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8_19/2_Notice/NGGT/"/>
    </mc:Choice>
  </mc:AlternateContent>
  <bookViews>
    <workbookView xWindow="0" yWindow="240" windowWidth="15600" windowHeight="7305" tabRatio="935" firstSheet="1" activeTab="9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TO Base revenue" sheetId="3" r:id="rId6"/>
    <sheet name="R7 TO pass through" sheetId="4" r:id="rId7"/>
    <sheet name="R8 TO Output incentives" sheetId="5" r:id="rId8"/>
    <sheet name="R9 TO Innovation incentive" sheetId="6" r:id="rId9"/>
    <sheet name="R10 TO Correction" sheetId="7" r:id="rId10"/>
    <sheet name="R12 TO MAR" sheetId="2" r:id="rId11"/>
    <sheet name="R13 Excluded Revenue" sheetId="11" r:id="rId12"/>
    <sheet name="R14 Rec to Stat Ac" sheetId="10" r:id="rId13"/>
    <sheet name="R15 SO Base Revenue" sheetId="23" r:id="rId14"/>
    <sheet name="R16 SO Constraint Management" sheetId="24" r:id="rId15"/>
    <sheet name="R17 SO TSS" sheetId="25" r:id="rId16"/>
    <sheet name="R18 SO Legacy Permits" sheetId="26" r:id="rId17"/>
    <sheet name="R19 SO External Cost Incentives" sheetId="27" r:id="rId18"/>
    <sheet name="R20 SO Correction (SOK)" sheetId="28" r:id="rId19"/>
    <sheet name="R21 SO MAR" sheetId="29" r:id="rId20"/>
  </sheets>
  <definedNames>
    <definedName name="__IntlFixup">TRUE</definedName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 hidden="1">0</definedName>
    <definedName name="_AtRisk_SimSetting_RandomNumberGenerator">0</definedName>
    <definedName name="_AtRisk_SimSetting_ReportsList">0</definedName>
    <definedName name="_AtRisk_SimSetting_ShowSimulationProgressWindow" hidden="1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 hidden="1">1</definedName>
    <definedName name="_AtRisk_SimSetting_StdRecalcBehavior">0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0</definedName>
    <definedName name="AccessDatabase" hidden="1">"C:\My Documents\MAUI MALL1.mdb"</definedName>
    <definedName name="ANIA">'R9 TO Innovation incentive'!$F$26:$M$26</definedName>
    <definedName name="ANLL">'R4 Licence Condition Values'!$F$52:$M$52</definedName>
    <definedName name="ANLU">'R4 Licence Condition Values'!$F$53:$M$53</definedName>
    <definedName name="b" hidden="1">{#N/A,#N/A,FALSE,"DI 2 YEAR MASTER SCHEDULE"}</definedName>
    <definedName name="bb" hidden="1">{#N/A,#N/A,FALSE,"PRJCTED MNTHLY QTY's"}</definedName>
    <definedName name="bbbb" hidden="1">{#N/A,#N/A,FALSE,"PRJCTED QTRLY QTY's"}</definedName>
    <definedName name="bbbbbb" hidden="1">{#N/A,#N/A,FALSE,"PRJCTED QTRLY QTY's"}</definedName>
    <definedName name="BBC">'R5 Input page'!$F$128:$M$128</definedName>
    <definedName name="BPC">'R5 Input page'!$F$71:$M$71</definedName>
    <definedName name="BRt" comment="Transmission Base Revenue">'R6 TO Base revenue'!$F$11:$M$11</definedName>
    <definedName name="CAP">'R4 Licence Condition Values'!$F$66:$M$66</definedName>
    <definedName name="CLNGC">'R5 Input page'!$F$93:$M$93</definedName>
    <definedName name="CM">'R16 SO Constraint Management'!$F$15:$M$15</definedName>
    <definedName name="CMCA">'R16 SO Constraint Management'!$F$61:$M$61</definedName>
    <definedName name="CMCE">'R4 Licence Condition Values'!$F$49:$M$49</definedName>
    <definedName name="CMINVC">'R16 SO Constraint Management'!$F$50:$M$50</definedName>
    <definedName name="CMIR">'R16 SO Constraint Management'!$F$33:$M$33</definedName>
    <definedName name="CMOpBT">'R4 Licence Condition Values'!$F$50:$M$50</definedName>
    <definedName name="CMopDT">'R5 Input page'!$F$127:$M$127</definedName>
    <definedName name="CMOPPM">'R16 SO Constraint Management'!$F$80:$M$80</definedName>
    <definedName name="COL">'R4 Licence Condition Values'!$F$67:$M$67</definedName>
    <definedName name="CompName">'R5 Input page'!$E$6</definedName>
    <definedName name="CSSAF">'R8 TO Output incentives'!$F$67:$M$67</definedName>
    <definedName name="CSSP">'R5 Input page'!$D$66:$M$66</definedName>
    <definedName name="CSSPRO">'R4 Licence Condition Values'!$F$28:$M$28</definedName>
    <definedName name="CxIncRA">'R5 Input page'!$E$32</definedName>
    <definedName name="DELINC">'R18 SO Legacy Permits'!$F$11</definedName>
    <definedName name="Dep">'R4 Licence Condition Values'!$E$55:$M$55</definedName>
    <definedName name="DLTVEn">'R5 Input page'!$F$108:$M$108</definedName>
    <definedName name="DLTVEx">'R5 Input page'!$F$109:$M$109</definedName>
    <definedName name="DSF">'R4 Licence Condition Values'!$F$65:$M$65</definedName>
    <definedName name="ECC">'R5 Input page'!$F$134:$M$134</definedName>
    <definedName name="ECCC">'R5 Input page'!$F$129:$M$129</definedName>
    <definedName name="EEPTA">'R5 Input page'!$F$140:$M$140</definedName>
    <definedName name="ENCMC">'R16 SO Constraint Management'!$F$89:$M$89</definedName>
    <definedName name="EnCMInv">'R5 Input page'!$F$115:$M$115</definedName>
    <definedName name="EnCMOp">'R5 Input page'!$F$112:$M$112</definedName>
    <definedName name="ENIA">'R5 Input page'!$F$70:$M$70</definedName>
    <definedName name="EPT">'R5 Input page'!$F$139:$M$139</definedName>
    <definedName name="ExBBCNLRA">'R5 Input page'!$F$114:$M$114</definedName>
    <definedName name="ExCC">'R5 Input page'!$F$160:$M$160</definedName>
    <definedName name="EXCMC">'R16 SO Constraint Management'!$F$98:$M$98</definedName>
    <definedName name="ExCMInv">'R5 Input page'!$F$116:$M$116</definedName>
    <definedName name="EXCMOp">'R5 Input page'!$F$113:$M$113</definedName>
    <definedName name="ExRO">'R5 Input page'!$F$159:$M$159</definedName>
    <definedName name="f" hidden="1">{"'PRODUCTIONCOST SHEET'!$B$3:$G$48"}</definedName>
    <definedName name="ff" hidden="1">{#N/A,#N/A,FALSE,"PRJCTED MNTHLY QTY's"}</definedName>
    <definedName name="fffff" hidden="1">{#N/A,#N/A,FALSE,"PRJCTED QTRLY QTY's"}</definedName>
    <definedName name="FTI">'R5 Input page'!$F$89:$M$89</definedName>
    <definedName name="GHGC">'R5 Input page'!$F$147:$M$147</definedName>
    <definedName name="GHGIM">'R5 Input page'!$F$156:$M$156</definedName>
    <definedName name="GHGIR">'R19 SO External Cost Incentives'!$F$89:$M$89</definedName>
    <definedName name="gjk" hidden="1">{#N/A,#N/A,FALSE,"DI 2 YEAR MASTER SCHEDULE"}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>TRUE</definedName>
    <definedName name="HTML_OBDlg4">TRUE</definedName>
    <definedName name="HTML_OS">0</definedName>
    <definedName name="HTML_PathFile" hidden="1">"K:\ANIMATE\SECURE\Production\INTRANET\ANI.HTML.htm"</definedName>
    <definedName name="HTML_Title" hidden="1">"2D ANIMATION PRODUCTION TABLE"</definedName>
    <definedName name="IS">'R5 Input page'!$F$60:$M$60</definedName>
    <definedName name="ISA">'R7 TO pass through'!$F$56:$M$56</definedName>
    <definedName name="ISE">'R4 Licence Condition Values'!$F$16:$M$16</definedName>
    <definedName name="It">'R5 Input page'!$E$50:$M$50</definedName>
    <definedName name="ITA">'R4 Licence Condition Values'!$D$15:$M$15</definedName>
    <definedName name="ITC">'R7 TO pass through'!$E$11:$M$11</definedName>
    <definedName name="Kt">'R10 TO Correction'!$D$21:$M$21</definedName>
    <definedName name="l" hidden="1">{#N/A,#N/A,FALSE,"DI 2 YEAR MASTER SCHEDULE"}</definedName>
    <definedName name="LF">'R7 TO pass through'!$F$35:$M$35</definedName>
    <definedName name="LFA">'R5 Input page'!$D$55:$M$55</definedName>
    <definedName name="LFE">'R4 Licence Condition Values'!$D$14:$M$14</definedName>
    <definedName name="LFt">'R7 TO pass through'!$E$10:$M$10</definedName>
    <definedName name="lkl" hidden="1">{#N/A,#N/A,FALSE,"DI 2 YEAR MASTER SCHEDULE"}</definedName>
    <definedName name="LRCIC">'R5 Input page'!$F$92:$M$92</definedName>
    <definedName name="LRD">'R4 Licence Condition Values'!$F$56:$M$56</definedName>
    <definedName name="MCIR">'R5 Input page'!$F$154:$M$154</definedName>
    <definedName name="MDIR">'R5 Input page'!$F$155:$M$155</definedName>
    <definedName name="MIR">'R19 SO External Cost Incentives'!$F$96:$M$96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OD">'R5 Input page'!$F$25:$M$25</definedName>
    <definedName name="MR">'R12 TO MAR'!$F$16:$M$16</definedName>
    <definedName name="MRM">'R5 Input page'!$F$137:$M$137</definedName>
    <definedName name="NIA">'R9 TO Innovation incentive'!$F$16:$M$16</definedName>
    <definedName name="NIAE">'R5 Input page'!$F$74:$M$74</definedName>
    <definedName name="NIAR">'R5 Input page'!$F$73:$M$73</definedName>
    <definedName name="NIAV">'R4 Licence Condition Values'!$F$45:$M$45</definedName>
    <definedName name="NICF">'R5 Input page'!$F$72:$M$72</definedName>
    <definedName name="nn" hidden="1">{#N/A,#N/A,FALSE,"PRJCTED QTRLY $'s"}</definedName>
    <definedName name="OIR">'R8 TO Output incentives'!$F$10:$M$10</definedName>
    <definedName name="OMC">'R5 Input page'!$F$135:$M$135</definedName>
    <definedName name="OPTA">'R5 Input page'!$F$58:$M$58</definedName>
    <definedName name="OPTC">'R7 TO pass through'!$F$47:$M$47</definedName>
    <definedName name="OPTE">'R4 Licence Condition Values'!$F$18:$M$18</definedName>
    <definedName name="OSC">'R5 Input page'!$F$142:$M$142</definedName>
    <definedName name="PA">'R8 TO Output incentives'!$G$77:$I$77</definedName>
    <definedName name="Pal_Workbook_GUID">"LJ9YVKRJVQ1A1KNUG7XIT5A9"</definedName>
    <definedName name="_xlnm.Print_Area" localSheetId="9">'R10 TO Correction'!$A$1:$N$32</definedName>
    <definedName name="_xlnm.Print_Area" localSheetId="10">'R12 TO MAR'!$A$1:$N$23</definedName>
    <definedName name="_xlnm.Print_Area" localSheetId="13">'R15 SO Base Revenue'!$A$1:$N$42</definedName>
    <definedName name="_xlnm.Print_Area" localSheetId="15">'R17 SO TSS'!$A$1:$N$45</definedName>
    <definedName name="_xlnm.Print_Area" localSheetId="16">'R18 SO Legacy Permits'!$A$1:$N$11</definedName>
    <definedName name="_xlnm.Print_Area" localSheetId="18">'R20 SO Correction (SOK)'!$A$1:$N$61</definedName>
    <definedName name="_xlnm.Print_Area" localSheetId="19">'R21 SO MAR'!$A$1:$N$14</definedName>
    <definedName name="_xlnm.Print_Area" localSheetId="3">'R4 Licence Condition Values'!$A$1:$N$64</definedName>
    <definedName name="_xlnm.Print_Area" localSheetId="4">'R5 Input page'!$A$1:$N$156</definedName>
    <definedName name="_xlnm.Print_Area" localSheetId="5">'R6 TO Base revenue'!$A$1:$N$87</definedName>
    <definedName name="_xlnm.Print_Area" localSheetId="6">'R7 TO pass through'!$A$1:$N$38</definedName>
    <definedName name="_xlnm.Print_Area" localSheetId="7">'R8 TO Output incentives'!$A$1:$N$69</definedName>
    <definedName name="_xlnm.Print_Area" localSheetId="8">'R9 TO Innovation incentive'!$A$1:$N$37</definedName>
    <definedName name="_xlnm.Print_Titles" localSheetId="17">'R19 SO External Cost Incentives'!$6:$6</definedName>
    <definedName name="PT" comment="Pass through Items">'R7 TO pass through'!$F$13:$M$13</definedName>
    <definedName name="PTRA">'R4 Licence Condition Values'!$F$23:$M$23</definedName>
    <definedName name="PTV">#REF!</definedName>
    <definedName name="PU">'R4 Licence Condition Values'!$F$10:$M$10</definedName>
    <definedName name="PVF">'R5 Input page'!$E$47:$M$47</definedName>
    <definedName name="QDAIR">'R5 Input page'!$F$148:$M$148</definedName>
    <definedName name="QDFIR">'R19 SO External Cost Incentives'!$F$79:$M$79</definedName>
    <definedName name="qs" hidden="1">{#N/A,#N/A,FALSE,"PRJCTED MNTHLY QTY's"}</definedName>
    <definedName name="QTFIR">'R5 Input page'!$F$149:$M$149</definedName>
    <definedName name="RADD">'R5 Input page'!$F$126:$M$126</definedName>
    <definedName name="RAREnCA">'R5 Input page'!$F$120:$M$120</definedName>
    <definedName name="RB">'R7 TO pass through'!$F$24:$M$24</definedName>
    <definedName name="RBA">'R5 Input page'!$D$54:$M$54</definedName>
    <definedName name="RBC">'R5 Input page'!$F$136:$M$136</definedName>
    <definedName name="RBCAP">'R5 Input page'!$F$144:$M$144</definedName>
    <definedName name="RBE">'R4 Licence Condition Values'!$D$13:$M$13</definedName>
    <definedName name="RBF">'R5 Input page'!$F$145:$M$145</definedName>
    <definedName name="RBIR">'R19 SO External Cost Incentives'!$F$72:$M$72</definedName>
    <definedName name="RBt">'R7 TO pass through'!$E$9:$M$9</definedName>
    <definedName name="RCOM">'R5 Input page'!$F$87:$M$87</definedName>
    <definedName name="RCOR">'R5 Input page'!$F$121:$M$121</definedName>
    <definedName name="RegYr">'R5 Input page'!$F$7</definedName>
    <definedName name="REV">'R6 TO Base revenue'!$E$68:$M$68</definedName>
    <definedName name="RIEC">'R5 Input page'!$F$118:$M$118</definedName>
    <definedName name="RiskAfterRecalcMacro" hidden="1">""</definedName>
    <definedName name="RiskAfterSimMacro" hidden="1">""</definedName>
    <definedName name="RiskAutoStopPercChange">1.5</definedName>
    <definedName name="RiskBeforeRecalcMacro">""</definedName>
    <definedName name="RiskBeforeSimMacro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RLOC">'R5 Input page'!$F$122:$M$122</definedName>
    <definedName name="RNC">'R5 Input page'!$F$88:$M$88</definedName>
    <definedName name="RNOEC">'R5 Input page'!$F$119:$M$119</definedName>
    <definedName name="RNOExC">'R5 Input page'!$F$124:$M$124</definedName>
    <definedName name="RODEC">'R5 Input page'!$F$117:$M$117</definedName>
    <definedName name="RODExC">'R5 Input page'!$F$125:$M$125</definedName>
    <definedName name="ROPExC">'R5 Input page'!$F$123:$M$123</definedName>
    <definedName name="RPIA">'R5 Input page'!$D$10:$M$10</definedName>
    <definedName name="RPIF">'R6 TO Base revenue'!$E$27:$M$27</definedName>
    <definedName name="SAPBEXhrIndnt">"Wide"</definedName>
    <definedName name="SAPsysID">"708C5W7SBKP804JT78WJ0JNKI"</definedName>
    <definedName name="SAPwbID">"ARS"</definedName>
    <definedName name="SC">'R19 SO External Cost Incentives'!$F$31:$M$31</definedName>
    <definedName name="SCMR">'R19 SO External Cost Incentives'!$F$54:$M$54</definedName>
    <definedName name="SER">'R5 Input page'!$F$65:$M$65</definedName>
    <definedName name="SERLIMIT">'R4 Licence Condition Values'!$F$42:$M$42</definedName>
    <definedName name="Shrink">'R5 Input page'!$F$132:$M$132</definedName>
    <definedName name="ShrinkInc">'R5 Input page'!$F$133:$M$133</definedName>
    <definedName name="SIR">'R19 SO External Cost Incentives'!$F$46:$M$46</definedName>
    <definedName name="SIT">'R19 SO External Cost Incentives'!$F$64:$M$64</definedName>
    <definedName name="SOBR">'R15 SO Base Revenue'!$F$12:$M$12</definedName>
    <definedName name="SOK">'R20 SO Correction (SOK)'!$E$19:$M$19</definedName>
    <definedName name="SOMOD">'R5 Input page'!$F$78:$M$78</definedName>
    <definedName name="SOMR">'R21 SO MAR'!$F$13:$M$13</definedName>
    <definedName name="SOOIRC">'R19 SO External Cost Incentives'!$F$20:$M$20</definedName>
    <definedName name="SOPU">'R4 Licence Condition Values'!$F$11:$M$11</definedName>
    <definedName name="SOREntc">'R5 Input page'!$F$85:$M$85</definedName>
    <definedName name="SOREV" localSheetId="13">'R15 SO Base Revenue'!$E$40:$M$40</definedName>
    <definedName name="SORExC">'R5 Input page'!$F$86:$M$86</definedName>
    <definedName name="SOROC" localSheetId="18">'R20 SO Correction (SOK)'!$F$42:$M$42</definedName>
    <definedName name="SOTRU" localSheetId="13">'R15 SO Base Revenue'!$E$21:$M$21</definedName>
    <definedName name="SSO">'R8 TO Output incentives'!$F$23:$M$23</definedName>
    <definedName name="SSS">'R8 TO Output incentives'!$F$37:$M$37</definedName>
    <definedName name="SSSAF">'R8 TO Output incentives'!$F$53:$M$53</definedName>
    <definedName name="SSSCAP">'R4 Licence Condition Values'!$F$38:$M$38</definedName>
    <definedName name="SSSCOL">'R4 Licence Condition Values'!$F$39:$M$39</definedName>
    <definedName name="SSSDPA">'R4 Licence Condition Values'!$F$41:$M$41</definedName>
    <definedName name="SSSP">'R5 Input page'!$D$64:$M$64</definedName>
    <definedName name="SSSPRO">'R4 Licence Condition Values'!$F$36:$M$36</definedName>
    <definedName name="SSST">'R4 Licence Condition Values'!$F$37:$M$37</definedName>
    <definedName name="SSSUPA">'R4 Licence Condition Values'!$F$40:$M$40</definedName>
    <definedName name="STIP">'R5 Input page'!$F$143:$M$143</definedName>
    <definedName name="TA">'R5 Input page'!$F$141:$M$141</definedName>
    <definedName name="TERM">#REF!</definedName>
    <definedName name="TIS">'R4 Licence Condition Values'!$D$20:$M$20</definedName>
    <definedName name="TOLA">'R5 Input page'!$E$34</definedName>
    <definedName name="TOMR">'R5 Input page'!$E$38</definedName>
    <definedName name="TopRankDefaultDistForRange">0</definedName>
    <definedName name="TopRankDefaultMaxChange">0.1</definedName>
    <definedName name="TopRankDefaultMinChange">-0.1</definedName>
    <definedName name="TopRankDefaultMultiGroupSize">2</definedName>
    <definedName name="TopRankDefaultMultiStepsPerInput">2</definedName>
    <definedName name="TopRankDefaultRangeType">0</definedName>
    <definedName name="TopRankDefaultStepsPerInput">5</definedName>
    <definedName name="TopRankDetailByInputReport">FALSE</definedName>
    <definedName name="TopRankMaxInputsPerGraph">10</definedName>
    <definedName name="TopRankMultiWayReport">FALSE</definedName>
    <definedName name="TopRankNumberOfRuns">1</definedName>
    <definedName name="TopRankOnlyInputsChangeThreshold">0.01</definedName>
    <definedName name="TopRankOnlyInputsOverThreshold">TRUE</definedName>
    <definedName name="TopRankOnlyTopRanking">TRUE</definedName>
    <definedName name="TopRankOutputDetailReport">FALSE</definedName>
    <definedName name="TopRankOutputsAsPercentChange">FALSE</definedName>
    <definedName name="TopRankOverwriteExisting">FALSE</definedName>
    <definedName name="TopRankPauseOnError">FALSE</definedName>
    <definedName name="TopRankPerformPrecedentScanAddOutput">FALSE</definedName>
    <definedName name="TopRankPerformPrecedentScanAtStart">TRUE</definedName>
    <definedName name="TopRankPrecedentScanType">1</definedName>
    <definedName name="TopRankReportAllOutputCells">TRUE</definedName>
    <definedName name="TopRankReportsInExistingWorkbook">FALSE</definedName>
    <definedName name="TopRankReportsInExistingWorkbookName">"Active Workbook"</definedName>
    <definedName name="TopRankReportsInNewWorkbook">TRUE</definedName>
    <definedName name="TopRankSensitivityGraphs">FALSE</definedName>
    <definedName name="TopRankSingleWorkbookAllResults">FALSE</definedName>
    <definedName name="TopRankSpiderGraphs">TRUE</definedName>
    <definedName name="TopRankTornadoGraphs">TRUE</definedName>
    <definedName name="TopRankUpdateDisplay">FALSE</definedName>
    <definedName name="TOR">'R5 Input page'!$E$37</definedName>
    <definedName name="TORB">'R5 Input page'!$E$33</definedName>
    <definedName name="TORCOM">'R5 Input page'!$F$43:$M$43</definedName>
    <definedName name="TOREntC">'R5 Input page'!$F$41:$M$41</definedName>
    <definedName name="TORExC">'R5 Input page'!$F$42:$M$42</definedName>
    <definedName name="TOZ">'R5 Input page'!$E$30</definedName>
    <definedName name="TOZA">'R5 Input page'!$E$31</definedName>
    <definedName name="TR">'R5 Input page'!$F$26:$M$26</definedName>
    <definedName name="TRU">'R6 TO Base revenue'!$G$36:$M$36</definedName>
    <definedName name="TSS">'R17 SO TSS'!$F$12:$M$12</definedName>
    <definedName name="TSSC" localSheetId="15">'R17 SO TSS'!$F$20:$M$20</definedName>
    <definedName name="TSSCA" localSheetId="15">'R17 SO TSS'!$F$43:$M$43</definedName>
    <definedName name="TSSF">'R4 Licence Condition Values'!$F$59:$M$59</definedName>
    <definedName name="TSSIR" localSheetId="15">'R17 SO TSS'!$F$32:$M$32</definedName>
    <definedName name="TSSTC">'R4 Licence Condition Values'!$F$58:$M$58</definedName>
    <definedName name="u" hidden="1">{#VALUE!,#N/A,FALSE,0}</definedName>
    <definedName name="UAG" hidden="1">{#N/A,#N/A,FALSE,"DI 2 YEAR MASTER SCHEDULE"}</definedName>
    <definedName name="USF">'R4 Licence Condition Values'!$F$64:$M$64</definedName>
    <definedName name="v" hidden="1">{"Japan_Capers_Ed_Pub",#N/A,FALSE,"DI 2 YEAR MASTER SCHEDULE"}</definedName>
    <definedName name="VIPM">'R5 Input page'!$F$151:$M$151</definedName>
    <definedName name="VIRP">'R5 Input page'!$F$153:$M$153</definedName>
    <definedName name="VIT">'R5 Input page'!$F$152:$M$152</definedName>
    <definedName name="WACC">'R5 Input page'!$E$46:$M$46</definedName>
    <definedName name="wrn.CapersPlotter." hidden="1">{#N/A,#N/A,FALSE,"DI 2 YEAR MASTER SCHEDULE"}</definedName>
    <definedName name="wrn.Edutainment._.Priority._.List." hidden="1">{#N/A,#N/A,FALSE,"DI 2 YEAR MASTER SCHEDULE"}</definedName>
    <definedName name="wrn.Japan_Capers_Ed._.Pub." hidden="1">{"Japan_Capers_Ed_Pub",#N/A,FALSE,"DI 2 YEAR MASTER SCHEDULE"}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hidden="1">{#N/A,#N/A,FALSE,"DI 2 YEAR MASTER SCHEDULE"}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hidden="1">{#N/A,#N/A,FALSE,"DI 2 YEAR MASTER SCHEDULE"}</definedName>
  </definedNames>
  <calcPr calcId="162913"/>
</workbook>
</file>

<file path=xl/calcChain.xml><?xml version="1.0" encoding="utf-8"?>
<calcChain xmlns="http://schemas.openxmlformats.org/spreadsheetml/2006/main">
  <c r="I12" i="10" l="1"/>
  <c r="I11" i="10"/>
  <c r="M89" i="27"/>
  <c r="L89" i="27"/>
  <c r="K89" i="27"/>
  <c r="J89" i="27"/>
  <c r="K11" i="17" l="1"/>
  <c r="L11" i="17" s="1"/>
  <c r="M11" i="17" s="1"/>
  <c r="I47" i="17" l="1"/>
  <c r="L152" i="17" l="1"/>
  <c r="K152" i="17"/>
  <c r="J152" i="17"/>
  <c r="I152" i="17"/>
  <c r="H152" i="17"/>
  <c r="G152" i="17"/>
  <c r="F152" i="17"/>
  <c r="M152" i="17"/>
  <c r="E29" i="26" l="1"/>
  <c r="E18" i="26"/>
  <c r="M51" i="5"/>
  <c r="L51" i="5"/>
  <c r="K51" i="5"/>
  <c r="J51" i="5"/>
  <c r="I51" i="5"/>
  <c r="H51" i="5"/>
  <c r="G51" i="5"/>
  <c r="F51" i="5"/>
  <c r="M49" i="5"/>
  <c r="L49" i="5"/>
  <c r="K49" i="5"/>
  <c r="J49" i="5"/>
  <c r="I49" i="5"/>
  <c r="H49" i="5"/>
  <c r="G49" i="5"/>
  <c r="F49" i="5"/>
  <c r="F63" i="5"/>
  <c r="G63" i="5"/>
  <c r="H63" i="5"/>
  <c r="I63" i="5"/>
  <c r="J63" i="5"/>
  <c r="K63" i="5"/>
  <c r="L63" i="5"/>
  <c r="M63" i="5"/>
  <c r="M65" i="5"/>
  <c r="L65" i="5"/>
  <c r="K65" i="5"/>
  <c r="J65" i="5"/>
  <c r="I65" i="5"/>
  <c r="H65" i="5"/>
  <c r="G65" i="5"/>
  <c r="F65" i="5"/>
  <c r="I23" i="3" l="1"/>
  <c r="G35" i="5" l="1"/>
  <c r="H35" i="5"/>
  <c r="F35" i="5"/>
  <c r="M36" i="16"/>
  <c r="M35" i="5" s="1"/>
  <c r="L36" i="16"/>
  <c r="L35" i="5" s="1"/>
  <c r="K36" i="16"/>
  <c r="K35" i="5" s="1"/>
  <c r="J36" i="16"/>
  <c r="J35" i="5" s="1"/>
  <c r="I36" i="16"/>
  <c r="I35" i="5" s="1"/>
  <c r="E13" i="28" l="1"/>
  <c r="E14" i="28" l="1"/>
  <c r="H34" i="6" l="1"/>
  <c r="G19" i="27" l="1"/>
  <c r="H19" i="27"/>
  <c r="I19" i="27"/>
  <c r="J19" i="27"/>
  <c r="K19" i="27"/>
  <c r="L19" i="27"/>
  <c r="M19" i="27"/>
  <c r="F19" i="27"/>
  <c r="G12" i="29" l="1"/>
  <c r="E15" i="28"/>
  <c r="A3" i="29" l="1"/>
  <c r="A2" i="29"/>
  <c r="M41" i="28"/>
  <c r="L41" i="28"/>
  <c r="K41" i="28"/>
  <c r="J41" i="28"/>
  <c r="I41" i="28"/>
  <c r="H41" i="28"/>
  <c r="G41" i="28"/>
  <c r="F41" i="28"/>
  <c r="M40" i="28"/>
  <c r="L40" i="28"/>
  <c r="K40" i="28"/>
  <c r="J40" i="28"/>
  <c r="I40" i="28"/>
  <c r="H40" i="28"/>
  <c r="G40" i="28"/>
  <c r="F40" i="28"/>
  <c r="M39" i="28"/>
  <c r="L39" i="28"/>
  <c r="K39" i="28"/>
  <c r="J39" i="28"/>
  <c r="I39" i="28"/>
  <c r="H39" i="28"/>
  <c r="G39" i="28"/>
  <c r="F39" i="28"/>
  <c r="M38" i="28"/>
  <c r="L38" i="28"/>
  <c r="K38" i="28"/>
  <c r="J38" i="28"/>
  <c r="I38" i="28"/>
  <c r="H38" i="28"/>
  <c r="G38" i="28"/>
  <c r="F38" i="28"/>
  <c r="M37" i="28"/>
  <c r="M42" i="28" s="1"/>
  <c r="M31" i="28" s="1"/>
  <c r="L37" i="28"/>
  <c r="K37" i="28"/>
  <c r="K42" i="28" s="1"/>
  <c r="K31" i="28" s="1"/>
  <c r="J37" i="28"/>
  <c r="J42" i="28" s="1"/>
  <c r="J31" i="28" s="1"/>
  <c r="I37" i="28"/>
  <c r="I42" i="28" s="1"/>
  <c r="I31" i="28" s="1"/>
  <c r="H37" i="28"/>
  <c r="G37" i="28"/>
  <c r="G42" i="28" s="1"/>
  <c r="G31" i="28" s="1"/>
  <c r="F37" i="28"/>
  <c r="F42" i="28" s="1"/>
  <c r="F31" i="28" s="1"/>
  <c r="M30" i="28"/>
  <c r="L30" i="28"/>
  <c r="K30" i="28"/>
  <c r="J30" i="28"/>
  <c r="I30" i="28"/>
  <c r="H30" i="28"/>
  <c r="G30" i="28"/>
  <c r="F30" i="28"/>
  <c r="M29" i="28"/>
  <c r="L29" i="28"/>
  <c r="K29" i="28"/>
  <c r="J29" i="28"/>
  <c r="I29" i="28"/>
  <c r="H29" i="28"/>
  <c r="G29" i="28"/>
  <c r="F29" i="28"/>
  <c r="M28" i="28"/>
  <c r="L28" i="28"/>
  <c r="K28" i="28"/>
  <c r="J28" i="28"/>
  <c r="I28" i="28"/>
  <c r="H28" i="28"/>
  <c r="G28" i="28"/>
  <c r="F28" i="28"/>
  <c r="M16" i="28"/>
  <c r="L16" i="28"/>
  <c r="K16" i="28"/>
  <c r="J16" i="28"/>
  <c r="I16" i="28"/>
  <c r="H16" i="28"/>
  <c r="G16" i="28"/>
  <c r="F16" i="28"/>
  <c r="E16" i="28"/>
  <c r="F18" i="28"/>
  <c r="A3" i="28"/>
  <c r="A2" i="28"/>
  <c r="M95" i="27"/>
  <c r="L95" i="27"/>
  <c r="K95" i="27"/>
  <c r="J95" i="27"/>
  <c r="I95" i="27"/>
  <c r="H95" i="27"/>
  <c r="G95" i="27"/>
  <c r="F95" i="27"/>
  <c r="M94" i="27"/>
  <c r="M96" i="27" s="1"/>
  <c r="M18" i="27" s="1"/>
  <c r="L94" i="27"/>
  <c r="L96" i="27" s="1"/>
  <c r="L18" i="27" s="1"/>
  <c r="K94" i="27"/>
  <c r="K96" i="27" s="1"/>
  <c r="K18" i="27" s="1"/>
  <c r="J94" i="27"/>
  <c r="J96" i="27" s="1"/>
  <c r="J18" i="27" s="1"/>
  <c r="I94" i="27"/>
  <c r="I96" i="27" s="1"/>
  <c r="I18" i="27" s="1"/>
  <c r="H94" i="27"/>
  <c r="H96" i="27" s="1"/>
  <c r="H18" i="27" s="1"/>
  <c r="G94" i="27"/>
  <c r="G96" i="27" s="1"/>
  <c r="G18" i="27" s="1"/>
  <c r="F94" i="27"/>
  <c r="F96" i="27" s="1"/>
  <c r="F18" i="27" s="1"/>
  <c r="M88" i="27"/>
  <c r="L88" i="27"/>
  <c r="K88" i="27"/>
  <c r="J88" i="27"/>
  <c r="I88" i="27"/>
  <c r="H88" i="27"/>
  <c r="G88" i="27"/>
  <c r="F88" i="27"/>
  <c r="M87" i="27"/>
  <c r="L87" i="27"/>
  <c r="K87" i="27"/>
  <c r="J87" i="27"/>
  <c r="I87" i="27"/>
  <c r="M86" i="27"/>
  <c r="L86" i="27"/>
  <c r="K86" i="27"/>
  <c r="J86" i="27"/>
  <c r="I86" i="27"/>
  <c r="I89" i="27" s="1"/>
  <c r="H86" i="27"/>
  <c r="H89" i="27" s="1"/>
  <c r="G86" i="27"/>
  <c r="G89" i="27" s="1"/>
  <c r="F86" i="27"/>
  <c r="F89" i="27" s="1"/>
  <c r="M78" i="27"/>
  <c r="L78" i="27"/>
  <c r="K78" i="27"/>
  <c r="J78" i="27"/>
  <c r="I78" i="27"/>
  <c r="H78" i="27"/>
  <c r="G78" i="27"/>
  <c r="F78" i="27"/>
  <c r="M77" i="27"/>
  <c r="M79" i="27" s="1"/>
  <c r="M15" i="27" s="1"/>
  <c r="L77" i="27"/>
  <c r="L79" i="27" s="1"/>
  <c r="L15" i="27" s="1"/>
  <c r="K77" i="27"/>
  <c r="K79" i="27" s="1"/>
  <c r="K15" i="27" s="1"/>
  <c r="J77" i="27"/>
  <c r="J79" i="27" s="1"/>
  <c r="J15" i="27" s="1"/>
  <c r="I77" i="27"/>
  <c r="H77" i="27"/>
  <c r="G77" i="27"/>
  <c r="G79" i="27" s="1"/>
  <c r="G15" i="27" s="1"/>
  <c r="F77" i="27"/>
  <c r="F79" i="27" s="1"/>
  <c r="F15" i="27" s="1"/>
  <c r="M71" i="27"/>
  <c r="L71" i="27"/>
  <c r="K71" i="27"/>
  <c r="J71" i="27"/>
  <c r="I71" i="27"/>
  <c r="H71" i="27"/>
  <c r="G71" i="27"/>
  <c r="F71" i="27"/>
  <c r="M70" i="27"/>
  <c r="L70" i="27"/>
  <c r="K70" i="27"/>
  <c r="J70" i="27"/>
  <c r="I70" i="27"/>
  <c r="H70" i="27"/>
  <c r="G70" i="27"/>
  <c r="F70" i="27"/>
  <c r="M69" i="27"/>
  <c r="M72" i="27" s="1"/>
  <c r="M14" i="27" s="1"/>
  <c r="L69" i="27"/>
  <c r="L72" i="27" s="1"/>
  <c r="L14" i="27" s="1"/>
  <c r="K69" i="27"/>
  <c r="K72" i="27" s="1"/>
  <c r="K14" i="27" s="1"/>
  <c r="J69" i="27"/>
  <c r="J72" i="27" s="1"/>
  <c r="J14" i="27" s="1"/>
  <c r="I69" i="27"/>
  <c r="I72" i="27" s="1"/>
  <c r="I14" i="27" s="1"/>
  <c r="H69" i="27"/>
  <c r="H72" i="27" s="1"/>
  <c r="H14" i="27" s="1"/>
  <c r="G69" i="27"/>
  <c r="G72" i="27" s="1"/>
  <c r="G14" i="27" s="1"/>
  <c r="F69" i="27"/>
  <c r="F72" i="27" s="1"/>
  <c r="F14" i="27" s="1"/>
  <c r="M63" i="27"/>
  <c r="L63" i="27"/>
  <c r="K63" i="27"/>
  <c r="J63" i="27"/>
  <c r="I63" i="27"/>
  <c r="H63" i="27"/>
  <c r="G63" i="27"/>
  <c r="F63" i="27"/>
  <c r="M62" i="27"/>
  <c r="L62" i="27"/>
  <c r="K62" i="27"/>
  <c r="J62" i="27"/>
  <c r="I62" i="27"/>
  <c r="H62" i="27"/>
  <c r="G62" i="27"/>
  <c r="F62" i="27"/>
  <c r="M61" i="27"/>
  <c r="L61" i="27"/>
  <c r="K61" i="27"/>
  <c r="J61" i="27"/>
  <c r="I61" i="27"/>
  <c r="H61" i="27"/>
  <c r="G61" i="27"/>
  <c r="F61" i="27"/>
  <c r="M60" i="27"/>
  <c r="M64" i="27" s="1"/>
  <c r="M40" i="27" s="1"/>
  <c r="L60" i="27"/>
  <c r="L64" i="27" s="1"/>
  <c r="L40" i="27" s="1"/>
  <c r="K60" i="27"/>
  <c r="K64" i="27" s="1"/>
  <c r="K40" i="27" s="1"/>
  <c r="J60" i="27"/>
  <c r="J64" i="27" s="1"/>
  <c r="J40" i="27" s="1"/>
  <c r="I60" i="27"/>
  <c r="I64" i="27" s="1"/>
  <c r="I40" i="27" s="1"/>
  <c r="H60" i="27"/>
  <c r="G60" i="27"/>
  <c r="G64" i="27" s="1"/>
  <c r="G40" i="27" s="1"/>
  <c r="F60" i="27"/>
  <c r="F64" i="27" s="1"/>
  <c r="F40" i="27" s="1"/>
  <c r="M53" i="27"/>
  <c r="L53" i="27"/>
  <c r="K53" i="27"/>
  <c r="J53" i="27"/>
  <c r="I53" i="27"/>
  <c r="H53" i="27"/>
  <c r="G53" i="27"/>
  <c r="F53" i="27"/>
  <c r="M45" i="27"/>
  <c r="L45" i="27"/>
  <c r="K45" i="27"/>
  <c r="J45" i="27"/>
  <c r="I45" i="27"/>
  <c r="H45" i="27"/>
  <c r="G45" i="27"/>
  <c r="F45" i="27"/>
  <c r="M44" i="27"/>
  <c r="L44" i="27"/>
  <c r="K44" i="27"/>
  <c r="J44" i="27"/>
  <c r="I44" i="27"/>
  <c r="H44" i="27"/>
  <c r="G44" i="27"/>
  <c r="F44" i="27"/>
  <c r="M43" i="27"/>
  <c r="L43" i="27"/>
  <c r="K43" i="27"/>
  <c r="J43" i="27"/>
  <c r="I43" i="27"/>
  <c r="H43" i="27"/>
  <c r="G43" i="27"/>
  <c r="F43" i="27"/>
  <c r="M42" i="27"/>
  <c r="L42" i="27"/>
  <c r="K42" i="27"/>
  <c r="J42" i="27"/>
  <c r="I42" i="27"/>
  <c r="H42" i="27"/>
  <c r="G42" i="27"/>
  <c r="F42" i="27"/>
  <c r="M30" i="27"/>
  <c r="L30" i="27"/>
  <c r="K30" i="27"/>
  <c r="J30" i="27"/>
  <c r="I30" i="27"/>
  <c r="H30" i="27"/>
  <c r="G30" i="27"/>
  <c r="F30" i="27"/>
  <c r="M28" i="27"/>
  <c r="L28" i="27"/>
  <c r="K28" i="27"/>
  <c r="J28" i="27"/>
  <c r="I28" i="27"/>
  <c r="H28" i="27"/>
  <c r="G28" i="27"/>
  <c r="F28" i="27"/>
  <c r="M27" i="27"/>
  <c r="M29" i="27" s="1"/>
  <c r="M31" i="27" s="1"/>
  <c r="L27" i="27"/>
  <c r="L29" i="27" s="1"/>
  <c r="L31" i="27" s="1"/>
  <c r="K27" i="27"/>
  <c r="K29" i="27" s="1"/>
  <c r="K31" i="27" s="1"/>
  <c r="J27" i="27"/>
  <c r="J29" i="27" s="1"/>
  <c r="J31" i="27" s="1"/>
  <c r="I27" i="27"/>
  <c r="I29" i="27" s="1"/>
  <c r="I31" i="27" s="1"/>
  <c r="H27" i="27"/>
  <c r="H29" i="27" s="1"/>
  <c r="G27" i="27"/>
  <c r="G29" i="27" s="1"/>
  <c r="G31" i="27" s="1"/>
  <c r="F27" i="27"/>
  <c r="F29" i="27" s="1"/>
  <c r="F31" i="27" s="1"/>
  <c r="M17" i="27"/>
  <c r="L17" i="27"/>
  <c r="K17" i="27"/>
  <c r="J17" i="27"/>
  <c r="I17" i="27"/>
  <c r="H17" i="27"/>
  <c r="G17" i="27"/>
  <c r="F17" i="27"/>
  <c r="M11" i="27"/>
  <c r="L11" i="27"/>
  <c r="K11" i="27"/>
  <c r="J11" i="27"/>
  <c r="I11" i="27"/>
  <c r="H11" i="27"/>
  <c r="G11" i="27"/>
  <c r="F11" i="27"/>
  <c r="M10" i="27"/>
  <c r="L10" i="27"/>
  <c r="K10" i="27"/>
  <c r="J10" i="27"/>
  <c r="I10" i="27"/>
  <c r="H10" i="27"/>
  <c r="G10" i="27"/>
  <c r="F10" i="27"/>
  <c r="A3" i="27"/>
  <c r="A2" i="27"/>
  <c r="F30" i="26"/>
  <c r="F19" i="26"/>
  <c r="A3" i="26"/>
  <c r="A2" i="26"/>
  <c r="M41" i="25"/>
  <c r="L41" i="25"/>
  <c r="K41" i="25"/>
  <c r="J41" i="25"/>
  <c r="I41" i="25"/>
  <c r="H41" i="25"/>
  <c r="G41" i="25"/>
  <c r="F41" i="25"/>
  <c r="M28" i="25"/>
  <c r="L28" i="25"/>
  <c r="K28" i="25"/>
  <c r="J28" i="25"/>
  <c r="I28" i="25"/>
  <c r="H28" i="25"/>
  <c r="G28" i="25"/>
  <c r="F28" i="25"/>
  <c r="M27" i="25"/>
  <c r="L27" i="25"/>
  <c r="K27" i="25"/>
  <c r="J27" i="25"/>
  <c r="I27" i="25"/>
  <c r="H27" i="25"/>
  <c r="G27" i="25"/>
  <c r="F27" i="25"/>
  <c r="M19" i="25"/>
  <c r="L19" i="25"/>
  <c r="K19" i="25"/>
  <c r="J19" i="25"/>
  <c r="I19" i="25"/>
  <c r="H19" i="25"/>
  <c r="G19" i="25"/>
  <c r="F19" i="25"/>
  <c r="M18" i="25"/>
  <c r="M20" i="25" s="1"/>
  <c r="L18" i="25"/>
  <c r="L20" i="25" s="1"/>
  <c r="K18" i="25"/>
  <c r="K20" i="25" s="1"/>
  <c r="J18" i="25"/>
  <c r="J20" i="25" s="1"/>
  <c r="I18" i="25"/>
  <c r="I20" i="25" s="1"/>
  <c r="H18" i="25"/>
  <c r="G18" i="25"/>
  <c r="G20" i="25" s="1"/>
  <c r="F18" i="25"/>
  <c r="F20" i="25" s="1"/>
  <c r="G10" i="25"/>
  <c r="F10" i="25"/>
  <c r="G9" i="25"/>
  <c r="F9" i="25"/>
  <c r="M8" i="25"/>
  <c r="L8" i="25"/>
  <c r="K8" i="25"/>
  <c r="J8" i="25"/>
  <c r="I8" i="25"/>
  <c r="H8" i="25"/>
  <c r="G8" i="25"/>
  <c r="F8" i="25"/>
  <c r="A3" i="25"/>
  <c r="A2" i="25"/>
  <c r="M125" i="24"/>
  <c r="L125" i="24"/>
  <c r="K125" i="24"/>
  <c r="J125" i="24"/>
  <c r="I125" i="24"/>
  <c r="H125" i="24"/>
  <c r="G125" i="24"/>
  <c r="F125" i="24"/>
  <c r="M114" i="24"/>
  <c r="L114" i="24"/>
  <c r="K114" i="24"/>
  <c r="J114" i="24"/>
  <c r="I114" i="24"/>
  <c r="H114" i="24"/>
  <c r="G114" i="24"/>
  <c r="F114" i="24"/>
  <c r="M104" i="24"/>
  <c r="L104" i="24"/>
  <c r="K104" i="24"/>
  <c r="J104" i="24"/>
  <c r="I104" i="24"/>
  <c r="H104" i="24"/>
  <c r="G104" i="24"/>
  <c r="F104" i="24"/>
  <c r="M103" i="24"/>
  <c r="L103" i="24"/>
  <c r="L105" i="24" s="1"/>
  <c r="L25" i="24" s="1"/>
  <c r="K103" i="24"/>
  <c r="K105" i="24" s="1"/>
  <c r="K25" i="24" s="1"/>
  <c r="J103" i="24"/>
  <c r="J105" i="24" s="1"/>
  <c r="J25" i="24" s="1"/>
  <c r="I103" i="24"/>
  <c r="H103" i="24"/>
  <c r="H105" i="24" s="1"/>
  <c r="H25" i="24" s="1"/>
  <c r="G103" i="24"/>
  <c r="G105" i="24" s="1"/>
  <c r="G25" i="24" s="1"/>
  <c r="F103" i="24"/>
  <c r="F105" i="24" s="1"/>
  <c r="F25" i="24" s="1"/>
  <c r="M97" i="24"/>
  <c r="L97" i="24"/>
  <c r="K97" i="24"/>
  <c r="J97" i="24"/>
  <c r="I97" i="24"/>
  <c r="H97" i="24"/>
  <c r="G97" i="24"/>
  <c r="F97" i="24"/>
  <c r="M96" i="24"/>
  <c r="M98" i="24" s="1"/>
  <c r="M57" i="24" s="1"/>
  <c r="L96" i="24"/>
  <c r="L98" i="24" s="1"/>
  <c r="L57" i="24" s="1"/>
  <c r="K96" i="24"/>
  <c r="K98" i="24" s="1"/>
  <c r="K57" i="24" s="1"/>
  <c r="J96" i="24"/>
  <c r="I96" i="24"/>
  <c r="I98" i="24" s="1"/>
  <c r="I57" i="24" s="1"/>
  <c r="H96" i="24"/>
  <c r="H98" i="24" s="1"/>
  <c r="H57" i="24" s="1"/>
  <c r="G96" i="24"/>
  <c r="G98" i="24" s="1"/>
  <c r="G57" i="24" s="1"/>
  <c r="F96" i="24"/>
  <c r="F98" i="24" s="1"/>
  <c r="F57" i="24" s="1"/>
  <c r="M88" i="24"/>
  <c r="L88" i="24"/>
  <c r="K88" i="24"/>
  <c r="J88" i="24"/>
  <c r="I88" i="24"/>
  <c r="H88" i="24"/>
  <c r="G88" i="24"/>
  <c r="F88" i="24"/>
  <c r="M87" i="24"/>
  <c r="M89" i="24" s="1"/>
  <c r="M56" i="24" s="1"/>
  <c r="L87" i="24"/>
  <c r="L89" i="24" s="1"/>
  <c r="L56" i="24" s="1"/>
  <c r="K87" i="24"/>
  <c r="K89" i="24" s="1"/>
  <c r="K56" i="24" s="1"/>
  <c r="J87" i="24"/>
  <c r="J89" i="24" s="1"/>
  <c r="I87" i="24"/>
  <c r="I89" i="24" s="1"/>
  <c r="H87" i="24"/>
  <c r="H89" i="24" s="1"/>
  <c r="G87" i="24"/>
  <c r="G89" i="24" s="1"/>
  <c r="F87" i="24"/>
  <c r="F89" i="24" s="1"/>
  <c r="B133" i="24" s="1"/>
  <c r="M79" i="24"/>
  <c r="L79" i="24"/>
  <c r="K79" i="24"/>
  <c r="J79" i="24"/>
  <c r="I79" i="24"/>
  <c r="H79" i="24"/>
  <c r="G79" i="24"/>
  <c r="F79" i="24"/>
  <c r="M78" i="24"/>
  <c r="L78" i="24"/>
  <c r="K78" i="24"/>
  <c r="J78" i="24"/>
  <c r="I78" i="24"/>
  <c r="H78" i="24"/>
  <c r="G78" i="24"/>
  <c r="F78" i="24"/>
  <c r="M77" i="24"/>
  <c r="L77" i="24"/>
  <c r="K77" i="24"/>
  <c r="J77" i="24"/>
  <c r="I77" i="24"/>
  <c r="H77" i="24"/>
  <c r="G77" i="24"/>
  <c r="F77" i="24"/>
  <c r="M76" i="24"/>
  <c r="L76" i="24"/>
  <c r="K76" i="24"/>
  <c r="J76" i="24"/>
  <c r="I76" i="24"/>
  <c r="H76" i="24"/>
  <c r="G76" i="24"/>
  <c r="F76" i="24"/>
  <c r="M75" i="24"/>
  <c r="L75" i="24"/>
  <c r="K75" i="24"/>
  <c r="J75" i="24"/>
  <c r="I75" i="24"/>
  <c r="H75" i="24"/>
  <c r="G75" i="24"/>
  <c r="F75" i="24"/>
  <c r="M74" i="24"/>
  <c r="L74" i="24"/>
  <c r="K74" i="24"/>
  <c r="J74" i="24"/>
  <c r="I74" i="24"/>
  <c r="H74" i="24"/>
  <c r="G74" i="24"/>
  <c r="F74" i="24"/>
  <c r="M73" i="24"/>
  <c r="L73" i="24"/>
  <c r="K73" i="24"/>
  <c r="J73" i="24"/>
  <c r="I73" i="24"/>
  <c r="H73" i="24"/>
  <c r="G73" i="24"/>
  <c r="F73" i="24"/>
  <c r="M72" i="24"/>
  <c r="L72" i="24"/>
  <c r="K72" i="24"/>
  <c r="J72" i="24"/>
  <c r="I72" i="24"/>
  <c r="H72" i="24"/>
  <c r="G72" i="24"/>
  <c r="F72" i="24"/>
  <c r="M71" i="24"/>
  <c r="L71" i="24"/>
  <c r="K71" i="24"/>
  <c r="J71" i="24"/>
  <c r="I71" i="24"/>
  <c r="H71" i="24"/>
  <c r="G71" i="24"/>
  <c r="F71" i="24"/>
  <c r="M70" i="24"/>
  <c r="L70" i="24"/>
  <c r="K70" i="24"/>
  <c r="J70" i="24"/>
  <c r="I70" i="24"/>
  <c r="H70" i="24"/>
  <c r="G70" i="24"/>
  <c r="F70" i="24"/>
  <c r="M69" i="24"/>
  <c r="L69" i="24"/>
  <c r="K69" i="24"/>
  <c r="J69" i="24"/>
  <c r="I69" i="24"/>
  <c r="H69" i="24"/>
  <c r="G69" i="24"/>
  <c r="F69" i="24"/>
  <c r="M58" i="24"/>
  <c r="L58" i="24"/>
  <c r="K58" i="24"/>
  <c r="J58" i="24"/>
  <c r="I58" i="24"/>
  <c r="H58" i="24"/>
  <c r="G58" i="24"/>
  <c r="F58" i="24"/>
  <c r="M49" i="24"/>
  <c r="L49" i="24"/>
  <c r="K49" i="24"/>
  <c r="J49" i="24"/>
  <c r="I49" i="24"/>
  <c r="H49" i="24"/>
  <c r="G49" i="24"/>
  <c r="F49" i="24"/>
  <c r="M48" i="24"/>
  <c r="M50" i="24" s="1"/>
  <c r="M27" i="24" s="1"/>
  <c r="L48" i="24"/>
  <c r="L50" i="24" s="1"/>
  <c r="L27" i="24" s="1"/>
  <c r="K48" i="24"/>
  <c r="K50" i="24" s="1"/>
  <c r="K27" i="24" s="1"/>
  <c r="J48" i="24"/>
  <c r="J50" i="24" s="1"/>
  <c r="J27" i="24" s="1"/>
  <c r="I48" i="24"/>
  <c r="I50" i="24" s="1"/>
  <c r="I27" i="24" s="1"/>
  <c r="H48" i="24"/>
  <c r="H50" i="24" s="1"/>
  <c r="H27" i="24" s="1"/>
  <c r="G48" i="24"/>
  <c r="G50" i="24" s="1"/>
  <c r="G27" i="24" s="1"/>
  <c r="F48" i="24"/>
  <c r="F50" i="24" s="1"/>
  <c r="F27" i="24" s="1"/>
  <c r="M42" i="24"/>
  <c r="L42" i="24"/>
  <c r="K42" i="24"/>
  <c r="J42" i="24"/>
  <c r="I42" i="24"/>
  <c r="H42" i="24"/>
  <c r="G42" i="24"/>
  <c r="F42" i="24"/>
  <c r="M41" i="24"/>
  <c r="M43" i="24" s="1"/>
  <c r="M68" i="24" s="1"/>
  <c r="L41" i="24"/>
  <c r="L43" i="24" s="1"/>
  <c r="L68" i="24" s="1"/>
  <c r="L80" i="24" s="1"/>
  <c r="L26" i="24" s="1"/>
  <c r="K41" i="24"/>
  <c r="K43" i="24" s="1"/>
  <c r="K68" i="24" s="1"/>
  <c r="J41" i="24"/>
  <c r="J43" i="24" s="1"/>
  <c r="I41" i="24"/>
  <c r="I43" i="24" s="1"/>
  <c r="H41" i="24"/>
  <c r="H43" i="24" s="1"/>
  <c r="G41" i="24"/>
  <c r="G43" i="24" s="1"/>
  <c r="F41" i="24"/>
  <c r="F43" i="24" s="1"/>
  <c r="B132" i="24" s="1"/>
  <c r="B134" i="24" s="1"/>
  <c r="M32" i="24"/>
  <c r="L32" i="24"/>
  <c r="K32" i="24"/>
  <c r="J32" i="24"/>
  <c r="I32" i="24"/>
  <c r="H32" i="24"/>
  <c r="G32" i="24"/>
  <c r="F32" i="24"/>
  <c r="M31" i="24"/>
  <c r="L31" i="24"/>
  <c r="K31" i="24"/>
  <c r="J31" i="24"/>
  <c r="I31" i="24"/>
  <c r="H31" i="24"/>
  <c r="G31" i="24"/>
  <c r="F31" i="24"/>
  <c r="G13" i="24"/>
  <c r="F13" i="24"/>
  <c r="G12" i="24"/>
  <c r="F12" i="24"/>
  <c r="M9" i="24"/>
  <c r="L9" i="24"/>
  <c r="K9" i="24"/>
  <c r="J9" i="24"/>
  <c r="I9" i="24"/>
  <c r="H9" i="24"/>
  <c r="G9" i="24"/>
  <c r="F9" i="24"/>
  <c r="A3" i="24"/>
  <c r="A2" i="24"/>
  <c r="E19" i="23"/>
  <c r="F10" i="23"/>
  <c r="M9" i="23"/>
  <c r="L9" i="23"/>
  <c r="K9" i="23"/>
  <c r="J9" i="23"/>
  <c r="I9" i="23"/>
  <c r="H9" i="23"/>
  <c r="G9" i="23"/>
  <c r="F9" i="23"/>
  <c r="M8" i="23"/>
  <c r="L8" i="23"/>
  <c r="K8" i="23"/>
  <c r="J8" i="23"/>
  <c r="I8" i="23"/>
  <c r="H8" i="23"/>
  <c r="G8" i="23"/>
  <c r="F8" i="23"/>
  <c r="M7" i="23"/>
  <c r="L7" i="23"/>
  <c r="K7" i="23"/>
  <c r="J7" i="23"/>
  <c r="I7" i="23"/>
  <c r="H7" i="23"/>
  <c r="G7" i="23"/>
  <c r="F7" i="23"/>
  <c r="A3" i="23"/>
  <c r="A2" i="23"/>
  <c r="H20" i="25" l="1"/>
  <c r="L42" i="28"/>
  <c r="L31" i="28" s="1"/>
  <c r="I68" i="24"/>
  <c r="I80" i="24" s="1"/>
  <c r="I26" i="24" s="1"/>
  <c r="J68" i="24"/>
  <c r="J80" i="24" s="1"/>
  <c r="J26" i="24" s="1"/>
  <c r="J56" i="24"/>
  <c r="J98" i="24"/>
  <c r="J57" i="24" s="1"/>
  <c r="G68" i="24"/>
  <c r="G80" i="24" s="1"/>
  <c r="G26" i="24" s="1"/>
  <c r="G56" i="24"/>
  <c r="I56" i="24"/>
  <c r="H68" i="24"/>
  <c r="H80" i="24" s="1"/>
  <c r="H26" i="24" s="1"/>
  <c r="H56" i="24"/>
  <c r="I79" i="27"/>
  <c r="I15" i="27" s="1"/>
  <c r="I105" i="24"/>
  <c r="I25" i="24" s="1"/>
  <c r="M105" i="24"/>
  <c r="M25" i="24" s="1"/>
  <c r="I32" i="28"/>
  <c r="K32" i="28"/>
  <c r="K11" i="28" s="1"/>
  <c r="M32" i="28"/>
  <c r="M11" i="28" s="1"/>
  <c r="J16" i="27"/>
  <c r="L16" i="27"/>
  <c r="G32" i="28"/>
  <c r="G11" i="28" s="1"/>
  <c r="J32" i="28"/>
  <c r="J11" i="28" s="1"/>
  <c r="L32" i="28"/>
  <c r="L11" i="28" s="1"/>
  <c r="F52" i="27"/>
  <c r="F54" i="27" s="1"/>
  <c r="F41" i="27" s="1"/>
  <c r="F46" i="27" s="1"/>
  <c r="F12" i="27" s="1"/>
  <c r="F9" i="27"/>
  <c r="J52" i="27"/>
  <c r="J54" i="27" s="1"/>
  <c r="J41" i="27" s="1"/>
  <c r="J46" i="27" s="1"/>
  <c r="J12" i="27" s="1"/>
  <c r="J9" i="27"/>
  <c r="L52" i="27"/>
  <c r="L54" i="27" s="1"/>
  <c r="L41" i="27" s="1"/>
  <c r="L46" i="27" s="1"/>
  <c r="L12" i="27" s="1"/>
  <c r="L9" i="27"/>
  <c r="K80" i="24"/>
  <c r="K26" i="24" s="1"/>
  <c r="M80" i="24"/>
  <c r="M26" i="24" s="1"/>
  <c r="F56" i="24"/>
  <c r="G52" i="27"/>
  <c r="G9" i="27"/>
  <c r="I52" i="27"/>
  <c r="I54" i="27" s="1"/>
  <c r="I41" i="27" s="1"/>
  <c r="I46" i="27" s="1"/>
  <c r="I12" i="27" s="1"/>
  <c r="I9" i="27"/>
  <c r="K52" i="27"/>
  <c r="K54" i="27" s="1"/>
  <c r="K41" i="27" s="1"/>
  <c r="K46" i="27" s="1"/>
  <c r="K12" i="27" s="1"/>
  <c r="K9" i="27"/>
  <c r="M52" i="27"/>
  <c r="M54" i="27" s="1"/>
  <c r="M41" i="27" s="1"/>
  <c r="M46" i="27" s="1"/>
  <c r="M12" i="27" s="1"/>
  <c r="M9" i="27"/>
  <c r="I16" i="27"/>
  <c r="K16" i="27"/>
  <c r="M16" i="27"/>
  <c r="H79" i="27"/>
  <c r="H15" i="27" s="1"/>
  <c r="H31" i="27"/>
  <c r="H9" i="27" s="1"/>
  <c r="H64" i="27"/>
  <c r="H40" i="27" s="1"/>
  <c r="H42" i="28"/>
  <c r="H31" i="28" s="1"/>
  <c r="H32" i="28" s="1"/>
  <c r="H11" i="28" s="1"/>
  <c r="F32" i="28"/>
  <c r="F11" i="28" s="1"/>
  <c r="F19" i="28"/>
  <c r="F12" i="29" s="1"/>
  <c r="F68" i="24"/>
  <c r="F80" i="24" s="1"/>
  <c r="F26" i="24" s="1"/>
  <c r="G39" i="25"/>
  <c r="G29" i="25"/>
  <c r="I39" i="25"/>
  <c r="I29" i="25"/>
  <c r="M39" i="25"/>
  <c r="M29" i="25"/>
  <c r="F39" i="25"/>
  <c r="F29" i="25"/>
  <c r="H39" i="25"/>
  <c r="H29" i="25"/>
  <c r="J39" i="25"/>
  <c r="J29" i="25"/>
  <c r="L39" i="25"/>
  <c r="L29" i="25"/>
  <c r="K39" i="25"/>
  <c r="K29" i="25"/>
  <c r="I11" i="28" l="1"/>
  <c r="H52" i="27"/>
  <c r="H54" i="27" s="1"/>
  <c r="H41" i="27" s="1"/>
  <c r="H46" i="27" s="1"/>
  <c r="H12" i="27" s="1"/>
  <c r="G54" i="27"/>
  <c r="G41" i="27" s="1"/>
  <c r="G46" i="27" s="1"/>
  <c r="G12" i="27" s="1"/>
  <c r="M20" i="27"/>
  <c r="M11" i="29" s="1"/>
  <c r="K20" i="27"/>
  <c r="K11" i="29" s="1"/>
  <c r="I20" i="27"/>
  <c r="I11" i="29" s="1"/>
  <c r="L20" i="27"/>
  <c r="L11" i="29" s="1"/>
  <c r="J20" i="27"/>
  <c r="J11" i="29" s="1"/>
  <c r="M26" i="3" l="1"/>
  <c r="L26" i="3"/>
  <c r="L25" i="3"/>
  <c r="K25" i="3"/>
  <c r="K24" i="3"/>
  <c r="J24" i="3"/>
  <c r="J23" i="3"/>
  <c r="I22" i="3"/>
  <c r="H22" i="3"/>
  <c r="H21" i="3" l="1"/>
  <c r="G21" i="3"/>
  <c r="G20" i="3"/>
  <c r="F20" i="3"/>
  <c r="F19" i="3"/>
  <c r="E19" i="3"/>
  <c r="F8" i="3" l="1"/>
  <c r="E10" i="17" l="1"/>
  <c r="E20" i="23" s="1"/>
  <c r="F10" i="17"/>
  <c r="G10" i="17"/>
  <c r="H10" i="17"/>
  <c r="I18" i="3"/>
  <c r="J10" i="17"/>
  <c r="K10" i="17"/>
  <c r="L10" i="17"/>
  <c r="M10" i="17"/>
  <c r="D10" i="17"/>
  <c r="F30" i="25" l="1"/>
  <c r="F127" i="24"/>
  <c r="F28" i="24"/>
  <c r="F20" i="23"/>
  <c r="F40" i="25"/>
  <c r="F116" i="24"/>
  <c r="F59" i="24"/>
  <c r="G40" i="25"/>
  <c r="G116" i="24"/>
  <c r="G59" i="24"/>
  <c r="G30" i="25"/>
  <c r="G127" i="24"/>
  <c r="G28" i="24"/>
  <c r="G20" i="23"/>
  <c r="M40" i="25"/>
  <c r="M30" i="25"/>
  <c r="M20" i="23"/>
  <c r="M127" i="24"/>
  <c r="M116" i="24"/>
  <c r="M59" i="24"/>
  <c r="M28" i="24"/>
  <c r="K40" i="25"/>
  <c r="K30" i="25"/>
  <c r="K20" i="23"/>
  <c r="K127" i="24"/>
  <c r="K116" i="24"/>
  <c r="K59" i="24"/>
  <c r="K28" i="24"/>
  <c r="I40" i="25"/>
  <c r="I30" i="25"/>
  <c r="I20" i="23"/>
  <c r="I127" i="24"/>
  <c r="I116" i="24"/>
  <c r="I59" i="24"/>
  <c r="I28" i="24"/>
  <c r="L127" i="24"/>
  <c r="L116" i="24"/>
  <c r="L59" i="24"/>
  <c r="L28" i="24"/>
  <c r="L40" i="25"/>
  <c r="L30" i="25"/>
  <c r="L20" i="23"/>
  <c r="J127" i="24"/>
  <c r="J116" i="24"/>
  <c r="J59" i="24"/>
  <c r="J28" i="24"/>
  <c r="J40" i="25"/>
  <c r="J30" i="25"/>
  <c r="J20" i="23"/>
  <c r="H127" i="24"/>
  <c r="H116" i="24"/>
  <c r="H59" i="24"/>
  <c r="H28" i="24"/>
  <c r="H40" i="25"/>
  <c r="H30" i="25"/>
  <c r="H20" i="23"/>
  <c r="E40" i="23"/>
  <c r="E17" i="23" s="1"/>
  <c r="E17" i="7" l="1"/>
  <c r="E16" i="7"/>
  <c r="H64" i="3" l="1"/>
  <c r="E50" i="3"/>
  <c r="E49" i="3"/>
  <c r="E48" i="3"/>
  <c r="E46" i="3"/>
  <c r="E45" i="3"/>
  <c r="G12" i="2" l="1"/>
  <c r="H12" i="2"/>
  <c r="I12" i="2"/>
  <c r="J12" i="2"/>
  <c r="K12" i="2"/>
  <c r="L12" i="2"/>
  <c r="M12" i="2"/>
  <c r="F12" i="2"/>
  <c r="F34" i="6" l="1"/>
  <c r="F50" i="5"/>
  <c r="G11" i="4"/>
  <c r="F11" i="4"/>
  <c r="G10" i="4"/>
  <c r="F10" i="4"/>
  <c r="G9" i="4"/>
  <c r="F9" i="4"/>
  <c r="H87" i="27" l="1"/>
  <c r="H16" i="27" s="1"/>
  <c r="G87" i="27"/>
  <c r="F87" i="27"/>
  <c r="F16" i="27" s="1"/>
  <c r="G66" i="5"/>
  <c r="H66" i="5"/>
  <c r="I66" i="5"/>
  <c r="J66" i="5"/>
  <c r="K66" i="5"/>
  <c r="L66" i="5"/>
  <c r="M66" i="5"/>
  <c r="F66" i="5"/>
  <c r="G64" i="5"/>
  <c r="H64" i="5"/>
  <c r="I64" i="5"/>
  <c r="J64" i="5"/>
  <c r="K64" i="5"/>
  <c r="L64" i="5"/>
  <c r="M64" i="5"/>
  <c r="F64" i="5"/>
  <c r="G62" i="5"/>
  <c r="H62" i="5"/>
  <c r="I62" i="5"/>
  <c r="J62" i="5"/>
  <c r="K62" i="5"/>
  <c r="L62" i="5"/>
  <c r="M62" i="5"/>
  <c r="F62" i="5"/>
  <c r="G61" i="5"/>
  <c r="H61" i="5"/>
  <c r="I61" i="5"/>
  <c r="I67" i="5" s="1"/>
  <c r="J61" i="5"/>
  <c r="J67" i="5" s="1"/>
  <c r="K61" i="5"/>
  <c r="L61" i="5"/>
  <c r="L67" i="5" s="1"/>
  <c r="M61" i="5"/>
  <c r="M67" i="5" s="1"/>
  <c r="F61" i="5"/>
  <c r="F21" i="6"/>
  <c r="G23" i="16"/>
  <c r="H23" i="16" s="1"/>
  <c r="I23" i="16" s="1"/>
  <c r="J23" i="16" s="1"/>
  <c r="K23" i="16" s="1"/>
  <c r="L23" i="16" s="1"/>
  <c r="M23" i="16" s="1"/>
  <c r="M21" i="6" s="1"/>
  <c r="G34" i="6"/>
  <c r="I34" i="6"/>
  <c r="J34" i="6"/>
  <c r="K34" i="6"/>
  <c r="L34" i="6"/>
  <c r="M34" i="6"/>
  <c r="G67" i="5" l="1"/>
  <c r="K67" i="5"/>
  <c r="G16" i="27"/>
  <c r="F20" i="27"/>
  <c r="F11" i="29" s="1"/>
  <c r="F67" i="5"/>
  <c r="H20" i="27"/>
  <c r="H11" i="29" s="1"/>
  <c r="H67" i="5"/>
  <c r="L21" i="6"/>
  <c r="J21" i="6"/>
  <c r="H21" i="6"/>
  <c r="K21" i="6"/>
  <c r="I21" i="6"/>
  <c r="G21" i="6"/>
  <c r="G20" i="27" l="1"/>
  <c r="G11" i="29" s="1"/>
  <c r="F44" i="4"/>
  <c r="G18" i="16"/>
  <c r="H18" i="16" s="1"/>
  <c r="I18" i="16" s="1"/>
  <c r="J18" i="16" s="1"/>
  <c r="K18" i="16" s="1"/>
  <c r="L18" i="16" s="1"/>
  <c r="M18" i="16" s="1"/>
  <c r="M44" i="4" s="1"/>
  <c r="L44" i="4" l="1"/>
  <c r="K44" i="4"/>
  <c r="J44" i="4"/>
  <c r="I44" i="4"/>
  <c r="H44" i="4"/>
  <c r="G44" i="4"/>
  <c r="F47" i="5" l="1"/>
  <c r="F48" i="5"/>
  <c r="G27" i="7" l="1"/>
  <c r="H27" i="7"/>
  <c r="I27" i="7"/>
  <c r="J27" i="7"/>
  <c r="K27" i="7"/>
  <c r="L27" i="7"/>
  <c r="M27" i="7"/>
  <c r="G28" i="7"/>
  <c r="H28" i="7"/>
  <c r="I28" i="7"/>
  <c r="J28" i="7"/>
  <c r="K28" i="7"/>
  <c r="L28" i="7"/>
  <c r="M28" i="7"/>
  <c r="G29" i="7"/>
  <c r="H29" i="7"/>
  <c r="I29" i="7"/>
  <c r="J29" i="7"/>
  <c r="K29" i="7"/>
  <c r="L29" i="7"/>
  <c r="M29" i="7"/>
  <c r="F29" i="7"/>
  <c r="F28" i="7"/>
  <c r="F27" i="7"/>
  <c r="F30" i="7" l="1"/>
  <c r="F14" i="7" s="1"/>
  <c r="L30" i="7"/>
  <c r="L14" i="7" s="1"/>
  <c r="J30" i="7"/>
  <c r="J14" i="7" s="1"/>
  <c r="H30" i="7"/>
  <c r="H14" i="7" s="1"/>
  <c r="M30" i="7"/>
  <c r="M14" i="7" s="1"/>
  <c r="K30" i="7"/>
  <c r="K14" i="7" s="1"/>
  <c r="I30" i="7"/>
  <c r="I14" i="7" s="1"/>
  <c r="G30" i="7"/>
  <c r="G14" i="7" s="1"/>
  <c r="K13" i="10" l="1"/>
  <c r="G53" i="4"/>
  <c r="H53" i="4"/>
  <c r="I53" i="4"/>
  <c r="J53" i="4"/>
  <c r="K53" i="4"/>
  <c r="L53" i="4"/>
  <c r="M53" i="4"/>
  <c r="G54" i="4"/>
  <c r="H54" i="4"/>
  <c r="I54" i="4"/>
  <c r="J54" i="4"/>
  <c r="K54" i="4"/>
  <c r="L54" i="4"/>
  <c r="M54" i="4"/>
  <c r="F54" i="4"/>
  <c r="F53" i="4"/>
  <c r="G65" i="3"/>
  <c r="H65" i="3"/>
  <c r="I65" i="3"/>
  <c r="J65" i="3"/>
  <c r="K65" i="3"/>
  <c r="L65" i="3"/>
  <c r="M65" i="3"/>
  <c r="F65" i="3"/>
  <c r="G63" i="3"/>
  <c r="F63" i="3"/>
  <c r="G42" i="4"/>
  <c r="H42" i="4"/>
  <c r="I42" i="4"/>
  <c r="J42" i="4"/>
  <c r="K42" i="4"/>
  <c r="L42" i="4"/>
  <c r="M42" i="4"/>
  <c r="F42" i="4"/>
  <c r="L47" i="17"/>
  <c r="M47" i="17"/>
  <c r="F47" i="17"/>
  <c r="G47" i="17"/>
  <c r="H47" i="17"/>
  <c r="J47" i="17"/>
  <c r="K47" i="17"/>
  <c r="E47" i="17"/>
  <c r="E18" i="23" s="1"/>
  <c r="K31" i="25" l="1"/>
  <c r="K115" i="24"/>
  <c r="K29" i="24"/>
  <c r="K42" i="25"/>
  <c r="K126" i="24"/>
  <c r="K60" i="24"/>
  <c r="K18" i="23"/>
  <c r="I31" i="25"/>
  <c r="I115" i="24"/>
  <c r="I29" i="24"/>
  <c r="I42" i="25"/>
  <c r="I126" i="24"/>
  <c r="I60" i="24"/>
  <c r="I18" i="23"/>
  <c r="M31" i="25"/>
  <c r="M115" i="24"/>
  <c r="M29" i="24"/>
  <c r="M42" i="25"/>
  <c r="M126" i="24"/>
  <c r="M60" i="24"/>
  <c r="M18" i="23"/>
  <c r="J42" i="25"/>
  <c r="J126" i="24"/>
  <c r="J60" i="24"/>
  <c r="J18" i="23"/>
  <c r="J31" i="25"/>
  <c r="J115" i="24"/>
  <c r="L117" i="24" s="1"/>
  <c r="L12" i="24" s="1"/>
  <c r="J29" i="24"/>
  <c r="F35" i="3"/>
  <c r="F31" i="25"/>
  <c r="F115" i="24"/>
  <c r="F29" i="24"/>
  <c r="F42" i="25"/>
  <c r="F126" i="24"/>
  <c r="F60" i="24"/>
  <c r="F18" i="23"/>
  <c r="G21" i="23" s="1"/>
  <c r="G10" i="23" s="1"/>
  <c r="L42" i="25"/>
  <c r="L126" i="24"/>
  <c r="L60" i="24"/>
  <c r="L18" i="23"/>
  <c r="L31" i="25"/>
  <c r="L115" i="24"/>
  <c r="L29" i="24"/>
  <c r="G42" i="25"/>
  <c r="G126" i="24"/>
  <c r="G60" i="24"/>
  <c r="G18" i="23"/>
  <c r="G31" i="25"/>
  <c r="G115" i="24"/>
  <c r="G29" i="24"/>
  <c r="H115" i="24"/>
  <c r="H60" i="24"/>
  <c r="H29" i="24"/>
  <c r="H31" i="25"/>
  <c r="H42" i="25"/>
  <c r="H18" i="23"/>
  <c r="H126" i="24"/>
  <c r="K35" i="3"/>
  <c r="I75" i="5"/>
  <c r="I35" i="3"/>
  <c r="G75" i="5"/>
  <c r="G35" i="3"/>
  <c r="M35" i="3"/>
  <c r="J35" i="3"/>
  <c r="H75" i="5"/>
  <c r="H35" i="3"/>
  <c r="L35" i="3"/>
  <c r="E35" i="3"/>
  <c r="E47" i="3"/>
  <c r="E51" i="3" s="1"/>
  <c r="L45" i="4"/>
  <c r="K45" i="4"/>
  <c r="I45" i="4"/>
  <c r="M45" i="4"/>
  <c r="F45" i="4"/>
  <c r="J45" i="4"/>
  <c r="H45" i="4"/>
  <c r="G45" i="4"/>
  <c r="H30" i="24" l="1"/>
  <c r="H33" i="24" s="1"/>
  <c r="H10" i="24" s="1"/>
  <c r="L32" i="25"/>
  <c r="L9" i="25" s="1"/>
  <c r="L30" i="24"/>
  <c r="L61" i="24"/>
  <c r="L11" i="24" s="1"/>
  <c r="L43" i="25"/>
  <c r="L10" i="25" s="1"/>
  <c r="L128" i="24"/>
  <c r="L13" i="24" s="1"/>
  <c r="H61" i="24"/>
  <c r="H11" i="24" s="1"/>
  <c r="H43" i="25"/>
  <c r="H10" i="25" s="1"/>
  <c r="H117" i="24"/>
  <c r="H12" i="24" s="1"/>
  <c r="H128" i="24"/>
  <c r="H13" i="24" s="1"/>
  <c r="H32" i="25"/>
  <c r="H9" i="25" s="1"/>
  <c r="K61" i="24"/>
  <c r="K11" i="24" s="1"/>
  <c r="K43" i="25"/>
  <c r="K10" i="25" s="1"/>
  <c r="K117" i="24"/>
  <c r="K12" i="24" s="1"/>
  <c r="M61" i="24"/>
  <c r="M11" i="24" s="1"/>
  <c r="M43" i="25"/>
  <c r="M10" i="25" s="1"/>
  <c r="M117" i="24"/>
  <c r="M12" i="24" s="1"/>
  <c r="K128" i="24"/>
  <c r="K13" i="24" s="1"/>
  <c r="K30" i="24"/>
  <c r="K32" i="25"/>
  <c r="K9" i="25" s="1"/>
  <c r="M128" i="24"/>
  <c r="M13" i="24" s="1"/>
  <c r="M30" i="24"/>
  <c r="M32" i="25"/>
  <c r="M9" i="25" s="1"/>
  <c r="I32" i="25"/>
  <c r="I9" i="25" s="1"/>
  <c r="J32" i="25"/>
  <c r="J9" i="25" s="1"/>
  <c r="I128" i="24"/>
  <c r="I13" i="24" s="1"/>
  <c r="J128" i="24"/>
  <c r="J13" i="24" s="1"/>
  <c r="J30" i="24"/>
  <c r="I30" i="24"/>
  <c r="I61" i="24"/>
  <c r="I11" i="24" s="1"/>
  <c r="J61" i="24"/>
  <c r="J11" i="24" s="1"/>
  <c r="I43" i="25"/>
  <c r="I10" i="25" s="1"/>
  <c r="J43" i="25"/>
  <c r="J10" i="25" s="1"/>
  <c r="I117" i="24"/>
  <c r="I12" i="24" s="1"/>
  <c r="J117" i="24"/>
  <c r="J12" i="24" s="1"/>
  <c r="E34" i="3"/>
  <c r="E68" i="3"/>
  <c r="M33" i="24" l="1"/>
  <c r="M10" i="24" s="1"/>
  <c r="L33" i="24"/>
  <c r="L10" i="24" s="1"/>
  <c r="K33" i="24"/>
  <c r="K10" i="24" s="1"/>
  <c r="I33" i="24"/>
  <c r="I10" i="24" s="1"/>
  <c r="J33" i="24"/>
  <c r="J10" i="24" s="1"/>
  <c r="G22" i="6"/>
  <c r="H22" i="6"/>
  <c r="I22" i="6"/>
  <c r="J22" i="6"/>
  <c r="K22" i="6"/>
  <c r="L22" i="6"/>
  <c r="M22" i="6"/>
  <c r="F22" i="6"/>
  <c r="G33" i="6"/>
  <c r="G36" i="6" s="1"/>
  <c r="H33" i="6"/>
  <c r="H36" i="6" s="1"/>
  <c r="I33" i="6"/>
  <c r="I36" i="6" s="1"/>
  <c r="J33" i="6"/>
  <c r="J36" i="6" s="1"/>
  <c r="K33" i="6"/>
  <c r="K36" i="6" s="1"/>
  <c r="L33" i="6"/>
  <c r="L36" i="6" s="1"/>
  <c r="M33" i="6"/>
  <c r="M36" i="6" s="1"/>
  <c r="F33" i="6"/>
  <c r="F36" i="6" s="1"/>
  <c r="E18" i="3" l="1"/>
  <c r="E20" i="7"/>
  <c r="E19" i="7"/>
  <c r="G19" i="7"/>
  <c r="D6" i="10"/>
  <c r="G36" i="3" l="1"/>
  <c r="G15" i="6"/>
  <c r="H15" i="6"/>
  <c r="I15" i="6"/>
  <c r="J15" i="6"/>
  <c r="K15" i="6"/>
  <c r="L15" i="6"/>
  <c r="M15" i="6"/>
  <c r="F15" i="6"/>
  <c r="G9" i="6" l="1"/>
  <c r="H9" i="6"/>
  <c r="I9" i="6"/>
  <c r="J9" i="6"/>
  <c r="K9" i="6"/>
  <c r="L9" i="6"/>
  <c r="M9" i="6"/>
  <c r="F9" i="6"/>
  <c r="G23" i="6"/>
  <c r="H23" i="6"/>
  <c r="I23" i="6"/>
  <c r="J23" i="6"/>
  <c r="K23" i="6"/>
  <c r="L23" i="6"/>
  <c r="M23" i="6"/>
  <c r="F23" i="6"/>
  <c r="G24" i="6"/>
  <c r="H24" i="6"/>
  <c r="I24" i="6"/>
  <c r="J24" i="6"/>
  <c r="K24" i="6"/>
  <c r="L24" i="6"/>
  <c r="M24" i="6"/>
  <c r="F24" i="6"/>
  <c r="F31" i="5" l="1"/>
  <c r="G31" i="5"/>
  <c r="H31" i="5"/>
  <c r="I31" i="5"/>
  <c r="J31" i="5"/>
  <c r="K31" i="5"/>
  <c r="L31" i="5"/>
  <c r="M31" i="5"/>
  <c r="G48" i="5"/>
  <c r="H48" i="5"/>
  <c r="I48" i="5"/>
  <c r="J48" i="5"/>
  <c r="K48" i="5"/>
  <c r="L48" i="5"/>
  <c r="M48" i="5"/>
  <c r="G50" i="5"/>
  <c r="H50" i="5"/>
  <c r="I50" i="5"/>
  <c r="J50" i="5"/>
  <c r="K50" i="5"/>
  <c r="L50" i="5"/>
  <c r="M50" i="5"/>
  <c r="F52" i="5"/>
  <c r="F53" i="5" s="1"/>
  <c r="G52" i="5"/>
  <c r="H52" i="5"/>
  <c r="I52" i="5"/>
  <c r="J52" i="5"/>
  <c r="K52" i="5"/>
  <c r="L52" i="5"/>
  <c r="M52" i="5"/>
  <c r="G47" i="5"/>
  <c r="H47" i="5"/>
  <c r="I47" i="5"/>
  <c r="J47" i="5"/>
  <c r="K47" i="5"/>
  <c r="L47" i="5"/>
  <c r="M47" i="5"/>
  <c r="G32" i="5"/>
  <c r="H32" i="5"/>
  <c r="I32" i="5"/>
  <c r="J32" i="5"/>
  <c r="K32" i="5"/>
  <c r="L32" i="5"/>
  <c r="M32" i="5"/>
  <c r="F32" i="5"/>
  <c r="G53" i="5" l="1"/>
  <c r="G34" i="5" s="1"/>
  <c r="G36" i="5" s="1"/>
  <c r="H53" i="5"/>
  <c r="H34" i="5" s="1"/>
  <c r="H36" i="5" s="1"/>
  <c r="L53" i="5"/>
  <c r="L34" i="5" s="1"/>
  <c r="L36" i="5" s="1"/>
  <c r="J53" i="5"/>
  <c r="J34" i="5" s="1"/>
  <c r="J36" i="5" s="1"/>
  <c r="M53" i="5"/>
  <c r="M34" i="5" s="1"/>
  <c r="M36" i="5" s="1"/>
  <c r="K53" i="5"/>
  <c r="K34" i="5" s="1"/>
  <c r="K36" i="5" s="1"/>
  <c r="I53" i="5"/>
  <c r="I34" i="5" s="1"/>
  <c r="I36" i="5" s="1"/>
  <c r="F34" i="5"/>
  <c r="F36" i="5" s="1"/>
  <c r="F22" i="5" l="1"/>
  <c r="G22" i="5"/>
  <c r="I22" i="5"/>
  <c r="J22" i="5"/>
  <c r="K22" i="5"/>
  <c r="L22" i="5"/>
  <c r="M22" i="5"/>
  <c r="H22" i="5"/>
  <c r="F33" i="5" l="1"/>
  <c r="M33" i="5"/>
  <c r="L33" i="5"/>
  <c r="K33" i="5"/>
  <c r="J33" i="5"/>
  <c r="I33" i="5"/>
  <c r="H33" i="5"/>
  <c r="G33" i="5"/>
  <c r="H19" i="7"/>
  <c r="I19" i="7"/>
  <c r="J19" i="7"/>
  <c r="K19" i="7"/>
  <c r="L19" i="7"/>
  <c r="M19" i="7"/>
  <c r="F19" i="7"/>
  <c r="F18" i="3" l="1"/>
  <c r="F43" i="4"/>
  <c r="B2" i="13"/>
  <c r="H27" i="3" l="1"/>
  <c r="G9" i="3"/>
  <c r="G27" i="3"/>
  <c r="G18" i="3"/>
  <c r="I27" i="3" s="1"/>
  <c r="G43" i="4"/>
  <c r="I76" i="5" l="1"/>
  <c r="I77" i="5" s="1"/>
  <c r="I11" i="25"/>
  <c r="I12" i="25" s="1"/>
  <c r="I39" i="23"/>
  <c r="I11" i="23"/>
  <c r="I14" i="24"/>
  <c r="I15" i="24" s="1"/>
  <c r="I19" i="23"/>
  <c r="G11" i="25"/>
  <c r="G12" i="25" s="1"/>
  <c r="G39" i="23"/>
  <c r="G11" i="23"/>
  <c r="G12" i="23" s="1"/>
  <c r="G14" i="24"/>
  <c r="G15" i="24" s="1"/>
  <c r="G8" i="29" s="1"/>
  <c r="G19" i="23"/>
  <c r="H76" i="5"/>
  <c r="H14" i="24"/>
  <c r="H15" i="24" s="1"/>
  <c r="H19" i="23"/>
  <c r="H11" i="25"/>
  <c r="H12" i="25" s="1"/>
  <c r="H39" i="23"/>
  <c r="H11" i="23"/>
  <c r="G10" i="3"/>
  <c r="G76" i="5"/>
  <c r="H18" i="3"/>
  <c r="J27" i="3" s="1"/>
  <c r="H43" i="4"/>
  <c r="H46" i="4"/>
  <c r="H47" i="4" s="1"/>
  <c r="H55" i="4"/>
  <c r="I55" i="4"/>
  <c r="I56" i="4" s="1"/>
  <c r="I12" i="4" s="1"/>
  <c r="I46" i="4"/>
  <c r="I47" i="4" s="1"/>
  <c r="I11" i="4" s="1"/>
  <c r="I67" i="3"/>
  <c r="H67" i="3"/>
  <c r="H56" i="4" l="1"/>
  <c r="H12" i="4" s="1"/>
  <c r="I9" i="5"/>
  <c r="I64" i="3"/>
  <c r="J14" i="24"/>
  <c r="J15" i="24" s="1"/>
  <c r="J19" i="23"/>
  <c r="J11" i="25"/>
  <c r="J12" i="25" s="1"/>
  <c r="J39" i="23"/>
  <c r="J11" i="23"/>
  <c r="G36" i="23"/>
  <c r="G67" i="3"/>
  <c r="G46" i="4"/>
  <c r="G55" i="4"/>
  <c r="G56" i="4" s="1"/>
  <c r="G12" i="4" s="1"/>
  <c r="H11" i="4"/>
  <c r="J55" i="4"/>
  <c r="J56" i="4" s="1"/>
  <c r="J12" i="4" s="1"/>
  <c r="K27" i="3"/>
  <c r="I43" i="4"/>
  <c r="I63" i="3"/>
  <c r="A3" i="11"/>
  <c r="A3" i="6"/>
  <c r="A3" i="7"/>
  <c r="A3" i="2"/>
  <c r="A3" i="5"/>
  <c r="A3" i="4"/>
  <c r="A3" i="3"/>
  <c r="K11" i="25" l="1"/>
  <c r="K12" i="25" s="1"/>
  <c r="K39" i="23"/>
  <c r="K11" i="23"/>
  <c r="K14" i="24"/>
  <c r="K15" i="24" s="1"/>
  <c r="K19" i="23"/>
  <c r="G9" i="29"/>
  <c r="G37" i="23"/>
  <c r="H9" i="29"/>
  <c r="H37" i="23"/>
  <c r="I9" i="29"/>
  <c r="I37" i="23"/>
  <c r="H63" i="3"/>
  <c r="J67" i="3"/>
  <c r="J46" i="4"/>
  <c r="J47" i="4" s="1"/>
  <c r="J11" i="4" s="1"/>
  <c r="J18" i="3"/>
  <c r="L27" i="3" s="1"/>
  <c r="J43" i="4"/>
  <c r="M22" i="4"/>
  <c r="L22" i="4"/>
  <c r="K22" i="4"/>
  <c r="J22" i="4"/>
  <c r="I22" i="4"/>
  <c r="H22" i="4"/>
  <c r="G22" i="4"/>
  <c r="F22" i="4"/>
  <c r="J20" i="4"/>
  <c r="I20" i="4"/>
  <c r="H20" i="4"/>
  <c r="G20" i="4"/>
  <c r="F20" i="4"/>
  <c r="F33" i="4"/>
  <c r="G33" i="4"/>
  <c r="H33" i="4"/>
  <c r="I33" i="4"/>
  <c r="J33" i="4"/>
  <c r="K33" i="4"/>
  <c r="L33" i="4"/>
  <c r="M33" i="4"/>
  <c r="F31" i="4"/>
  <c r="G31" i="4"/>
  <c r="H31" i="4"/>
  <c r="I31" i="4"/>
  <c r="J31" i="4"/>
  <c r="F30" i="4"/>
  <c r="G30" i="4"/>
  <c r="H30" i="4"/>
  <c r="I30" i="4"/>
  <c r="J30" i="4"/>
  <c r="K30" i="4"/>
  <c r="L30" i="4"/>
  <c r="M30" i="4"/>
  <c r="F32" i="4"/>
  <c r="G32" i="4"/>
  <c r="H32" i="4"/>
  <c r="I32" i="4"/>
  <c r="J32" i="4"/>
  <c r="K32" i="4"/>
  <c r="L32" i="4"/>
  <c r="M32" i="4"/>
  <c r="G34" i="4"/>
  <c r="H34" i="4"/>
  <c r="I34" i="4"/>
  <c r="J34" i="4"/>
  <c r="F62" i="3"/>
  <c r="G62" i="3"/>
  <c r="F61" i="3"/>
  <c r="G19" i="4"/>
  <c r="H19" i="4"/>
  <c r="I19" i="4"/>
  <c r="J19" i="4"/>
  <c r="K19" i="4"/>
  <c r="L19" i="4"/>
  <c r="M19" i="4"/>
  <c r="G21" i="4"/>
  <c r="H21" i="4"/>
  <c r="I21" i="4"/>
  <c r="J21" i="4"/>
  <c r="K21" i="4"/>
  <c r="L21" i="4"/>
  <c r="M21" i="4"/>
  <c r="F21" i="4"/>
  <c r="F19" i="4"/>
  <c r="G23" i="4"/>
  <c r="H23" i="4"/>
  <c r="I23" i="4"/>
  <c r="J23" i="4"/>
  <c r="H10" i="3"/>
  <c r="I10" i="3"/>
  <c r="J10" i="3"/>
  <c r="G8" i="3"/>
  <c r="H8" i="3"/>
  <c r="I8" i="3"/>
  <c r="J8" i="3"/>
  <c r="K8" i="3"/>
  <c r="L8" i="3"/>
  <c r="M8" i="3"/>
  <c r="G7" i="3"/>
  <c r="H7" i="3"/>
  <c r="I7" i="3"/>
  <c r="J7" i="3"/>
  <c r="K7" i="3"/>
  <c r="L7" i="3"/>
  <c r="M7" i="3"/>
  <c r="F7" i="3"/>
  <c r="H24" i="4" l="1"/>
  <c r="H9" i="4" s="1"/>
  <c r="H35" i="4"/>
  <c r="L14" i="24"/>
  <c r="L15" i="24" s="1"/>
  <c r="L19" i="23"/>
  <c r="L11" i="25"/>
  <c r="L12" i="25" s="1"/>
  <c r="L39" i="23"/>
  <c r="L11" i="23"/>
  <c r="K10" i="3"/>
  <c r="K23" i="4"/>
  <c r="K24" i="4" s="1"/>
  <c r="K9" i="4" s="1"/>
  <c r="K34" i="4"/>
  <c r="K35" i="4" s="1"/>
  <c r="K10" i="4" s="1"/>
  <c r="K31" i="4"/>
  <c r="K67" i="3"/>
  <c r="J35" i="4"/>
  <c r="J10" i="4" s="1"/>
  <c r="H10" i="4"/>
  <c r="I24" i="4"/>
  <c r="I9" i="4" s="1"/>
  <c r="J24" i="4"/>
  <c r="J9" i="4" s="1"/>
  <c r="I35" i="4"/>
  <c r="I10" i="4" s="1"/>
  <c r="K46" i="4"/>
  <c r="K55" i="4"/>
  <c r="K56" i="4" s="1"/>
  <c r="K12" i="4" s="1"/>
  <c r="G11" i="3"/>
  <c r="J63" i="3"/>
  <c r="K20" i="4"/>
  <c r="L34" i="4"/>
  <c r="L35" i="4" s="1"/>
  <c r="L10" i="4" s="1"/>
  <c r="L23" i="4"/>
  <c r="L24" i="4" s="1"/>
  <c r="L9" i="4" s="1"/>
  <c r="L10" i="3"/>
  <c r="D18" i="3"/>
  <c r="F27" i="3" s="1"/>
  <c r="K18" i="3"/>
  <c r="M27" i="3" s="1"/>
  <c r="K43" i="4"/>
  <c r="G61" i="3"/>
  <c r="G13" i="4"/>
  <c r="L46" i="4"/>
  <c r="L47" i="4" s="1"/>
  <c r="L11" i="4" s="1"/>
  <c r="L55" i="4"/>
  <c r="L56" i="4" s="1"/>
  <c r="L12" i="4" s="1"/>
  <c r="L67" i="3"/>
  <c r="A2" i="11"/>
  <c r="A2" i="7"/>
  <c r="A2" i="6"/>
  <c r="A2" i="5"/>
  <c r="A2" i="4"/>
  <c r="A2" i="3"/>
  <c r="A2" i="2"/>
  <c r="A2" i="17"/>
  <c r="B3" i="13"/>
  <c r="A3" i="17"/>
  <c r="A3" i="16"/>
  <c r="A2" i="16"/>
  <c r="A3" i="15"/>
  <c r="A2" i="15"/>
  <c r="A3" i="14"/>
  <c r="A2" i="14"/>
  <c r="F31" i="26" l="1"/>
  <c r="F32" i="26" s="1"/>
  <c r="F10" i="26" s="1"/>
  <c r="F20" i="26"/>
  <c r="F21" i="26" s="1"/>
  <c r="F9" i="26" s="1"/>
  <c r="F11" i="25"/>
  <c r="F12" i="25" s="1"/>
  <c r="F39" i="23"/>
  <c r="F19" i="23"/>
  <c r="F14" i="24"/>
  <c r="F15" i="24" s="1"/>
  <c r="F11" i="23"/>
  <c r="F12" i="23" s="1"/>
  <c r="F35" i="23" s="1"/>
  <c r="F10" i="3"/>
  <c r="I13" i="4"/>
  <c r="M11" i="25"/>
  <c r="M12" i="25" s="1"/>
  <c r="M39" i="23"/>
  <c r="M11" i="23"/>
  <c r="M14" i="24"/>
  <c r="M15" i="24" s="1"/>
  <c r="M19" i="23"/>
  <c r="K9" i="29"/>
  <c r="K37" i="23"/>
  <c r="J9" i="29"/>
  <c r="J37" i="23"/>
  <c r="G9" i="2"/>
  <c r="F36" i="3"/>
  <c r="K47" i="4"/>
  <c r="K11" i="4" s="1"/>
  <c r="H13" i="4"/>
  <c r="L43" i="4"/>
  <c r="M43" i="4"/>
  <c r="F34" i="4"/>
  <c r="F67" i="3"/>
  <c r="F46" i="4"/>
  <c r="L63" i="3"/>
  <c r="M55" i="4"/>
  <c r="M56" i="4" s="1"/>
  <c r="M12" i="4" s="1"/>
  <c r="M46" i="4"/>
  <c r="M47" i="4" s="1"/>
  <c r="M11" i="4" s="1"/>
  <c r="L18" i="3"/>
  <c r="L20" i="4"/>
  <c r="L31" i="4"/>
  <c r="M67" i="3"/>
  <c r="M23" i="4"/>
  <c r="M24" i="4" s="1"/>
  <c r="M9" i="4" s="1"/>
  <c r="M10" i="3"/>
  <c r="M34" i="4"/>
  <c r="M18" i="3"/>
  <c r="M31" i="4"/>
  <c r="M20" i="4"/>
  <c r="H62" i="3"/>
  <c r="I62" i="3"/>
  <c r="J62" i="3"/>
  <c r="K62" i="3"/>
  <c r="L62" i="3"/>
  <c r="F11" i="26" l="1"/>
  <c r="F10" i="29" s="1"/>
  <c r="F8" i="29"/>
  <c r="F36" i="23"/>
  <c r="F9" i="29"/>
  <c r="F37" i="23"/>
  <c r="L9" i="29"/>
  <c r="L37" i="23"/>
  <c r="F55" i="4"/>
  <c r="F56" i="4" s="1"/>
  <c r="F12" i="4" s="1"/>
  <c r="F13" i="4" s="1"/>
  <c r="F23" i="4"/>
  <c r="F11" i="3"/>
  <c r="F60" i="3" s="1"/>
  <c r="F68" i="3" s="1"/>
  <c r="K63" i="3"/>
  <c r="M35" i="4"/>
  <c r="M10" i="4" s="1"/>
  <c r="M62" i="3" s="1"/>
  <c r="L61" i="3"/>
  <c r="L13" i="4"/>
  <c r="L9" i="2" s="1"/>
  <c r="M61" i="3"/>
  <c r="K61" i="3"/>
  <c r="K13" i="4"/>
  <c r="K9" i="2" s="1"/>
  <c r="I61" i="3"/>
  <c r="I9" i="2"/>
  <c r="J61" i="3"/>
  <c r="J13" i="4"/>
  <c r="J9" i="2" s="1"/>
  <c r="H61" i="3"/>
  <c r="H9" i="2"/>
  <c r="M63" i="3"/>
  <c r="G25" i="6"/>
  <c r="G26" i="6" s="1"/>
  <c r="G60" i="3"/>
  <c r="G68" i="3" s="1"/>
  <c r="G30" i="5"/>
  <c r="G37" i="5" s="1"/>
  <c r="G53" i="11"/>
  <c r="I20" i="10" s="1"/>
  <c r="G29" i="11"/>
  <c r="I18" i="10" s="1"/>
  <c r="A2" i="10"/>
  <c r="F38" i="23" l="1"/>
  <c r="M9" i="29"/>
  <c r="M37" i="23"/>
  <c r="F34" i="3"/>
  <c r="H36" i="3" s="1"/>
  <c r="H9" i="3" s="1"/>
  <c r="M13" i="4"/>
  <c r="M9" i="2" s="1"/>
  <c r="F30" i="5"/>
  <c r="F37" i="5" s="1"/>
  <c r="F25" i="6"/>
  <c r="F26" i="6" s="1"/>
  <c r="G34" i="3"/>
  <c r="I36" i="3" s="1"/>
  <c r="G20" i="5"/>
  <c r="G21" i="5"/>
  <c r="K21" i="10"/>
  <c r="K36" i="10"/>
  <c r="I23" i="5" l="1"/>
  <c r="I8" i="5" s="1"/>
  <c r="H11" i="3"/>
  <c r="F14" i="6"/>
  <c r="F21" i="5"/>
  <c r="K38" i="10"/>
  <c r="F20" i="5"/>
  <c r="H23" i="5" l="1"/>
  <c r="H8" i="5" s="1"/>
  <c r="H60" i="3"/>
  <c r="H68" i="3" s="1"/>
  <c r="H30" i="5"/>
  <c r="H37" i="5" s="1"/>
  <c r="H21" i="5" s="1"/>
  <c r="H25" i="6"/>
  <c r="H26" i="6" s="1"/>
  <c r="F16" i="6"/>
  <c r="I9" i="3" l="1"/>
  <c r="I11" i="3" s="1"/>
  <c r="I30" i="5" s="1"/>
  <c r="I37" i="5" s="1"/>
  <c r="H20" i="5"/>
  <c r="J23" i="5" s="1"/>
  <c r="F8" i="6"/>
  <c r="F11" i="2"/>
  <c r="G14" i="6"/>
  <c r="G16" i="6" s="1"/>
  <c r="E18" i="7"/>
  <c r="F21" i="7" s="1"/>
  <c r="G10" i="5"/>
  <c r="G10" i="2" s="1"/>
  <c r="F10" i="5"/>
  <c r="F10" i="2" s="1"/>
  <c r="F9" i="2"/>
  <c r="G8" i="2"/>
  <c r="G7" i="29" l="1"/>
  <c r="G13" i="29" s="1"/>
  <c r="G12" i="28" s="1"/>
  <c r="G35" i="23"/>
  <c r="I8" i="2"/>
  <c r="I25" i="6"/>
  <c r="I26" i="6" s="1"/>
  <c r="I60" i="3"/>
  <c r="I68" i="3" s="1"/>
  <c r="I20" i="5"/>
  <c r="J8" i="5"/>
  <c r="I21" i="5"/>
  <c r="G8" i="6"/>
  <c r="G11" i="2"/>
  <c r="H14" i="6"/>
  <c r="H16" i="6" s="1"/>
  <c r="G14" i="2"/>
  <c r="H8" i="2"/>
  <c r="F8" i="2"/>
  <c r="G16" i="2" l="1"/>
  <c r="K23" i="5"/>
  <c r="K8" i="5" s="1"/>
  <c r="G40" i="23"/>
  <c r="G17" i="23" s="1"/>
  <c r="I21" i="23" s="1"/>
  <c r="I10" i="23" s="1"/>
  <c r="I12" i="23" s="1"/>
  <c r="I17" i="28"/>
  <c r="I15" i="28"/>
  <c r="F7" i="29"/>
  <c r="I34" i="3"/>
  <c r="H8" i="6"/>
  <c r="H11" i="2"/>
  <c r="I14" i="6"/>
  <c r="I16" i="6" s="1"/>
  <c r="I10" i="5"/>
  <c r="I10" i="2" s="1"/>
  <c r="F13" i="29" l="1"/>
  <c r="F12" i="28" s="1"/>
  <c r="K36" i="3"/>
  <c r="K9" i="3" s="1"/>
  <c r="K11" i="3" s="1"/>
  <c r="F40" i="23"/>
  <c r="F17" i="23" s="1"/>
  <c r="H21" i="23" s="1"/>
  <c r="H10" i="23" s="1"/>
  <c r="H12" i="23" s="1"/>
  <c r="I19" i="28"/>
  <c r="I12" i="29" s="1"/>
  <c r="G15" i="7"/>
  <c r="I20" i="7" s="1"/>
  <c r="I8" i="6"/>
  <c r="I11" i="2"/>
  <c r="K10" i="5"/>
  <c r="K10" i="2" s="1"/>
  <c r="J10" i="5"/>
  <c r="J10" i="2" s="1"/>
  <c r="H17" i="28" l="1"/>
  <c r="H15" i="28"/>
  <c r="K30" i="5"/>
  <c r="K25" i="6"/>
  <c r="K26" i="6" s="1"/>
  <c r="K14" i="6" s="1"/>
  <c r="K16" i="6" s="1"/>
  <c r="K8" i="2"/>
  <c r="K60" i="3"/>
  <c r="I18" i="7"/>
  <c r="I21" i="7" s="1"/>
  <c r="H19" i="28" l="1"/>
  <c r="H12" i="29" s="1"/>
  <c r="K68" i="3"/>
  <c r="K34" i="3" s="1"/>
  <c r="M36" i="3" s="1"/>
  <c r="M9" i="3" s="1"/>
  <c r="M11" i="3" s="1"/>
  <c r="K37" i="5"/>
  <c r="K21" i="5" s="1"/>
  <c r="K20" i="5"/>
  <c r="K8" i="6"/>
  <c r="K11" i="2"/>
  <c r="M23" i="5" l="1"/>
  <c r="M8" i="5" s="1"/>
  <c r="M10" i="5" s="1"/>
  <c r="M10" i="2" s="1"/>
  <c r="M30" i="5"/>
  <c r="M60" i="3"/>
  <c r="M68" i="3" s="1"/>
  <c r="M8" i="2"/>
  <c r="M25" i="6"/>
  <c r="M26" i="6" s="1"/>
  <c r="M34" i="3" l="1"/>
  <c r="M20" i="5"/>
  <c r="M37" i="5"/>
  <c r="M21" i="5" s="1"/>
  <c r="M14" i="6"/>
  <c r="M16" i="6" s="1"/>
  <c r="M8" i="6" s="1"/>
  <c r="F14" i="2"/>
  <c r="F16" i="2" s="1"/>
  <c r="F15" i="7" s="1"/>
  <c r="M11" i="2" l="1"/>
  <c r="H20" i="7"/>
  <c r="H18" i="7"/>
  <c r="I14" i="2"/>
  <c r="I16" i="2" l="1"/>
  <c r="I15" i="7" s="1"/>
  <c r="K20" i="7" s="1"/>
  <c r="H21" i="7"/>
  <c r="H14" i="2" s="1"/>
  <c r="K18" i="7" l="1"/>
  <c r="K21" i="7" s="1"/>
  <c r="K14" i="2" s="1"/>
  <c r="K16" i="2" l="1"/>
  <c r="K15" i="7" s="1"/>
  <c r="M18" i="7" s="1"/>
  <c r="M20" i="7" l="1"/>
  <c r="M21" i="7" s="1"/>
  <c r="M14" i="2" s="1"/>
  <c r="M16" i="2" l="1"/>
  <c r="M15" i="7" s="1"/>
  <c r="H7" i="29" l="1"/>
  <c r="H35" i="23"/>
  <c r="K8" i="29" l="1"/>
  <c r="J8" i="29"/>
  <c r="L8" i="29"/>
  <c r="M8" i="29"/>
  <c r="I8" i="29"/>
  <c r="H8" i="29" l="1"/>
  <c r="H13" i="29" s="1"/>
  <c r="H12" i="28" s="1"/>
  <c r="I7" i="29"/>
  <c r="I13" i="29" s="1"/>
  <c r="I12" i="28" s="1"/>
  <c r="I35" i="23"/>
  <c r="J15" i="28" l="1"/>
  <c r="J17" i="28"/>
  <c r="K15" i="28"/>
  <c r="K17" i="28"/>
  <c r="K36" i="23"/>
  <c r="M36" i="23"/>
  <c r="H36" i="23"/>
  <c r="H40" i="23" s="1"/>
  <c r="H17" i="23" s="1"/>
  <c r="J21" i="23" s="1"/>
  <c r="J10" i="23" s="1"/>
  <c r="J12" i="23" s="1"/>
  <c r="L36" i="23"/>
  <c r="J36" i="23"/>
  <c r="J19" i="28" l="1"/>
  <c r="J12" i="29" s="1"/>
  <c r="K19" i="28"/>
  <c r="K12" i="29" s="1"/>
  <c r="I36" i="23"/>
  <c r="I40" i="23" s="1"/>
  <c r="I17" i="23" s="1"/>
  <c r="K21" i="23" s="1"/>
  <c r="K10" i="23" s="1"/>
  <c r="K12" i="23" s="1"/>
  <c r="J7" i="29" l="1"/>
  <c r="J13" i="29" s="1"/>
  <c r="J12" i="28" s="1"/>
  <c r="J35" i="23"/>
  <c r="K7" i="29"/>
  <c r="K13" i="29" s="1"/>
  <c r="K12" i="28" s="1"/>
  <c r="K35" i="23"/>
  <c r="K40" i="23" s="1"/>
  <c r="K17" i="23" s="1"/>
  <c r="M21" i="23" s="1"/>
  <c r="M10" i="23" s="1"/>
  <c r="M12" i="23" s="1"/>
  <c r="J40" i="23" l="1"/>
  <c r="J17" i="23" s="1"/>
  <c r="L21" i="23" s="1"/>
  <c r="L10" i="23" s="1"/>
  <c r="L12" i="23" s="1"/>
  <c r="M17" i="28"/>
  <c r="M15" i="28"/>
  <c r="L15" i="28"/>
  <c r="L17" i="28"/>
  <c r="M7" i="29"/>
  <c r="M35" i="23"/>
  <c r="M40" i="23" s="1"/>
  <c r="M17" i="23" s="1"/>
  <c r="L19" i="28" l="1"/>
  <c r="L12" i="29" s="1"/>
  <c r="M19" i="28"/>
  <c r="M12" i="29" s="1"/>
  <c r="M13" i="29" s="1"/>
  <c r="M12" i="28" s="1"/>
  <c r="L7" i="29"/>
  <c r="L35" i="23"/>
  <c r="L40" i="23" s="1"/>
  <c r="L17" i="23" s="1"/>
  <c r="L13" i="29" l="1"/>
  <c r="L12" i="28" s="1"/>
  <c r="H10" i="5"/>
  <c r="H10" i="2" s="1"/>
  <c r="H34" i="3"/>
  <c r="J36" i="3" s="1"/>
  <c r="J9" i="3" s="1"/>
  <c r="J11" i="3" l="1"/>
  <c r="J30" i="5" s="1"/>
  <c r="H16" i="2"/>
  <c r="H15" i="7" l="1"/>
  <c r="J20" i="7" s="1"/>
  <c r="J60" i="3"/>
  <c r="J8" i="2"/>
  <c r="J25" i="6"/>
  <c r="J26" i="6" s="1"/>
  <c r="J14" i="6" s="1"/>
  <c r="J16" i="6" s="1"/>
  <c r="J20" i="5"/>
  <c r="J37" i="5"/>
  <c r="J21" i="5" s="1"/>
  <c r="J18" i="7" l="1"/>
  <c r="J21" i="7" s="1"/>
  <c r="J14" i="2" s="1"/>
  <c r="J68" i="3"/>
  <c r="J34" i="3" s="1"/>
  <c r="L36" i="3" s="1"/>
  <c r="L9" i="3" s="1"/>
  <c r="L11" i="3" s="1"/>
  <c r="L23" i="5"/>
  <c r="L8" i="5" s="1"/>
  <c r="L10" i="5" s="1"/>
  <c r="L10" i="2" s="1"/>
  <c r="J8" i="6"/>
  <c r="J11" i="2"/>
  <c r="L30" i="5" l="1"/>
  <c r="L8" i="2"/>
  <c r="L25" i="6"/>
  <c r="L26" i="6" s="1"/>
  <c r="L14" i="6" s="1"/>
  <c r="L16" i="6" s="1"/>
  <c r="L11" i="2" s="1"/>
  <c r="L60" i="3"/>
  <c r="L68" i="3" s="1"/>
  <c r="L34" i="3" s="1"/>
  <c r="J16" i="2"/>
  <c r="J15" i="7" s="1"/>
  <c r="L20" i="7" s="1"/>
  <c r="L8" i="6" l="1"/>
  <c r="L37" i="5"/>
  <c r="L21" i="5" s="1"/>
  <c r="L20" i="5"/>
  <c r="L18" i="7"/>
  <c r="L21" i="7" s="1"/>
  <c r="L14" i="2" s="1"/>
  <c r="L16" i="2" s="1"/>
  <c r="L15" i="7" l="1"/>
</calcChain>
</file>

<file path=xl/comments1.xml><?xml version="1.0" encoding="utf-8"?>
<comments xmlns="http://schemas.openxmlformats.org/spreadsheetml/2006/main">
  <authors>
    <author>Arjuna Hanwella</author>
    <author>bhatta</author>
  </authors>
  <commentList>
    <comment ref="E46" authorId="0" shapeId="0">
      <text>
        <r>
          <rPr>
            <b/>
            <sz val="8"/>
            <color indexed="81"/>
            <rFont val="Tahoma"/>
            <family val="2"/>
          </rPr>
          <t>Arjuna Hanwella:</t>
        </r>
        <r>
          <rPr>
            <sz val="8"/>
            <color indexed="81"/>
            <rFont val="Tahoma"/>
            <family val="2"/>
          </rPr>
          <t xml:space="preserve">
From Legacy Workbook.</t>
        </r>
      </text>
    </comment>
    <comment ref="A108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Signage: 
-ve: for use of permits to increase lead time , i.e. Reduction in permits
+ve: for decrease of lead time, i.e. Increase in permits</t>
        </r>
      </text>
    </comment>
    <comment ref="A109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Signage: 
-ve: for use of permits to increase lead time , i.e. Reduction in permits
+ve: for decrease of lead time, i.e. Increase in permits</t>
        </r>
      </text>
    </comment>
  </commentList>
</comments>
</file>

<file path=xl/comments2.xml><?xml version="1.0" encoding="utf-8"?>
<comments xmlns="http://schemas.openxmlformats.org/spreadsheetml/2006/main">
  <authors>
    <author>Amrita Bhatt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2A.8: MODt
has the value zero in Formula Year 2013/14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2A.8: TRUt
has the value zero in Formula Year 2013/14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2A.8 - TRU has the value zero in Formula Year 2013/14.</t>
        </r>
      </text>
    </comment>
  </commentList>
</comments>
</file>

<file path=xl/comments3.xml><?xml version="1.0" encoding="utf-8"?>
<comments xmlns="http://schemas.openxmlformats.org/spreadsheetml/2006/main">
  <authors>
    <author>Amrita Bhatt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2C.5 For Formula Years 2013/14 and 2014/15 SSOt will have the value zero.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2D.19 PAt will have the value zero other than in the Formula Year commencing on 1 April 2016.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2D.19 PAt will have the value zero other than in the Formula Year commencing on 1 April 2016.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2C.5 For Formula Years 2013/14 and 2014/15 SSOt will have the value zero.</t>
        </r>
      </text>
    </comment>
    <comment ref="H5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Amrita Bhatt:
As per Decision on 4th Aug 2016 (https://www.ofgem.gov.uk/publications-and-updates/decision-values-within-stakeholder-satisfaction-output-arrangements), Years 1-3 switched off.</t>
        </r>
      </text>
    </comment>
  </commentList>
</comments>
</file>

<file path=xl/comments4.xml><?xml version="1.0" encoding="utf-8"?>
<comments xmlns="http://schemas.openxmlformats.org/spreadsheetml/2006/main">
  <authors>
    <author>Amrita Bhatt</author>
  </authors>
  <commentList>
    <comment ref="E2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PRO for 13/14.
</t>
        </r>
      </text>
    </comment>
  </commentList>
</comments>
</file>

<file path=xl/comments5.xml><?xml version="1.0" encoding="utf-8"?>
<comments xmlns="http://schemas.openxmlformats.org/spreadsheetml/2006/main">
  <authors>
    <author>Amrita Bhatt</author>
    <author>Bob</author>
  </authors>
  <commentList>
    <comment ref="F21" authorId="0" shapeId="0">
      <text>
        <r>
          <rPr>
            <b/>
            <sz val="8"/>
            <color indexed="81"/>
            <rFont val="Tahoma"/>
            <family val="2"/>
          </rPr>
          <t xml:space="preserve">Amrita Bhatt
</t>
        </r>
        <r>
          <rPr>
            <sz val="8"/>
            <color indexed="81"/>
            <rFont val="Tahoma"/>
            <family val="2"/>
          </rPr>
          <t>SC 3A.8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SOTRUt
has the value zero in Formula Year 2013/14</t>
        </r>
      </text>
    </comment>
    <comment ref="E40" authorId="1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Calculated for this year as per para 3A.12 </t>
        </r>
      </text>
    </comment>
  </commentList>
</comments>
</file>

<file path=xl/comments6.xml><?xml version="1.0" encoding="utf-8"?>
<comments xmlns="http://schemas.openxmlformats.org/spreadsheetml/2006/main">
  <authors>
    <author>Amrita Bhatt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3B.21 For the purposes of the Constraint Management allowed revenue term in Part A of this condition, CMIRt has the value zero in Formula Years 2013/14 and 2014/15.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3B.24 For the purposes of the Constraint Management allowed revenue term in Part A of this condition, CMCAt has the value zero in Formula Years 2013/14 and 2014/15.</t>
        </r>
      </text>
    </comment>
    <comment ref="F3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3B.21 For the purposes of the Constraint Management allowed revenue term in Part A of this condition, CMIRt has the value zero in Formula Years 2013/14 and 2014/15.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3B.21 For the purposes of the Constraint Management allowed revenue term in Part A of this condition, CMIRt has the value zero in Formula Years 2013/14 and 2014/15.</t>
        </r>
      </text>
    </comment>
    <comment ref="F6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3B.24 For the purposes of the Constraint Management allowed revenue term in Part A of this condition, CMCAt has the value zero in Formula Years 2013/14 and 2014/15.</t>
        </r>
      </text>
    </comment>
  </commentList>
</comments>
</file>

<file path=xl/comments7.xml><?xml version="1.0" encoding="utf-8"?>
<comments xmlns="http://schemas.openxmlformats.org/spreadsheetml/2006/main">
  <authors>
    <author>Amrita Bhatt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2D.26 DELINCt will have the value zero except in the Formula Year commencing 1 April 2013.</t>
        </r>
      </text>
    </comment>
  </commentList>
</comments>
</file>

<file path=xl/comments8.xml><?xml version="1.0" encoding="utf-8"?>
<comments xmlns="http://schemas.openxmlformats.org/spreadsheetml/2006/main">
  <authors>
    <author>Amrita Bhatt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2D.21 DELINCt will have the value zero except in the Formula Year commencing 1 April 2013 when it will be calculated in accordance with the formula in 2D.20.</t>
        </r>
      </text>
    </comment>
  </commentList>
</comments>
</file>

<file path=xl/sharedStrings.xml><?xml version="1.0" encoding="utf-8"?>
<sst xmlns="http://schemas.openxmlformats.org/spreadsheetml/2006/main" count="1966" uniqueCount="792">
  <si>
    <t>Units</t>
  </si>
  <si>
    <t>£m</t>
  </si>
  <si>
    <t>Year</t>
  </si>
  <si>
    <t>Pass Through Items</t>
  </si>
  <si>
    <t>Correction Factor</t>
  </si>
  <si>
    <t>Allowed Transmission Owner Revenue</t>
  </si>
  <si>
    <t>Transmission Base Revenue</t>
  </si>
  <si>
    <t>Output Incentive Payments</t>
  </si>
  <si>
    <t>PCFM Variable Values</t>
  </si>
  <si>
    <t>Base Revenue Allowance</t>
  </si>
  <si>
    <t>Fwd RPI Adjustment Factor</t>
  </si>
  <si>
    <t>Pass Through Items Revenue</t>
  </si>
  <si>
    <t>Business Rates Adjustment</t>
  </si>
  <si>
    <t>License Fee Adjustment</t>
  </si>
  <si>
    <t>Stakeholder Satisfaction Output</t>
  </si>
  <si>
    <t>IIt Innovation Incentive Calculation and Components</t>
  </si>
  <si>
    <t>It</t>
  </si>
  <si>
    <t>Kt Calculation and Components</t>
  </si>
  <si>
    <t>Interest Rate Adjustment in Yr T</t>
  </si>
  <si>
    <t>Network Innovation Competition</t>
  </si>
  <si>
    <t>Network Innovation Allowance</t>
  </si>
  <si>
    <t>Under/Over Recovery</t>
  </si>
  <si>
    <t>TRUt Calculation</t>
  </si>
  <si>
    <t>Special Condition Rev Adjust</t>
  </si>
  <si>
    <t>Present Value</t>
  </si>
  <si>
    <t>Stakeholder Survey Satisfaction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</si>
  <si>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</si>
  <si>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</si>
  <si>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</si>
  <si>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</si>
  <si>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</si>
  <si>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</si>
  <si>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</si>
  <si>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</si>
  <si>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</si>
  <si>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</si>
  <si>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</si>
  <si>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SO Base Internal Revenue</t>
  </si>
  <si>
    <t>SO Base Revenue Allowance</t>
  </si>
  <si>
    <t>SO PCFM Variable Values</t>
  </si>
  <si>
    <t>SO True Up</t>
  </si>
  <si>
    <r>
      <t>SOTRU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((RPIA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– RPIF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)/RPIA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 x SOREV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t-1</t>
    </r>
  </si>
  <si>
    <t>SO Revenue Adjustment</t>
  </si>
  <si>
    <t>SOTRUt Calculation</t>
  </si>
  <si>
    <t xml:space="preserve">RPI Base year adjustment </t>
  </si>
  <si>
    <t>License Fee Amount</t>
  </si>
  <si>
    <t>RPI Forecast</t>
  </si>
  <si>
    <t>License Fee Adjustment Calculation</t>
  </si>
  <si>
    <t>Business Rates Allowance</t>
  </si>
  <si>
    <t>Business Rates Actual</t>
  </si>
  <si>
    <t>Business Rates Adjustment Calculation</t>
  </si>
  <si>
    <t>True Up</t>
  </si>
  <si>
    <t>Average Interest in Yr 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</si>
  <si>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</si>
  <si>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</si>
  <si>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</si>
  <si>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</si>
  <si>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</si>
  <si>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</si>
  <si>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</si>
  <si>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</si>
  <si>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</si>
  <si>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</si>
  <si>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</si>
  <si>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</si>
  <si>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</si>
  <si>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</si>
  <si>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</si>
  <si>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</si>
  <si>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</si>
  <si>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</si>
  <si>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</si>
  <si>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</si>
  <si>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</si>
  <si>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</si>
  <si>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</si>
  <si>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</si>
  <si>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</si>
  <si>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</si>
  <si>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</si>
  <si>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</si>
  <si>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</si>
  <si>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</si>
  <si>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</si>
  <si>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</si>
  <si>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</si>
  <si>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</si>
  <si>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</si>
  <si>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</si>
  <si>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</si>
  <si>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</si>
  <si>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</si>
  <si>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</si>
  <si>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</si>
  <si>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</si>
  <si>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R12 Maximum allowed revenue summary</t>
  </si>
  <si>
    <t>RPIF</t>
  </si>
  <si>
    <t>Factor</t>
  </si>
  <si>
    <t>SOMOD</t>
  </si>
  <si>
    <t>Modification to Revenue from Annual Iteration Process - TO</t>
  </si>
  <si>
    <t>Modification to Revenue from Annual Iteration Process - SO</t>
  </si>
  <si>
    <t>Present value factors</t>
  </si>
  <si>
    <t>RBE</t>
  </si>
  <si>
    <t>RBA</t>
  </si>
  <si>
    <t>LFE</t>
  </si>
  <si>
    <t>LFA</t>
  </si>
  <si>
    <t>RPIA</t>
  </si>
  <si>
    <t>RPI Actual</t>
  </si>
  <si>
    <t>Actual RPI</t>
  </si>
  <si>
    <t>RPI indices</t>
  </si>
  <si>
    <t>PVF</t>
  </si>
  <si>
    <t xml:space="preserve">Present value factor </t>
  </si>
  <si>
    <t>License Fee Allowance</t>
  </si>
  <si>
    <t>LF</t>
  </si>
  <si>
    <t>R9 Innovation incentive</t>
  </si>
  <si>
    <t>R10 Correction term</t>
  </si>
  <si>
    <t>RegYr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</si>
  <si>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</si>
  <si>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</si>
  <si>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</si>
  <si>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</si>
  <si>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</si>
  <si>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</si>
  <si>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</si>
  <si>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</si>
  <si>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</si>
  <si>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</si>
  <si>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</si>
  <si>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</si>
  <si>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</si>
  <si>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</si>
  <si>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</si>
  <si>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</si>
  <si>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</si>
  <si>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</si>
  <si>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</si>
  <si>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</si>
  <si>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Present value factor</t>
  </si>
  <si>
    <t>In 2014/15</t>
  </si>
  <si>
    <t xml:space="preserve">For 2013/14: </t>
  </si>
  <si>
    <t>Average Specified Rate</t>
  </si>
  <si>
    <t>CSSPROt-2</t>
  </si>
  <si>
    <t>Base revenue</t>
  </si>
  <si>
    <t>Revenue adjustment factor</t>
  </si>
  <si>
    <t>CSSP</t>
  </si>
  <si>
    <t>Product</t>
  </si>
  <si>
    <t>Average specified rate</t>
  </si>
  <si>
    <t>SER</t>
  </si>
  <si>
    <t>TIS</t>
  </si>
  <si>
    <t>Customer &amp; Stakeholder Satisfaction Incentive</t>
  </si>
  <si>
    <t>Customer Satisfaction Survey</t>
  </si>
  <si>
    <t>CSSPRO</t>
  </si>
  <si>
    <t>SSST</t>
  </si>
  <si>
    <t>SSSCAP</t>
  </si>
  <si>
    <t>SSSUPA</t>
  </si>
  <si>
    <t>SSSCOL</t>
  </si>
  <si>
    <t>SSSDPA</t>
  </si>
  <si>
    <r>
      <t>SSSAF</t>
    </r>
    <r>
      <rPr>
        <b/>
        <vertAlign val="subscript"/>
        <sz val="10"/>
        <color theme="1"/>
        <rFont val="Verdana"/>
        <family val="2"/>
      </rPr>
      <t>t-2</t>
    </r>
    <r>
      <rPr>
        <b/>
        <sz val="10"/>
        <color theme="1"/>
        <rFont val="Verdana"/>
        <family val="2"/>
      </rPr>
      <t xml:space="preserve"> calculation</t>
    </r>
  </si>
  <si>
    <r>
      <t>If SSSP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&lt; SSST:</t>
    </r>
  </si>
  <si>
    <t>Stakeholder Satisfaction Target</t>
  </si>
  <si>
    <t>Stakeholder Satisfaction Survey cap</t>
  </si>
  <si>
    <t>Stakeholder Satisfaction Survey collar</t>
  </si>
  <si>
    <t>Stakeholder Satisfaction Survey upside adj</t>
  </si>
  <si>
    <t xml:space="preserve">Stakeholder Satisfaction Survey downside </t>
  </si>
  <si>
    <t>SSSP</t>
  </si>
  <si>
    <t>Stakeholder Satisfaction Survey score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</si>
  <si>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</si>
  <si>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</si>
  <si>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</si>
  <si>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</si>
  <si>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</si>
  <si>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</si>
  <si>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</si>
  <si>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t xml:space="preserve"> Period:</t>
  </si>
  <si>
    <t>Reconciliation to Regulatory / Statutory Accounts</t>
  </si>
  <si>
    <t>Weighted average cost of capital (from PCFM)</t>
  </si>
  <si>
    <t>WACC</t>
  </si>
  <si>
    <t>Company name</t>
  </si>
  <si>
    <t xml:space="preserve">Relevant TO Special Condition revenue adjustments </t>
  </si>
  <si>
    <r>
      <t>If SSSP</t>
    </r>
    <r>
      <rPr>
        <vertAlign val="subscript"/>
        <sz val="10"/>
        <color theme="1"/>
        <rFont val="Verdana"/>
        <family val="2"/>
      </rPr>
      <t>t-2</t>
    </r>
    <r>
      <rPr>
        <sz val="10"/>
        <color theme="1"/>
        <rFont val="Verdana"/>
        <family val="2"/>
      </rPr>
      <t>&gt; SSST:</t>
    </r>
  </si>
  <si>
    <t>Revenue total for 2013</t>
  </si>
  <si>
    <t xml:space="preserve">RPIF </t>
  </si>
  <si>
    <t>RPI Adjustment Factor</t>
  </si>
  <si>
    <t>SOREV</t>
  </si>
  <si>
    <t>SOPU</t>
  </si>
  <si>
    <t>From 2015/16:</t>
  </si>
  <si>
    <t>R13 Excluded/ De Minimis revenue</t>
  </si>
  <si>
    <t>MOD</t>
  </si>
  <si>
    <t xml:space="preserve">Eligible NIA Internal Expenditure </t>
  </si>
  <si>
    <t>Allowable Network Innovation Expenditure</t>
  </si>
  <si>
    <t>NIAIE</t>
  </si>
  <si>
    <t>Z</t>
  </si>
  <si>
    <t>FOR INFORMATION ONLY</t>
  </si>
  <si>
    <t>BR</t>
  </si>
  <si>
    <t>CSSAF</t>
  </si>
  <si>
    <t>SSSAF</t>
  </si>
  <si>
    <t>SSS</t>
  </si>
  <si>
    <t>RB</t>
  </si>
  <si>
    <t>PT</t>
  </si>
  <si>
    <t>SSO</t>
  </si>
  <si>
    <t>SSO Calculation</t>
  </si>
  <si>
    <t>SSS Calculation</t>
  </si>
  <si>
    <t>Name</t>
  </si>
  <si>
    <t>I</t>
  </si>
  <si>
    <t xml:space="preserve">GRPIF </t>
  </si>
  <si>
    <t xml:space="preserve">RPIA </t>
  </si>
  <si>
    <t>TRU</t>
  </si>
  <si>
    <t>REV</t>
  </si>
  <si>
    <t xml:space="preserve">BR </t>
  </si>
  <si>
    <t>ANIA</t>
  </si>
  <si>
    <t>PR</t>
  </si>
  <si>
    <t>K</t>
  </si>
  <si>
    <t xml:space="preserve">PT </t>
  </si>
  <si>
    <t xml:space="preserve">K </t>
  </si>
  <si>
    <t xml:space="preserve">SOMOD </t>
  </si>
  <si>
    <t xml:space="preserve">SOTRU </t>
  </si>
  <si>
    <t xml:space="preserve">SOBR </t>
  </si>
  <si>
    <t>SOBR</t>
  </si>
  <si>
    <t>MR</t>
  </si>
  <si>
    <t>OIR</t>
  </si>
  <si>
    <t>OPTC</t>
  </si>
  <si>
    <t>PA</t>
  </si>
  <si>
    <t>Policing adjustment</t>
  </si>
  <si>
    <t>Independent systems allowance</t>
  </si>
  <si>
    <t>ISE</t>
  </si>
  <si>
    <t>Permits revenue adjustment</t>
  </si>
  <si>
    <t>Policing cost adjustment</t>
  </si>
  <si>
    <t>OPTA</t>
  </si>
  <si>
    <t>OPTE</t>
  </si>
  <si>
    <t>Allowed policing cost</t>
  </si>
  <si>
    <t>Actual policing cost</t>
  </si>
  <si>
    <t>Amount paid in year</t>
  </si>
  <si>
    <t>Allowance in year</t>
  </si>
  <si>
    <t>ISA</t>
  </si>
  <si>
    <t>IS</t>
  </si>
  <si>
    <t>Independent Systems costs paid</t>
  </si>
  <si>
    <t xml:space="preserve">Independent Systems adjustment term </t>
  </si>
  <si>
    <t>OIR Output Incentive Calculation and Components</t>
  </si>
  <si>
    <r>
      <t>PT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RB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OPTC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ISA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</t>
    </r>
  </si>
  <si>
    <t>PT Pass Through Calculation and Components</t>
  </si>
  <si>
    <t xml:space="preserve">NTS Transportation Owner Revenue </t>
  </si>
  <si>
    <t>TOR</t>
  </si>
  <si>
    <t>TOREntC</t>
  </si>
  <si>
    <t>TORExC</t>
  </si>
  <si>
    <t>TORCOM</t>
  </si>
  <si>
    <t>Entry capacity income</t>
  </si>
  <si>
    <t>Exit capacity income</t>
  </si>
  <si>
    <t>Income from shippers &amp; DNOs</t>
  </si>
  <si>
    <t>RIIO revenues</t>
  </si>
  <si>
    <r>
      <t>TOR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TOREntC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TORExC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TORCOM</t>
    </r>
    <r>
      <rPr>
        <vertAlign val="subscript"/>
        <sz val="12"/>
        <color theme="1"/>
        <rFont val="Times New Roman"/>
        <family val="1"/>
      </rPr>
      <t>t</t>
    </r>
  </si>
  <si>
    <r>
      <t>SOR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SOREntC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SORExC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RCOM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SOROC</t>
    </r>
    <r>
      <rPr>
        <vertAlign val="subscript"/>
        <sz val="12"/>
        <color theme="1"/>
        <rFont val="Times New Roman"/>
        <family val="1"/>
      </rPr>
      <t>t</t>
    </r>
  </si>
  <si>
    <r>
      <t>SOROC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RCOR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FTI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RLOC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RADD</t>
    </r>
    <r>
      <rPr>
        <vertAlign val="subscript"/>
        <sz val="12"/>
        <color theme="1"/>
        <rFont val="Times New Roman"/>
        <family val="1"/>
      </rPr>
      <t>t</t>
    </r>
  </si>
  <si>
    <r>
      <t>SOMR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SOBR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DELINC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SOOIRC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SOK</t>
    </r>
    <r>
      <rPr>
        <vertAlign val="subscript"/>
        <sz val="12"/>
        <color theme="1"/>
        <rFont val="Times New Roman"/>
        <family val="1"/>
      </rPr>
      <t>t</t>
    </r>
  </si>
  <si>
    <r>
      <t>SOBR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(SOPU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LRD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</si>
  <si>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t>LRD</t>
  </si>
  <si>
    <t>Legacy revenue drivers</t>
  </si>
  <si>
    <t>DELINC</t>
  </si>
  <si>
    <t>CM</t>
  </si>
  <si>
    <t>TSS</t>
  </si>
  <si>
    <t xml:space="preserve">Constraint management </t>
  </si>
  <si>
    <t xml:space="preserve">R16 SO Constraint Management </t>
  </si>
  <si>
    <t>CMIR</t>
  </si>
  <si>
    <t>CMSF</t>
  </si>
  <si>
    <t>CMOpTC</t>
  </si>
  <si>
    <t>CMOpPM</t>
  </si>
  <si>
    <t>CMInvC</t>
  </si>
  <si>
    <t>Constraint management sharing factor</t>
  </si>
  <si>
    <t>Constraint management target cost</t>
  </si>
  <si>
    <t>Constraint management performance</t>
  </si>
  <si>
    <t>Constraint management investment cost</t>
  </si>
  <si>
    <t>CMOpC</t>
  </si>
  <si>
    <t>CMCE</t>
  </si>
  <si>
    <t>CMCA</t>
  </si>
  <si>
    <t>RAREnC</t>
  </si>
  <si>
    <t>ExBBCNLR</t>
  </si>
  <si>
    <t>Constraint management cost allowance</t>
  </si>
  <si>
    <t>Constraint management incentive revenue</t>
  </si>
  <si>
    <t>Constraint management cost adjustment</t>
  </si>
  <si>
    <t>Accelerated revenue term</t>
  </si>
  <si>
    <t>Exit capacity buyback costs</t>
  </si>
  <si>
    <t>Forecast RPI</t>
  </si>
  <si>
    <t>Constraint management revenue</t>
  </si>
  <si>
    <t>EnCMOpC</t>
  </si>
  <si>
    <t>ExCMOpC</t>
  </si>
  <si>
    <t>Entry capacity operational CM cost term</t>
  </si>
  <si>
    <t>Exit capacity operational CM cost term</t>
  </si>
  <si>
    <t>Calculation of constraint management operational costs</t>
  </si>
  <si>
    <t>Constraint management operational costs</t>
  </si>
  <si>
    <t>Calculation of constraint management investment costs</t>
  </si>
  <si>
    <t>Constraint management investment costs</t>
  </si>
  <si>
    <t>EnCMInvC</t>
  </si>
  <si>
    <t>ExCMInvC</t>
  </si>
  <si>
    <t>Exit capacity investment CM cost term</t>
  </si>
  <si>
    <t>Entry capacity investment CM cost term</t>
  </si>
  <si>
    <t xml:space="preserve">Constraint Management cost adjustment </t>
  </si>
  <si>
    <t>Calculation of constraint management cost adjustment</t>
  </si>
  <si>
    <t>EnCMC</t>
  </si>
  <si>
    <t>ExCMC</t>
  </si>
  <si>
    <t>Entry capacity CM costs</t>
  </si>
  <si>
    <t>Exit capacity CM costs</t>
  </si>
  <si>
    <t>Calculation of constraint management performance measure</t>
  </si>
  <si>
    <t>RODEC</t>
  </si>
  <si>
    <t>RIEC</t>
  </si>
  <si>
    <t>RNOEC</t>
  </si>
  <si>
    <t>RCOR</t>
  </si>
  <si>
    <t>RLOC</t>
  </si>
  <si>
    <t>ROPExC</t>
  </si>
  <si>
    <t>RNOExC</t>
  </si>
  <si>
    <t>RODExC</t>
  </si>
  <si>
    <t>RADD</t>
  </si>
  <si>
    <t>Revenue from Non-obligated entry capacity</t>
  </si>
  <si>
    <t>Revenue from sale of interrupible entry capacity</t>
  </si>
  <si>
    <t>Revenue from day sales of obligated entry capacity</t>
  </si>
  <si>
    <t>Revenue from system entry overrun charges</t>
  </si>
  <si>
    <t xml:space="preserve">Revenue from locational sell actions and physical renomination incentive charges </t>
  </si>
  <si>
    <t>Revenue from the sale of Off-Peak Exit Capacity</t>
  </si>
  <si>
    <t>Revenue from the sale of Non-obligated Exit Capacity</t>
  </si>
  <si>
    <t>Revenue from on the Day sales of Obligated Exit Capacity</t>
  </si>
  <si>
    <t>Provisonal CMIR</t>
  </si>
  <si>
    <t>ANLL</t>
  </si>
  <si>
    <t>ANLU</t>
  </si>
  <si>
    <t>Annual lower limit on constraint management incentive revenue</t>
  </si>
  <si>
    <t>Annual upper limit on constraint management incentive revenue</t>
  </si>
  <si>
    <t xml:space="preserve">Revenue from accelerated release of Incremental Obligated Entry Capacity from sales of Non-Obligated Entry Capacity at an NTS Entry Point </t>
  </si>
  <si>
    <t>CM operational costs for Entry Capacity and Exit Capacity</t>
  </si>
  <si>
    <t>Constraint management</t>
  </si>
  <si>
    <t xml:space="preserve">Any further revenues that the Authority has directed to include </t>
  </si>
  <si>
    <r>
      <t>CMOpTC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CMOpBT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CMOpDT</t>
    </r>
    <r>
      <rPr>
        <vertAlign val="subscript"/>
        <sz val="12"/>
        <color theme="1"/>
        <rFont val="Times New Roman"/>
        <family val="1"/>
      </rPr>
      <t>t</t>
    </r>
  </si>
  <si>
    <t xml:space="preserve">Constraint Management base target </t>
  </si>
  <si>
    <t xml:space="preserve">Constraint Management operational target </t>
  </si>
  <si>
    <t xml:space="preserve">Calculation of Constraint Management operational target </t>
  </si>
  <si>
    <t>CMOpBT</t>
  </si>
  <si>
    <t>CMOpDT</t>
  </si>
  <si>
    <t>RAREnCA</t>
  </si>
  <si>
    <t>ExBBCNLRA</t>
  </si>
  <si>
    <t xml:space="preserve">Entry Capacity Constraint Management costs </t>
  </si>
  <si>
    <t>Costs of Constraint Management action for Entry capacity</t>
  </si>
  <si>
    <t xml:space="preserve">Payments to gas shippers or DNOs for offtake of gas from the NTS </t>
  </si>
  <si>
    <t>BBC</t>
  </si>
  <si>
    <t>ECCC</t>
  </si>
  <si>
    <t xml:space="preserve">Derivation of RAREnCt </t>
  </si>
  <si>
    <t>Derivation of  EXBBCNLRt</t>
  </si>
  <si>
    <t xml:space="preserve">Exit Capacity Constraint Management costs </t>
  </si>
  <si>
    <t>Costs of Constraint Management action for Exit capacity</t>
  </si>
  <si>
    <t>ExRO</t>
  </si>
  <si>
    <t>ExCC</t>
  </si>
  <si>
    <t>Calculation of Constraint Management incentive revenue</t>
  </si>
  <si>
    <t>Calculation of NTS System Operation Revenue</t>
  </si>
  <si>
    <t>SOREntC</t>
  </si>
  <si>
    <t>SORExC</t>
  </si>
  <si>
    <t>RCOM</t>
  </si>
  <si>
    <t>SOROC</t>
  </si>
  <si>
    <t xml:space="preserve">Revenue as per Standard Special Condition A4 </t>
  </si>
  <si>
    <t>SOR</t>
  </si>
  <si>
    <t xml:space="preserve">NTS System Operation Revenue </t>
  </si>
  <si>
    <t>Revenue from associated SO charges</t>
  </si>
  <si>
    <t>RNC</t>
  </si>
  <si>
    <t>FTI</t>
  </si>
  <si>
    <t>Revenue from balancing neutrality charges</t>
  </si>
  <si>
    <t>Revenue from System overrun charges</t>
  </si>
  <si>
    <t>Revenue from failure to interrupt</t>
  </si>
  <si>
    <t>Calculation of SOROC</t>
  </si>
  <si>
    <r>
      <rPr>
        <sz val="10"/>
        <rFont val="Verdana"/>
        <family val="2"/>
      </rPr>
      <t>Further revenues for the CM operational</t>
    </r>
    <r>
      <rPr>
        <u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performance measure </t>
    </r>
  </si>
  <si>
    <r>
      <t>Calculation of Maximum NTS System Operation Revenue (SOMR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>)</t>
    </r>
  </si>
  <si>
    <t>Maximum NTS System Operation Revenue</t>
  </si>
  <si>
    <t>SOMR</t>
  </si>
  <si>
    <t xml:space="preserve">NTS Transportation Support Services </t>
  </si>
  <si>
    <t>SOOIRC</t>
  </si>
  <si>
    <t>SOK</t>
  </si>
  <si>
    <r>
      <t>Calculation of Base NTS System Operation Revenue (SOBR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>)</t>
    </r>
  </si>
  <si>
    <t xml:space="preserve">Legacy Permit Arrangements </t>
  </si>
  <si>
    <t xml:space="preserve">NTS System Operation Revenue External Incentive </t>
  </si>
  <si>
    <t>Correction term</t>
  </si>
  <si>
    <t xml:space="preserve">SO Revenue Adjustment </t>
  </si>
  <si>
    <t xml:space="preserve">SO Base Internal Revenue </t>
  </si>
  <si>
    <t xml:space="preserve">RPI Adjustment Factor </t>
  </si>
  <si>
    <t>SO Revenue Adjustment Calculation</t>
  </si>
  <si>
    <t>Calculation of the NTS System Operation correction term (SOKt)</t>
  </si>
  <si>
    <t>For 2013-14:</t>
  </si>
  <si>
    <t>SO Legacy revenue drivers</t>
  </si>
  <si>
    <t>SOTRU</t>
  </si>
  <si>
    <t>TSSTC</t>
  </si>
  <si>
    <t>TSSIR</t>
  </si>
  <si>
    <t>TSSCA</t>
  </si>
  <si>
    <t xml:space="preserve">NTS Transportation Support Services target cost </t>
  </si>
  <si>
    <t>NTS Transportation Support Services</t>
  </si>
  <si>
    <t>Support Services incentive revenue</t>
  </si>
  <si>
    <t>Support Services cost adjustment</t>
  </si>
  <si>
    <t xml:space="preserve">SO Max Allowed Revenue </t>
  </si>
  <si>
    <t xml:space="preserve">Average Interest in Yr </t>
  </si>
  <si>
    <t xml:space="preserve">Interest Rate Adjustment in Yr </t>
  </si>
  <si>
    <t>LRCIC</t>
  </si>
  <si>
    <t>CLNGC</t>
  </si>
  <si>
    <t xml:space="preserve">Costs re use of Constrained Storage Facility at Avonmouth </t>
  </si>
  <si>
    <t xml:space="preserve">Costs of long run contracts for Non-Incremental Obligated Exit Capacity </t>
  </si>
  <si>
    <t>Formula for the NTS Transportation Support Services Costs (TSSCt)</t>
  </si>
  <si>
    <t>TSSC</t>
  </si>
  <si>
    <t>Formula for the NTS Transportation Support Services Incentive Revenue (TSSIRt)</t>
  </si>
  <si>
    <t>TSSF</t>
  </si>
  <si>
    <t>Support Services Incentive Revenue</t>
  </si>
  <si>
    <t xml:space="preserve">Support Services Costs </t>
  </si>
  <si>
    <t>Formula for the NTS Transportation Support Services Cost Adjustment (TSSCAt)</t>
  </si>
  <si>
    <t>For years after 2014-15:</t>
  </si>
  <si>
    <t>SO Revenue adjustment for Rollover Year per SC 3A.12</t>
  </si>
  <si>
    <t>Legacy Permit Arrangements</t>
  </si>
  <si>
    <t>RLTDVEn</t>
  </si>
  <si>
    <t>RLTDVEx</t>
  </si>
  <si>
    <t xml:space="preserve">Value of entry permits held by the licensee on 31 May 2013 </t>
  </si>
  <si>
    <t>Legacy Permit Arrangements revenue</t>
  </si>
  <si>
    <t>LTDVEn</t>
  </si>
  <si>
    <t xml:space="preserve">Value of LTDVEnn where Day n is 31 May 2013 </t>
  </si>
  <si>
    <t>DLTDVEn</t>
  </si>
  <si>
    <t xml:space="preserve">Change in the Entry Lead Time </t>
  </si>
  <si>
    <t>DLTDVEx</t>
  </si>
  <si>
    <t>LTDVEx</t>
  </si>
  <si>
    <t>Shrinkage and compressor elec costs</t>
  </si>
  <si>
    <t>Operating Margin costs</t>
  </si>
  <si>
    <t>Residual balancing costs</t>
  </si>
  <si>
    <t>Shrinkage incentive revenue</t>
  </si>
  <si>
    <t>Operating Margins incentive revenue</t>
  </si>
  <si>
    <t>Residual balancing incentive revenue</t>
  </si>
  <si>
    <t>Green house gas incentive revenue</t>
  </si>
  <si>
    <t>Green house gas project costs</t>
  </si>
  <si>
    <t>NTS External cost SO Revenue</t>
  </si>
  <si>
    <t>Quality of demand forecasting incentive revenue</t>
  </si>
  <si>
    <t>QIIR</t>
  </si>
  <si>
    <t xml:space="preserve">GHGIR </t>
  </si>
  <si>
    <t>GHGC</t>
  </si>
  <si>
    <t xml:space="preserve">SOOIRC </t>
  </si>
  <si>
    <t>SC</t>
  </si>
  <si>
    <t>OMC</t>
  </si>
  <si>
    <t>RBC</t>
  </si>
  <si>
    <t>SIR</t>
  </si>
  <si>
    <t>OMIR</t>
  </si>
  <si>
    <t>RBIR</t>
  </si>
  <si>
    <t>MIR</t>
  </si>
  <si>
    <t>Maintenance incentive revenue</t>
  </si>
  <si>
    <t>Compressor electricity costs</t>
  </si>
  <si>
    <t>GC</t>
  </si>
  <si>
    <t>ECC</t>
  </si>
  <si>
    <t>otherwise</t>
  </si>
  <si>
    <t>Shrinkage incentive target</t>
  </si>
  <si>
    <t>Upside sharing factor</t>
  </si>
  <si>
    <t>Downside sharing factor</t>
  </si>
  <si>
    <t>Shrinkage revenue cap</t>
  </si>
  <si>
    <t>Shrinkage revenue collar</t>
  </si>
  <si>
    <t>SIT</t>
  </si>
  <si>
    <t>USF</t>
  </si>
  <si>
    <t>DSF</t>
  </si>
  <si>
    <t>CAP</t>
  </si>
  <si>
    <t>COL</t>
  </si>
  <si>
    <t>Total cost per 3D.3</t>
  </si>
  <si>
    <t>NTS shrinkage costs - gross</t>
  </si>
  <si>
    <t>NTS shrinkage costs - net</t>
  </si>
  <si>
    <t xml:space="preserve">Less revenues received from 3rd parties  </t>
  </si>
  <si>
    <t>SO External costs</t>
  </si>
  <si>
    <t>Shrink</t>
  </si>
  <si>
    <t>ShrinkInc</t>
  </si>
  <si>
    <t>QDFIR</t>
  </si>
  <si>
    <t>NTS shrinkage costs - gross (per 3D.3)</t>
  </si>
  <si>
    <t>Less revenues received from 3rd parties  (enter as +ve) 3D.3</t>
  </si>
  <si>
    <t>Calculation of NTS Shrinkage Incentive Revenue (SIRt)</t>
  </si>
  <si>
    <t>Revenue for Measurement Errors and meter errors</t>
  </si>
  <si>
    <t>SCMR</t>
  </si>
  <si>
    <t>Shrinkage Incentive cost performance measure</t>
  </si>
  <si>
    <t>EPT</t>
  </si>
  <si>
    <t>EEPTA</t>
  </si>
  <si>
    <t>TA</t>
  </si>
  <si>
    <t>OSC</t>
  </si>
  <si>
    <t>Calculation of Shrinkage Incentive Target</t>
  </si>
  <si>
    <t>Shrinkage energy efficiency target</t>
  </si>
  <si>
    <t>Shrinkage energy procurement target</t>
  </si>
  <si>
    <t xml:space="preserve">TNUoS charges allowance </t>
  </si>
  <si>
    <t>Shrinkage costs per 3D.16</t>
  </si>
  <si>
    <r>
      <t>RBIR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Min [RBCAP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, Max (STIP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, RBF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)]</t>
    </r>
  </si>
  <si>
    <t xml:space="preserve">STIP </t>
  </si>
  <si>
    <t xml:space="preserve">RBCAP </t>
  </si>
  <si>
    <t xml:space="preserve">RBF </t>
  </si>
  <si>
    <t xml:space="preserve">RBIR </t>
  </si>
  <si>
    <r>
      <t>Residual Gas Balancing Incentive Revenue (RBIR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>)</t>
    </r>
  </si>
  <si>
    <t>Total daily incentive payments</t>
  </si>
  <si>
    <t>Max. residual balancing incentive revenue</t>
  </si>
  <si>
    <t>Min. residual balancing incentive revenue</t>
  </si>
  <si>
    <t>Maximum residual gas balancing incentive</t>
  </si>
  <si>
    <t>Quality of Information Incentive Revenue</t>
  </si>
  <si>
    <t>Quality of day ahead demand forecasting incentive</t>
  </si>
  <si>
    <t xml:space="preserve">QDAIR </t>
  </si>
  <si>
    <t xml:space="preserve">QTFIR </t>
  </si>
  <si>
    <t xml:space="preserve">Greenhouse Gas Emissions Incentive Revenue </t>
  </si>
  <si>
    <t xml:space="preserve">Venting incentive performance measure </t>
  </si>
  <si>
    <t>Venting incentive reference price</t>
  </si>
  <si>
    <t>MCIR</t>
  </si>
  <si>
    <t>MDIR</t>
  </si>
  <si>
    <t xml:space="preserve">Maintenance Change Incentive Revenue </t>
  </si>
  <si>
    <t xml:space="preserve">Maintenance Days Incentive Revenue </t>
  </si>
  <si>
    <t>Maintenance Incentive Revenue (MIRt)</t>
  </si>
  <si>
    <t xml:space="preserve">Maintenance Incentive Revenue </t>
  </si>
  <si>
    <t xml:space="preserve">VIPM </t>
  </si>
  <si>
    <t xml:space="preserve">VIRP </t>
  </si>
  <si>
    <t xml:space="preserve">OIRt  = SSOt + PAt </t>
  </si>
  <si>
    <t xml:space="preserve">VIT </t>
  </si>
  <si>
    <t>VIT</t>
  </si>
  <si>
    <t>Customer Satisfaction Target</t>
  </si>
  <si>
    <t>CSST</t>
  </si>
  <si>
    <t>Customer Satisfaction Survey cap</t>
  </si>
  <si>
    <t>CSSCAP</t>
  </si>
  <si>
    <t>Customer Satisfaction Survey collar</t>
  </si>
  <si>
    <t>CSSCOL</t>
  </si>
  <si>
    <t>Customer Satisfaction Survey upside adj</t>
  </si>
  <si>
    <t>CSSUPA</t>
  </si>
  <si>
    <t xml:space="preserve">Customer Satisfaction Survey downside </t>
  </si>
  <si>
    <t>CSSDPA</t>
  </si>
  <si>
    <t>Eligible Internal NIA Expenditure</t>
  </si>
  <si>
    <t>Customer Satisfaction Survey score</t>
  </si>
  <si>
    <t>Excluded Services and De minimis Activities</t>
  </si>
  <si>
    <t>See examples at Special Condition 11C.10</t>
  </si>
  <si>
    <t>Turnover as per Profit and Loss (as per Regulatory Accounts)</t>
  </si>
  <si>
    <t>System Operator (SO Base Revenue)</t>
  </si>
  <si>
    <t>Support services sharing factor</t>
  </si>
  <si>
    <t>TSSSF</t>
  </si>
  <si>
    <t>NTS Shrinkage Incentive Revenue (SIRt)</t>
  </si>
  <si>
    <t>fixed value - check cells</t>
  </si>
  <si>
    <t>Business rates payments (t-2)</t>
  </si>
  <si>
    <t>Ofgem Licence fee payments (t-2)</t>
  </si>
  <si>
    <t>Actual policing costs incurred (t-2)</t>
  </si>
  <si>
    <t>Stakeholder satisfaction survey result (t-2)</t>
  </si>
  <si>
    <t>Stakeholder engagement reward (t-2)</t>
  </si>
  <si>
    <t>Customer satisfaction survey result (t-2)</t>
  </si>
  <si>
    <t>tonnes</t>
  </si>
  <si>
    <r>
      <t>CSSAF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</si>
  <si>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CSSP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&lt; CSST:</t>
    </r>
  </si>
  <si>
    <t>PRO</t>
  </si>
  <si>
    <t>%</t>
  </si>
  <si>
    <t>Score</t>
  </si>
  <si>
    <t>Stakeholder Engagement Reward Limit (2C.6)</t>
  </si>
  <si>
    <t>£m (09/10) values</t>
  </si>
  <si>
    <t>£m (09/10) prices</t>
  </si>
  <si>
    <t>Present value factor (2A.11)</t>
  </si>
  <si>
    <t>Policing costs (SC 2B.13)</t>
  </si>
  <si>
    <t>Independent Systems adjustment term (SC 2B.16)</t>
  </si>
  <si>
    <t>Stakeholder Incentive (SC 2C)</t>
  </si>
  <si>
    <t>Pass through items (SC 2B)</t>
  </si>
  <si>
    <t>Innovation Incentive (SC 2E)</t>
  </si>
  <si>
    <t>Network Innovation Competition (SC 2F)</t>
  </si>
  <si>
    <t>Actual Revenue (SC 3A.4)</t>
  </si>
  <si>
    <t>(SC 3C.8)</t>
  </si>
  <si>
    <t>Entry capacity operational CM cost term (3B.17)</t>
  </si>
  <si>
    <t>Exit capacity operational CM cost term (3B.17)</t>
  </si>
  <si>
    <t>Exit Capacity buyback costs as described in (3B.25)</t>
  </si>
  <si>
    <t>Entry capacity investment CM cost term (3B.18)</t>
  </si>
  <si>
    <t>Exit capacity investment CM cost term (3B.18)</t>
  </si>
  <si>
    <t>Revenue from day sales of obligated entry capacity (3B.25)</t>
  </si>
  <si>
    <t>Revenue from sale of interrupible entry capacity (3B.25)</t>
  </si>
  <si>
    <t>Revenue from Non-obligated entry capacity (3B.25)</t>
  </si>
  <si>
    <t>Revenue from accelerated release of Incremental Obligated Entry Capacity from sales of Non-Obligated Entry Capacity at an NTS Entry Point (3B.25)</t>
  </si>
  <si>
    <t>Revenue from system entry overrun charges (3B.25)</t>
  </si>
  <si>
    <t>Revenue from locational sell actions and physical renomination incentive charges (3B.25)</t>
  </si>
  <si>
    <t>Revenue from the sale of Non-obligated Exit Capacity (3B.25)</t>
  </si>
  <si>
    <t>Revenue from on the Day sales of Obligated Exit Capacity (3B.25)</t>
  </si>
  <si>
    <t>Any further revenues that the Authority has directed to include (3B.25)</t>
  </si>
  <si>
    <t>Costs of Constraint Management action for Entry capacity (3B.15)</t>
  </si>
  <si>
    <t>Payments to gas shippers or DNOs for offtake of gas from the NTS (3B.15)</t>
  </si>
  <si>
    <t>Variation to the Constraint Management target (3B.26)</t>
  </si>
  <si>
    <t>Compressor electricity costs (SC 3D.3)</t>
  </si>
  <si>
    <t>Operating Margin costs (SC 3D.2)</t>
  </si>
  <si>
    <t>Residual balancing costs (SC 3D.2)</t>
  </si>
  <si>
    <t>Revenue for Measurement Errors and meter errors (SC 3D.5)</t>
  </si>
  <si>
    <t>Shrinkage energy procurement target (SC 3D.6)</t>
  </si>
  <si>
    <t>Shrinkage energy efficiency target (SC 3D.6)</t>
  </si>
  <si>
    <t>TNUoS charges allowance (SC 3D.6)</t>
  </si>
  <si>
    <t>Shrinkage costs per (SC 3D.16)</t>
  </si>
  <si>
    <t>Total daily incentive payments (3D.27)</t>
  </si>
  <si>
    <t>Max. residual balancing incentive revenue (3D.27)</t>
  </si>
  <si>
    <t>Min. residual balancing incentive revenue (3D.27)</t>
  </si>
  <si>
    <t>Green house gas project costs (SC 3D.2)</t>
  </si>
  <si>
    <t>Quality of day ahead demand forecasting incentive (SC 3D.35)</t>
  </si>
  <si>
    <t>£/tonne</t>
  </si>
  <si>
    <t>Venting incentive reference price (SC 3D.37)</t>
  </si>
  <si>
    <t>Venting incentive target (3D.37)</t>
  </si>
  <si>
    <t>Maintenance Change Incentive Revenue (3D.40)</t>
  </si>
  <si>
    <t>Maintenance Days Incentive Revenue (3D.41)</t>
  </si>
  <si>
    <t>Costs of Constraint Management action for Exit capacity (3B.16)</t>
  </si>
  <si>
    <t>Payments to gas shippers or DNOs for offtake of gas from the NTS (3B.16)</t>
  </si>
  <si>
    <t>(SC 2A.7)</t>
  </si>
  <si>
    <t>(SC 2A.9)</t>
  </si>
  <si>
    <t>(SC 2A.10)</t>
  </si>
  <si>
    <t>In 13/14 and from 15/16 onwards:</t>
  </si>
  <si>
    <t>TOZ</t>
  </si>
  <si>
    <t>TOZA</t>
  </si>
  <si>
    <t>CxIncRA</t>
  </si>
  <si>
    <t>TORB</t>
  </si>
  <si>
    <t>TOLA</t>
  </si>
  <si>
    <t>(SC 2A.13)</t>
  </si>
  <si>
    <t>Base NTS TO revenue 12/13</t>
  </si>
  <si>
    <t>Base NTS TO revenue adjustment - Milford Haven 12/13</t>
  </si>
  <si>
    <t>Baseline capital expenditure incentive revenue 12/13</t>
  </si>
  <si>
    <t>NTS prescribed rates allowance 12/13</t>
  </si>
  <si>
    <t>Licence fee payments allowance 12/13</t>
  </si>
  <si>
    <t xml:space="preserve">REV </t>
  </si>
  <si>
    <t>(SC 2A.12)</t>
  </si>
  <si>
    <t>(SC 2B.3)</t>
  </si>
  <si>
    <t>(SC 2B.5)</t>
  </si>
  <si>
    <t>Index</t>
  </si>
  <si>
    <t>(SC 2B.9)</t>
  </si>
  <si>
    <t>(SC 2B.12)</t>
  </si>
  <si>
    <t>(SC 2B.15)</t>
  </si>
  <si>
    <t>(SC 2A.14)</t>
  </si>
  <si>
    <t>Revenue earned from Permit Arrangements</t>
  </si>
  <si>
    <t>Stakeholder Engagement Reward (SC 2C.3)</t>
  </si>
  <si>
    <t>Stakeholder Survey Satisfaction (SC 2C.4)</t>
  </si>
  <si>
    <t>(SC 2C.11)</t>
  </si>
  <si>
    <t>GWh/day</t>
  </si>
  <si>
    <t>(SC 2E/2F)</t>
  </si>
  <si>
    <t>(SC 2E)</t>
  </si>
  <si>
    <t>(SC 2E.6)</t>
  </si>
  <si>
    <t>CHECK</t>
  </si>
  <si>
    <t>(SC 2E.8)</t>
  </si>
  <si>
    <t>Calculation of TOR (SC 2A.3)</t>
  </si>
  <si>
    <t>(SC 2A.5)</t>
  </si>
  <si>
    <t>(SC 3A.3)</t>
  </si>
  <si>
    <t>(SC 3A.5)</t>
  </si>
  <si>
    <t>(SC 3A.4)</t>
  </si>
  <si>
    <t>(SC 3A.7)</t>
  </si>
  <si>
    <t>(SC 3A.9)</t>
  </si>
  <si>
    <t>(SC 3A.12)</t>
  </si>
  <si>
    <t>(SC 3A.11)</t>
  </si>
  <si>
    <t>(SC 3A.13)</t>
  </si>
  <si>
    <t>For 15/16 onwards:</t>
  </si>
  <si>
    <t>(SC 3A.14)</t>
  </si>
  <si>
    <t>(SC 3C.7)</t>
  </si>
  <si>
    <t>(SC 3C.9)</t>
  </si>
  <si>
    <t>(SC 3C.10)</t>
  </si>
  <si>
    <t>(SC 3D.2)</t>
  </si>
  <si>
    <t>(SC 3D.3)</t>
  </si>
  <si>
    <t xml:space="preserve">Value of LTDVEnx where Day n is 31 May 2013 </t>
  </si>
  <si>
    <t xml:space="preserve">Change in the Exit Lead Time </t>
  </si>
  <si>
    <t>(SC 3D.4)</t>
  </si>
  <si>
    <t>(SC 3D.5)</t>
  </si>
  <si>
    <t>(SC 3D.26)</t>
  </si>
  <si>
    <t>(SC 3D.6)</t>
  </si>
  <si>
    <t>(SC 3D.33)</t>
  </si>
  <si>
    <t>(SC 3D.37)</t>
  </si>
  <si>
    <t>(SC 3D.40)</t>
  </si>
  <si>
    <t>(SC 3B.14)</t>
  </si>
  <si>
    <t>(SC 3B.21)</t>
  </si>
  <si>
    <t>(SC 3B.22 and 3B.23)</t>
  </si>
  <si>
    <t>(SC 3B.25)</t>
  </si>
  <si>
    <t>(SC 3B.17)</t>
  </si>
  <si>
    <t>(SC 3B.18)</t>
  </si>
  <si>
    <t>(SC 3B.24)</t>
  </si>
  <si>
    <t>(SC 3B.15)</t>
  </si>
  <si>
    <t>(SC 3B.16)</t>
  </si>
  <si>
    <t>(SC 3B.26)</t>
  </si>
  <si>
    <t>(SC 3B.36)</t>
  </si>
  <si>
    <t>£m (09/10 prices)</t>
  </si>
  <si>
    <t xml:space="preserve">Variation to the Constraint Management target </t>
  </si>
  <si>
    <t>(SC 3B.37)</t>
  </si>
  <si>
    <t>TO Revenue Adjustment for Rollover Year (REV t-2) (SC 2A.13)</t>
  </si>
  <si>
    <t>SO Revenue Adjustment for Rollover Year (SOREV t-2) (SC 3A.12)</t>
  </si>
  <si>
    <t>Entry and Exit</t>
  </si>
  <si>
    <t>Funded Incremental Obligated Capacity</t>
  </si>
  <si>
    <t>ARIEnC</t>
  </si>
  <si>
    <t>Incentive target for costs</t>
  </si>
  <si>
    <t>ExCIT</t>
  </si>
  <si>
    <t xml:space="preserve">Exit Capacity Investment Incentive </t>
  </si>
  <si>
    <t>ExCIIR</t>
  </si>
  <si>
    <t>Aggregate internal costs</t>
  </si>
  <si>
    <t>BaseSOC</t>
  </si>
  <si>
    <t>NC</t>
  </si>
  <si>
    <t>ExLRCIT</t>
  </si>
  <si>
    <t>IOIT</t>
  </si>
  <si>
    <t>SOREVIBEC</t>
  </si>
  <si>
    <t>RPIFt-2</t>
  </si>
  <si>
    <t>Non Incentivised Costs</t>
  </si>
  <si>
    <t>Long Run Contracting Incentive</t>
  </si>
  <si>
    <t>Target Costs</t>
  </si>
  <si>
    <t>SO Incentive - Permanent incremental entry capacity</t>
  </si>
  <si>
    <t>Inflation factor</t>
  </si>
  <si>
    <t>Actual System Operator Revenue</t>
  </si>
  <si>
    <t>Allowed System Operator Revenue</t>
  </si>
  <si>
    <t>2012-13 TO Revenue</t>
  </si>
  <si>
    <t>Actual Transportation Owner Revenue</t>
  </si>
  <si>
    <t>Allowed Transportation Owner Revenue</t>
  </si>
  <si>
    <t>TOMR</t>
  </si>
  <si>
    <t>MRt = BRt + PTt + OIRt + NIAt + NICFt + PTVt - Kt</t>
  </si>
  <si>
    <t>PARCA Revenue Adjustment</t>
  </si>
  <si>
    <t>PTV</t>
  </si>
  <si>
    <t>Corporation Tax Rate</t>
  </si>
  <si>
    <t>TR</t>
  </si>
  <si>
    <t>PARCA Termination Amount</t>
  </si>
  <si>
    <t>`</t>
  </si>
  <si>
    <t xml:space="preserve">This workbook incoporates the detailed and forecast returns referred to in Special Condition C14B of the Gas Transmission Licence.  
</t>
  </si>
  <si>
    <t>Revenue earned from Permit Arrangements (1 April 2013 – 31 March 2015)</t>
  </si>
  <si>
    <r>
      <t>PA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=£24,040,000×PVF</t>
    </r>
    <r>
      <rPr>
        <vertAlign val="subscript"/>
        <sz val="10"/>
        <rFont val="Verdana"/>
        <family val="2"/>
      </rPr>
      <t>t−2</t>
    </r>
    <r>
      <rPr>
        <sz val="10"/>
        <rFont val="Verdana"/>
        <family val="2"/>
      </rPr>
      <t>×PVF</t>
    </r>
    <r>
      <rPr>
        <vertAlign val="subscript"/>
        <sz val="10"/>
        <rFont val="Verdana"/>
        <family val="2"/>
      </rPr>
      <t>t−1</t>
    </r>
    <r>
      <rPr>
        <sz val="10"/>
        <rFont val="Verdana"/>
        <family val="2"/>
      </rPr>
      <t>×RPIF</t>
    </r>
    <r>
      <rPr>
        <vertAlign val="subscript"/>
        <sz val="10"/>
        <rFont val="Verdana"/>
        <family val="2"/>
      </rPr>
      <t>t</t>
    </r>
  </si>
  <si>
    <t>CMOpPMt =CMOpCt - ExBBCNLRAt - RODECt - RIECt - (RNOECt - RAREnCAt) - RCORt -RLOCt - ROPExCt- RNOExCt - RODExCt - RADDt</t>
  </si>
  <si>
    <t xml:space="preserve">R15 SO Base Revenue </t>
  </si>
  <si>
    <t xml:space="preserve">R17 SO Transmission Support Services </t>
  </si>
  <si>
    <t>R18 SO Legacy Permit Arrangements</t>
  </si>
  <si>
    <t>R19 SO External Cost Incentive</t>
  </si>
  <si>
    <r>
      <t>External Cost Incentive Revenue (SOOIRC</t>
    </r>
    <r>
      <rPr>
        <b/>
        <vertAlign val="subscript"/>
        <sz val="14"/>
        <color theme="1"/>
        <rFont val="Arial"/>
        <family val="2"/>
      </rPr>
      <t>t</t>
    </r>
    <r>
      <rPr>
        <b/>
        <sz val="14"/>
        <color theme="1"/>
        <rFont val="Arial"/>
        <family val="2"/>
      </rPr>
      <t>)</t>
    </r>
  </si>
  <si>
    <t>R20 SO Correction term (SOK)</t>
  </si>
  <si>
    <t>R21 SO Maximum Allowed Revenue</t>
  </si>
  <si>
    <t>v1</t>
  </si>
  <si>
    <t>£m 09/10 prices</t>
  </si>
  <si>
    <t>Proportion</t>
  </si>
  <si>
    <t>Opening Base Revenue Allowance - SO (SC 3A Appendix 1)</t>
  </si>
  <si>
    <t>Opening Base Revenue Allowance - TO (SC 2A Appendix 1)</t>
  </si>
  <si>
    <t>Business Rates Allowance (SC 2B Appendix 1)</t>
  </si>
  <si>
    <t>Ofgem Licence Fee Allowance (SC 2B Appendix 2)</t>
  </si>
  <si>
    <t>Independent systems allowance (SC 2B Appendix 3)</t>
  </si>
  <si>
    <t>Allowed policing cost (SC 2B.13)</t>
  </si>
  <si>
    <t>Totex Incentive Strength (SC 5B Appendix 1)</t>
  </si>
  <si>
    <t>Pass Through Factor (SC 2E.7)</t>
  </si>
  <si>
    <t>(SC 2C)</t>
  </si>
  <si>
    <t>Licensee's NIA Percentage (SC 2E Appendix 1)</t>
  </si>
  <si>
    <t>Constraint management cost allowance (SC 3B Appendix 1)</t>
  </si>
  <si>
    <t>Constraint Management base target (SC 3B Appendix 1)</t>
  </si>
  <si>
    <t>Annual lower limit on constraint management incentive revenue (SC 3B Appendix 1)</t>
  </si>
  <si>
    <t>Annual upper limit on constraint management incentive revenue (SC 3B Appendix 1)</t>
  </si>
  <si>
    <t>Revenue due from the Legacy Revenue Drivers (SC 3A Appendix 2)</t>
  </si>
  <si>
    <t>NTS Transportation Support services target (SC 3C Appendix 1)</t>
  </si>
  <si>
    <t>Support services sharing factor (SC 3C.9)</t>
  </si>
  <si>
    <t>Venting incentive target (SC 3D.37)</t>
  </si>
  <si>
    <t>GHGIM</t>
  </si>
  <si>
    <t>Greenhouse Gas Emissions Investigations Mechanism</t>
  </si>
  <si>
    <t>Greenhouse Gas Emissions Investigations Mechanism (3D.46)</t>
  </si>
  <si>
    <t>Stakeholder Satisfaction Survey</t>
  </si>
  <si>
    <t>SSSPRO</t>
  </si>
  <si>
    <r>
      <t>SSS</t>
    </r>
    <r>
      <rPr>
        <vertAlign val="subscript"/>
        <sz val="12"/>
        <color theme="1"/>
        <rFont val="Times New Roman"/>
        <family val="1"/>
      </rPr>
      <t xml:space="preserve">t-2  </t>
    </r>
    <r>
      <rPr>
        <sz val="12"/>
        <color theme="1"/>
        <rFont val="Times New Roman"/>
        <family val="1"/>
      </rPr>
      <t>=  BR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× [(CSSAF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× CSSPRO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 + (SSSAF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× SSSPRO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)]</t>
    </r>
  </si>
  <si>
    <t>- 2016-17 template set up for RIGS Consultation.
- Changed Cell C65 unit on R5 Input Page, from Score to £m.
- Changed order of NIA and NICF on tabs R9 and R12.</t>
  </si>
  <si>
    <t>Added the following for 16/17 in R5 input page:
- RPI Indices: 264.992
- GRPIFc 2016 row
- Average specified rate: 0.34%
- Corporation Tax Rate: 20%</t>
  </si>
  <si>
    <t>v4.2</t>
  </si>
  <si>
    <t>Populated Revenue RRP with historic data</t>
  </si>
  <si>
    <t>Consultation decision</t>
  </si>
  <si>
    <t>WACC Updated</t>
  </si>
  <si>
    <t>Amended WACC value in cells I46 to M46 of R5 Input Page to 4.0375 as agreed with Amrita Bhatt on 11 May 2017</t>
  </si>
  <si>
    <t>(SC 2A.19)</t>
  </si>
  <si>
    <t>(SC 2A.20)</t>
  </si>
  <si>
    <t>SERLIMIT</t>
  </si>
  <si>
    <r>
      <t>If CSSP</t>
    </r>
    <r>
      <rPr>
        <vertAlign val="subscript"/>
        <sz val="10"/>
        <rFont val="Verdana"/>
        <family val="2"/>
      </rPr>
      <t>t-2</t>
    </r>
    <r>
      <rPr>
        <sz val="10"/>
        <rFont val="Verdana"/>
        <family val="2"/>
      </rPr>
      <t>&gt; CSST:</t>
    </r>
  </si>
  <si>
    <t>(SC 2D.25)</t>
  </si>
  <si>
    <t xml:space="preserve">Value of exit permits held by the licensee on 31 May 2013 </t>
  </si>
  <si>
    <t>(SC 2D.27)</t>
  </si>
  <si>
    <t>(SC 2D.28)</t>
  </si>
  <si>
    <t>Change in the Exit Lead Time (2D.28)</t>
  </si>
  <si>
    <t>Change in the Entry Lead Time (2D.27)</t>
  </si>
  <si>
    <t>Revenue from the sale of Entry Capacity</t>
  </si>
  <si>
    <t>Revenue from the sale of Exit Capacity</t>
  </si>
  <si>
    <t>Base NTS System Operation Revenue Calculation and Components</t>
  </si>
  <si>
    <r>
      <t>=IF(CMIR / (PVF</t>
    </r>
    <r>
      <rPr>
        <vertAlign val="subscript"/>
        <sz val="10"/>
        <color theme="1"/>
        <rFont val="Verdana"/>
        <family val="2"/>
      </rPr>
      <t>t-2</t>
    </r>
    <r>
      <rPr>
        <sz val="10"/>
        <color theme="1"/>
        <rFont val="Verdana"/>
        <family val="2"/>
      </rPr>
      <t xml:space="preserve"> * PVF</t>
    </r>
    <r>
      <rPr>
        <vertAlign val="subscript"/>
        <sz val="10"/>
        <color theme="1"/>
        <rFont val="Verdana"/>
        <family val="2"/>
      </rPr>
      <t>t-1</t>
    </r>
    <r>
      <rPr>
        <sz val="10"/>
        <color theme="1"/>
        <rFont val="Verdana"/>
        <family val="2"/>
      </rPr>
      <t>) &lt;= ANLL, ANLL) ; OR =IF(CMIR / (PVF</t>
    </r>
    <r>
      <rPr>
        <vertAlign val="subscript"/>
        <sz val="10"/>
        <color theme="1"/>
        <rFont val="Verdana"/>
        <family val="2"/>
      </rPr>
      <t>t-2</t>
    </r>
    <r>
      <rPr>
        <sz val="10"/>
        <color theme="1"/>
        <rFont val="Verdana"/>
        <family val="2"/>
      </rPr>
      <t xml:space="preserve"> * PVFt-1) &gt; ANLU, ANLU)</t>
    </r>
  </si>
  <si>
    <r>
      <t>Exit Capacity buyback costs as described in</t>
    </r>
    <r>
      <rPr>
        <b/>
        <sz val="10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(3B.25)</t>
    </r>
  </si>
  <si>
    <t>Costs re use of Constrained Storage Facility at Avonmouth</t>
  </si>
  <si>
    <t>Costs of long run contracts for Non-Incremental Obligated Exit Capacity</t>
  </si>
  <si>
    <t>Support Services Costs</t>
  </si>
  <si>
    <r>
      <t>SOOIRC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= SC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OMC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RBC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SIR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OMIR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RBIR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QDFIR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GHGIR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GHGC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MIR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GHGIM</t>
    </r>
    <r>
      <rPr>
        <vertAlign val="subscript"/>
        <sz val="10"/>
        <color indexed="8"/>
        <rFont val="Verdana"/>
        <family val="2"/>
      </rPr>
      <t>t</t>
    </r>
  </si>
  <si>
    <r>
      <t>If SIT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≥ SCMR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, then </t>
    </r>
  </si>
  <si>
    <r>
      <t>SIR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= MIN [USF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x (SIT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- SCMR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), CAP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]</t>
    </r>
  </si>
  <si>
    <r>
      <t>SIR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= MAX [DSF x (SIT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- SCMR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), COL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]</t>
    </r>
  </si>
  <si>
    <r>
      <t>SCMR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= SC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+ MR</t>
    </r>
    <r>
      <rPr>
        <vertAlign val="subscript"/>
        <sz val="10"/>
        <color theme="1"/>
        <rFont val="Verdana"/>
        <family val="2"/>
      </rPr>
      <t>t</t>
    </r>
  </si>
  <si>
    <r>
      <t>QDFIR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= QDAIR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+ QTFIR</t>
    </r>
    <r>
      <rPr>
        <vertAlign val="subscript"/>
        <sz val="10"/>
        <color theme="1"/>
        <rFont val="Verdana"/>
        <family val="2"/>
      </rPr>
      <t>t</t>
    </r>
  </si>
  <si>
    <r>
      <t>MIR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= MCIR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+ MDIRt</t>
    </r>
    <r>
      <rPr>
        <vertAlign val="subscript"/>
        <sz val="10"/>
        <color theme="1"/>
        <rFont val="Verdana"/>
        <family val="2"/>
      </rPr>
      <t>|</t>
    </r>
  </si>
  <si>
    <t>Quality of two to five days ahead demand forecasting incentive</t>
  </si>
  <si>
    <t>Quality of two to five days ahead demand forecasting incentive (SC 3D.36)</t>
  </si>
  <si>
    <t>Venting incentive target</t>
  </si>
  <si>
    <r>
      <t>If VIPM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&lt;= VIT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: 0</t>
    </r>
  </si>
  <si>
    <r>
      <t>If VIPM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&gt; VIT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: [(VIT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- VIPM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>) x VIRP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>]/1,000,000</t>
    </r>
  </si>
  <si>
    <t>SO Specific Inputs</t>
  </si>
  <si>
    <t>Revenue  from the sale of Entry Capacity</t>
  </si>
  <si>
    <t>Revenue  from the sale of Exit Capacity</t>
  </si>
  <si>
    <t>National Grid Gas Plc</t>
  </si>
  <si>
    <t>Source: RPIF Calculation</t>
  </si>
  <si>
    <t>For 2014-15:</t>
  </si>
  <si>
    <t>v5</t>
  </si>
  <si>
    <t>Cross Check</t>
  </si>
  <si>
    <t>CMOpC+CMInVc</t>
  </si>
  <si>
    <t>EnCMC+ExCMC</t>
  </si>
  <si>
    <t>Cross Check result:</t>
  </si>
  <si>
    <t>- 2017-18 template set up for RIGS Consultation.
- Added the following for 17/18 in R5 input page:
    - RPI Indices: 274.056 (provisionary)
    - MOD: 5.90
    - SOMOD: 3.00
    - Corporation Tax Rate: 19%
    - WACC: 3.94%
    - Average specified rate: 0.35%
- Tab 5: revised Company Name in cell E6 ("National Grid Gas Plc" as opposed to "National Grid Gas Transmission Plc").
- Tab 5: amended 2019-2021 RPI indices in cells K11:M11 (assuming 2.8% inflation rate from final proposals).
- Tab 5: amended 2019-2021 WACC values in cells K46:M46 (source: 2017 AIP PCFM).
- Tab 5: hardcoded value in cell I47. Copied and pasted formula from adjacent cell.
- Tab 5: updated/amended labels in cells A108, A109, A149.
- Tab 5: hardcoded value in cell I152. Copied and pasted formula from adjacent cell.
- Tab 8: replaced hardcoded values in range F49:M49, F51:M51, F63:M63, F65:M65 with links to the corresponding items in Licence Condition Values tab.
- Tab 9: deleted unit of measure label ("£m") in cell C36 (not applicable here).
- Tab 10: amended unit of measure label in cell C21 (from "Factor" to "£m").
- Tab 12: amended unit of measure label in cell E14 (from "Factor" to "£m").
- Tab 16: calculation in cells H33:M33 revised to reflect SC 3B.22 and 3B.23.
- Tab 18: revised link in cells E18, E29 (correcting for one row offset).
- Tab 19: calculation in cells F89:M89 revised to reflect SC 3D.37.
- Corrected typos, inserted missing item labels, units of measures and named ranges.</t>
  </si>
  <si>
    <t>v5.1</t>
  </si>
  <si>
    <t>- Tab 5: deleted content of cell J156 and inserted input cell in K156, to reflect SC 3D.46.
- Tab 5a: amended labels in cells A26, A42, A58, A74, A90, A106.</t>
  </si>
  <si>
    <t>- Tab 5: updated GRPIF value for 2018 in cell J21, reflecting revised HMT November 2017 forecast publication.
- Tab 5: updated RPI value for 2018 in cell J11, reflecting finalised RPI index.</t>
  </si>
  <si>
    <t>Regulatory Year ending 31 March 2019</t>
  </si>
  <si>
    <t>v5.2</t>
  </si>
  <si>
    <t>Input tab updated for 2018/19 values</t>
  </si>
  <si>
    <t>v5.3</t>
  </si>
  <si>
    <t>PARCA tabs and references removed</t>
  </si>
  <si>
    <t>R14 - At top of R14 tab added "[Reported in RFPR, not required for 2018-19 reporting]"</t>
  </si>
  <si>
    <t>v6.1</t>
  </si>
  <si>
    <t>[Reported in RFPR, not required for 2018-19 reporting]</t>
  </si>
  <si>
    <t>Max Allowed Revenue</t>
  </si>
  <si>
    <t>v6.2</t>
  </si>
  <si>
    <t>R10 - Removal of T-1 Suffix from Maximum Allowed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</si>
</sst>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1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_);[Red]\(&quot;£&quot;#,##0.00\)"/>
    <numFmt numFmtId="165" formatCode="_(* #,##0.00_);_(* \(#,##0.00\);_(* &quot;-&quot;??_);_(@_)"/>
    <numFmt numFmtId="166" formatCode="_-* #,##0.000_-;\-* #,##0.000_-;_-* &quot;-&quot;??_-;_-@_-"/>
    <numFmt numFmtId="167" formatCode="_-* #,##0.00\ _D_M_-;\-* #,##0.00\ _D_M_-;_-* &quot;-&quot;??\ _D_M_-;_-@_-"/>
    <numFmt numFmtId="168" formatCode="#,##0.000"/>
    <numFmt numFmtId="169" formatCode="0.000"/>
    <numFmt numFmtId="170" formatCode="#,##0.00;[Red]\-#,##0.00;0.00"/>
    <numFmt numFmtId="171" formatCode="#,##0.00;[Red]\-#,##0.00;\-"/>
    <numFmt numFmtId="172" formatCode="#,##0.000;[Red]\-#,##0.000;\-"/>
    <numFmt numFmtId="173" formatCode="0.0%"/>
    <numFmt numFmtId="174" formatCode="#,##0.000;[Red]\-#,##0.000;0.000"/>
    <numFmt numFmtId="175" formatCode="#,##0.0000;[Red]\-#,##0.0000;\-"/>
    <numFmt numFmtId="176" formatCode="_-* #,##0.0_-;\-* #,##0.0_-;_-* &quot;-&quot;??_-;_-@_-"/>
    <numFmt numFmtId="177" formatCode="0.0"/>
    <numFmt numFmtId="178" formatCode="#,##0;[Red]\-#,##0;0"/>
    <numFmt numFmtId="179" formatCode="#,##0.000_ ;[Red]\-#,##0.000\ "/>
    <numFmt numFmtId="180" formatCode="#,##0.0_ ;[Red]\-#,##0.0\ "/>
    <numFmt numFmtId="181" formatCode="#,##0.00_ ;[Red]\-#,##0.00\ "/>
    <numFmt numFmtId="182" formatCode="#,##0.000_ ;\-#,##0.000\ "/>
    <numFmt numFmtId="183" formatCode="#,##0.0_ ;\-#,##0.0\ "/>
    <numFmt numFmtId="184" formatCode="#,##0.00_ ;\-#,##0.00\ "/>
    <numFmt numFmtId="185" formatCode="_-* #,##0.000_-;\-* #,##0.000_-;_-* &quot;-&quot;???_-;_-@_-"/>
    <numFmt numFmtId="186" formatCode="#,##0.0000"/>
    <numFmt numFmtId="187" formatCode="_-* #,##0.0000_-;\-* #,##0.0000_-;_-* &quot;-&quot;??_-;_-@_-"/>
    <numFmt numFmtId="188" formatCode="#,##0.000_);\(#,##0.000\);\-"/>
    <numFmt numFmtId="189" formatCode="[$$-409]#,##0.00"/>
    <numFmt numFmtId="190" formatCode="#,##0.0\ ;\(#,##0.0\)"/>
    <numFmt numFmtId="191" formatCode="#,##0_);[Red]\(#,##0\);&quot;-&quot;"/>
    <numFmt numFmtId="192" formatCode="mmmm\ d\,\ yyyy"/>
    <numFmt numFmtId="193" formatCode="_(&quot;$&quot;#,##0_)&quot;millions&quot;;\(&quot;$&quot;#,##0\)&quot; millions&quot;"/>
    <numFmt numFmtId="194" formatCode="&quot;$&quot;#,##0.00_)\ \ \ ;\(&quot;$&quot;#,##0.00\)\ \ \ "/>
    <numFmt numFmtId="195" formatCode="&quot;$&quot;#,##0.00&quot;*&quot;\ \ ;\(&quot;$&quot;#,##0.00\)&quot;*&quot;\ \ "/>
    <numFmt numFmtId="196" formatCode="&quot;$&quot;#,##0.00\A_)\ ;\(&quot;$&quot;#,##0.00\A\)\ \ "/>
    <numFmt numFmtId="197" formatCode="&quot;$&quot;@\ "/>
    <numFmt numFmtId="198" formatCode="_-[$€-2]* #,##0.00_-;\-[$€-2]* #,##0.00_-;_-[$€-2]* &quot;-&quot;??_-"/>
    <numFmt numFmtId="199" formatCode="[$-809]d\ mmmm\ yyyy;@"/>
    <numFmt numFmtId="200" formatCode="d\-mmm\-yyyy"/>
    <numFmt numFmtId="201" formatCode="000\-00\-0000\ "/>
    <numFmt numFmtId="202" formatCode="_(* #,##0_);_(* \(#,##0\);_(* &quot;0&quot;_);_(@_)"/>
    <numFmt numFmtId="203" formatCode="#,##0.0_);\(#,##0.0\)"/>
    <numFmt numFmtId="204" formatCode="&quot;$&quot;_(#,##0.00_);&quot;$&quot;\(#,##0.00\)"/>
    <numFmt numFmtId="205" formatCode="_-&quot;$&quot;* #,##0.0_-;\-&quot;$&quot;* #,##0.0_-;_-&quot;$&quot;* &quot;-&quot;??_-;_-@_-"/>
    <numFmt numFmtId="206" formatCode="#,##0.0_)\x;\(#,##0.0\)\x"/>
    <numFmt numFmtId="207" formatCode="&quot;$&quot;#,##0"/>
    <numFmt numFmtId="208" formatCode="#,##0.0_)_x;\(#,##0.0\)_x"/>
    <numFmt numFmtId="209" formatCode="_(&quot;$&quot;* #,##0_);_(&quot;$&quot;* \(#,##0\);_(&quot;$&quot;* &quot;-&quot;??_);_(@_)"/>
    <numFmt numFmtId="210" formatCode="0.0_)\%;\(0.0\)\%"/>
    <numFmt numFmtId="211" formatCode="#,##0.0_)_%;\(#,##0.0\)_%"/>
    <numFmt numFmtId="212" formatCode="_(&quot;$&quot;* #,##0.0_);_(&quot;$&quot;* \(#,##0.0\);_(&quot;$&quot;* &quot;-&quot;?_);_(@_)"/>
    <numFmt numFmtId="213" formatCode="#,##0.0_);[Red]\(#,##0.0\)"/>
    <numFmt numFmtId="214" formatCode="_-&quot;£&quot;* #,##0.0_-;_-&quot;£&quot;* \(#,##0.0\)"/>
    <numFmt numFmtId="215" formatCode="\£\ #,##0_);[Red]\(\£\ #,##0\)"/>
    <numFmt numFmtId="216" formatCode="#,##0.00;[Red]\(#,##0.00\);\-"/>
    <numFmt numFmtId="217" formatCode="\¥\ #,##0_);[Red]\(\¥\ #,##0\)"/>
    <numFmt numFmtId="218" formatCode="_-\€* #,##0.0_-;_-\€* \(#,##0.0\)"/>
    <numFmt numFmtId="219" formatCode="#,##0;\(#,##0\)"/>
    <numFmt numFmtId="220" formatCode="0;[Red]\(0\);\-"/>
    <numFmt numFmtId="221" formatCode="#,##0;[Red]\(#,##0\);\-"/>
    <numFmt numFmtId="222" formatCode="#,##0,_);[Red]\(#,##0,\)"/>
    <numFmt numFmtId="223" formatCode="0.0;\(0.0\);\-"/>
    <numFmt numFmtId="224" formatCode="0.00;\(0.00\);\-"/>
    <numFmt numFmtId="225" formatCode="0.00;[Red]\(0.00\);\-"/>
    <numFmt numFmtId="226" formatCode="0.000;\(0.000\);\-"/>
    <numFmt numFmtId="227" formatCode="0\A"/>
    <numFmt numFmtId="228" formatCode="m\-d\-yy"/>
    <numFmt numFmtId="229" formatCode="0.0_)"/>
    <numFmt numFmtId="230" formatCode="_ &quot;R&quot;\ * #,##0_ ;_ &quot;R&quot;\ * \-#,##0_ ;_ &quot;R&quot;\ * &quot;-&quot;_ ;_ @_ "/>
    <numFmt numFmtId="231" formatCode="0.00\ "/>
    <numFmt numFmtId="232" formatCode="#,##0.0,,,&quot;bn&quot;"/>
    <numFmt numFmtId="233" formatCode="0.0%_);[Red]\(0.0%\)"/>
    <numFmt numFmtId="234" formatCode="0.0%;\(0.0\)%"/>
    <numFmt numFmtId="235" formatCode="0&quot; bp&quot;"/>
    <numFmt numFmtId="236" formatCode="_(* #,##0.0_);_(* \(#,##0.0\);_(* &quot;-&quot;?_);@_)"/>
    <numFmt numFmtId="237" formatCode="\•\ \ @"/>
    <numFmt numFmtId="238" formatCode="_-* #,##0_-;* \(#,##0\)_-;_-@_-"/>
    <numFmt numFmtId="239" formatCode="0.000_)"/>
    <numFmt numFmtId="240" formatCode="#,##0.000;[Red]\(#,##0.000\);\-"/>
    <numFmt numFmtId="241" formatCode="#,##0_%_);\(#,##0\)_%;**;@_%_)"/>
    <numFmt numFmtId="242" formatCode="\$#,##0.0,,,&quot;bn&quot;"/>
    <numFmt numFmtId="243" formatCode="0.0_x_)_);&quot;NM&quot;_x_)_);0.0_x_)_);@_%_)"/>
    <numFmt numFmtId="244" formatCode="0.0\ \x;\(0.0\ \x\)"/>
    <numFmt numFmtId="245" formatCode="0.0_ ;\(0.0\)_ \ "/>
    <numFmt numFmtId="246" formatCode="#,##0.0_);\(#,##0.0\);&quot;--&quot;_)"/>
    <numFmt numFmtId="247" formatCode="#,##0.00_);\(#,##0.00\);&quot;--&quot;_)"/>
    <numFmt numFmtId="248" formatCode="General_)"/>
    <numFmt numFmtId="249" formatCode="#,##0.0"/>
    <numFmt numFmtId="250" formatCode="&quot;$&quot;#,##0_);[Red]\(&quot;$&quot;#,##0\)"/>
    <numFmt numFmtId="251" formatCode="&quot;$&quot;#,##0.00_);[Red]\(&quot;$&quot;#,##0.00\)"/>
    <numFmt numFmtId="252" formatCode="_(&quot;$&quot;* #,##0_);_(&quot;$&quot;* \(#,##0\);_(&quot;$&quot;* &quot;-&quot;_);_(@_)"/>
    <numFmt numFmtId="253" formatCode="m/d"/>
    <numFmt numFmtId="254" formatCode="0.0\ \ \x\ ;\(0.0\)\ \ \x\ "/>
    <numFmt numFmtId="255" formatCode="@\ \ \ \ \ "/>
    <numFmt numFmtId="256" formatCode="\ \ _•\–\ \ \ \ @"/>
    <numFmt numFmtId="257" formatCode="&quot;$&quot;#,##0.0;[Red]&quot;$&quot;#,##0.0"/>
    <numFmt numFmtId="258" formatCode="0.00,,;[Red]\(0.00,,\);\-"/>
    <numFmt numFmtId="259" formatCode="_-* #,##0\ _D_M_-;\-* #,##0\ _D_M_-;_-* &quot;-&quot;\ _D_M_-;_-@_-"/>
    <numFmt numFmtId="260" formatCode="#,##0.00_)\ \ \ \ \ ;\(#,##0.00\)\ \ \ \ \ "/>
    <numFmt numFmtId="261" formatCode="&quot;$&quot;#,##0.00_)\ \ \ \ \ ;\(&quot;$&quot;#,##0.00\)\ \ \ \ \ "/>
    <numFmt numFmtId="262" formatCode="&quot;$&quot;#,##0.00\A\ \ \ \ ;\(&quot;$&quot;#,##0.00\A\)\ \ \ \ "/>
    <numFmt numFmtId="263" formatCode="&quot;$&quot;#,##0.00&quot;E&quot;\ \ \ \ ;\(&quot;$&quot;#,##0.00&quot;E&quot;\)\ \ \ \ "/>
    <numFmt numFmtId="264" formatCode="#,##0.00\A\ \ \ \ ;\(#,##0.00\A\)\ \ \ \ "/>
    <numFmt numFmtId="265" formatCode="#,##0.00&quot;E&quot;\ \ \ \ ;\(#,##0.00&quot;E&quot;\)\ \ \ \ "/>
    <numFmt numFmtId="266" formatCode="\€#,##0.0,,,&quot;bn&quot;"/>
    <numFmt numFmtId="267" formatCode="\€#,##0.0,,&quot;m&quot;"/>
    <numFmt numFmtId="268" formatCode="\€#,##0.0,&quot;k&quot;"/>
    <numFmt numFmtId="269" formatCode="[Magenta]&quot;Err&quot;;[Magenta]&quot;Err&quot;;[Blue]&quot;OK&quot;"/>
    <numFmt numFmtId="270" formatCode="General\ &quot;.&quot;"/>
    <numFmt numFmtId="271" formatCode="#,##0_);[Red]\(#,##0\);\-_)"/>
    <numFmt numFmtId="272" formatCode="0.0_)%;[Red]\(0.0%\);0.0_)%"/>
    <numFmt numFmtId="273" formatCode="[Red][&gt;1]&quot;&gt;100 %&quot;;[Red]\(0.0%\);0.0_)%"/>
    <numFmt numFmtId="274" formatCode="_(* #,##0_);_(* \(#,##0\);_(* &quot;-&quot;_);_(@_)"/>
    <numFmt numFmtId="275" formatCode="0%\ \ \ \ \ \ \ "/>
    <numFmt numFmtId="276" formatCode="\£#,##0.00"/>
    <numFmt numFmtId="277" formatCode="\£#,##0.0,,,&quot;bn&quot;"/>
    <numFmt numFmtId="278" formatCode="\£#,##0.0,,&quot;m&quot;"/>
    <numFmt numFmtId="279" formatCode="\£#,##0.0,&quot;k&quot;"/>
    <numFmt numFmtId="280" formatCode="0.00%;\(0.00%\)"/>
    <numFmt numFmtId="281" formatCode="0.00_)"/>
    <numFmt numFmtId="282" formatCode="_-* #,##0_-;\-* #,##0_-;_-* &quot;-&quot;??_-;_-@_-"/>
    <numFmt numFmtId="283" formatCode="#,##0.0_);\(#,##0.0\);\-_)"/>
    <numFmt numFmtId="284" formatCode="&quot;$&quot;#,##0\ &quot;MM&quot;;\(&quot;$&quot;#,##0.00\ &quot;MM&quot;\)"/>
    <numFmt numFmtId="285" formatCode="_(&quot;$&quot;* #,##0_)\ &quot;millions&quot;;_(&quot;$&quot;* \(#,##0\)&quot; millions&quot;"/>
    <numFmt numFmtId="286" formatCode="#,##0.0,,&quot;m&quot;"/>
    <numFmt numFmtId="287" formatCode="#,##0\ &quot;MM&quot;"/>
    <numFmt numFmtId="288" formatCode="&quot;Cr$&quot;#,##0_);[Red]\(&quot;Cr$&quot;#,##0\)"/>
    <numFmt numFmtId="289" formatCode="&quot;Cr$&quot;#,##0.00_);[Red]\(&quot;Cr$&quot;#,##0.00\)"/>
    <numFmt numFmtId="290" formatCode="mmm\-yyyy"/>
    <numFmt numFmtId="291" formatCode="0.0\x"/>
    <numFmt numFmtId="292" formatCode="0.0\ \x"/>
    <numFmt numFmtId="293" formatCode="0%_);\(0%\);0%_);@_%_)"/>
    <numFmt numFmtId="294" formatCode="[Blue]#,##0;[Red]\(#,##0\);\-"/>
    <numFmt numFmtId="295" formatCode="[Blue]#,##0.0;[Red]\(#,##0.0\);\-"/>
    <numFmt numFmtId="296" formatCode="[Blue]#,##0.00;[Red]\(#,##0.00\);\-"/>
    <numFmt numFmtId="297" formatCode="[Blue]#,##0.000;[Red]\(#,##0.000\);\-"/>
    <numFmt numFmtId="298" formatCode="#,##0_);\-#,##0_);\-_)"/>
    <numFmt numFmtId="299" formatCode="#,##0.00_);\-#,##0.00_);\-_)"/>
    <numFmt numFmtId="300" formatCode="#,##0.0;[Red]\(#,##0.0\);\-"/>
    <numFmt numFmtId="301" formatCode="0.0\ \ \ \ \ \ "/>
    <numFmt numFmtId="302" formatCode="0.0%\ \ \ \ \ "/>
    <numFmt numFmtId="303" formatCode="_(&quot;$&quot;* #,##0.00_);_(&quot;$&quot;* \(#,##0.00\);_(&quot;$&quot;* &quot;-&quot;??_);_(@_)"/>
    <numFmt numFmtId="304" formatCode="0.00%;[Red]\(0.00%\);\-"/>
    <numFmt numFmtId="305" formatCode="_-* #,##0.00%_-;* \(#,##0.00\)%_-;_-@_-"/>
    <numFmt numFmtId="306" formatCode="0.0\ \x\ ;\(0.0\)\ \x\ "/>
    <numFmt numFmtId="307" formatCode="0.0%;\(0.0%\);\-"/>
    <numFmt numFmtId="308" formatCode="0.00%;\(0.00%\);\-"/>
    <numFmt numFmtId="309" formatCode="#,##0.0%_);\(#,##0.0%\);&quot;--&quot;\%_)"/>
    <numFmt numFmtId="310" formatCode="#,##0.00%_);\(#,##0.00%\);&quot;--&quot;\%_)"/>
    <numFmt numFmtId="311" formatCode="0.000000"/>
    <numFmt numFmtId="312" formatCode="#,##0.0;[Red]\(#,##0.0\)"/>
    <numFmt numFmtId="313" formatCode="0;\-0;;@"/>
    <numFmt numFmtId="314" formatCode="&quot;$&quot;#\-##/##"/>
    <numFmt numFmtId="315" formatCode="0.00\ \ \ \ "/>
    <numFmt numFmtId="316" formatCode="#,##0.0,;\(#,##0.0,\)"/>
    <numFmt numFmtId="317" formatCode="&quot;$&quot;@"/>
    <numFmt numFmtId="318" formatCode="#,##0.00;[Red]#,##0.00;\-"/>
    <numFmt numFmtId="319" formatCode="#,##0.0_);[Red]\(#,##0.0\);\-"/>
    <numFmt numFmtId="320" formatCode="#,##0.0_);\-#,##0.0_);\-_)"/>
    <numFmt numFmtId="321" formatCode="#,###,##0,&quot;k&quot;"/>
    <numFmt numFmtId="322" formatCode="0____"/>
    <numFmt numFmtId="323" formatCode="_ * #,##0.0_);_ * \(#,##0.0\)"/>
    <numFmt numFmtId="324" formatCode="0.00\ ;\-0.00\ ;&quot;- &quot;"/>
    <numFmt numFmtId="325" formatCode="\$#,##0.0,,&quot;m&quot;"/>
    <numFmt numFmtId="326" formatCode="\$#,##0.0,&quot;k&quot;"/>
    <numFmt numFmtId="327" formatCode="_-* #,##0\ &quot;DM&quot;_-;\-* #,##0\ &quot;DM&quot;_-;_-* &quot;-&quot;\ &quot;DM&quot;_-;_-@_-"/>
    <numFmt numFmtId="328" formatCode="_-* #,##0.00\ &quot;DM&quot;_-;\-* #,##0.00\ &quot;DM&quot;_-;_-* &quot;-&quot;??\ &quot;DM&quot;_-;_-@_-"/>
    <numFmt numFmtId="329" formatCode="_-* #,##0_р_._-;\-* #,##0_р_._-;_-* &quot;-&quot;_р_._-;_-@_-"/>
    <numFmt numFmtId="330" formatCode="_-* #,##0.00_р_._-;\-* #,##0.00_р_._-;_-* &quot;-&quot;??_р_._-;_-@_-"/>
    <numFmt numFmtId="331" formatCode="#,##0_);\(#,##0\);&quot;-  &quot;;&quot; &quot;@&quot; &quot;"/>
    <numFmt numFmtId="332" formatCode="#,##0_);[Red]\(#,##0\);&quot;-&quot;_);[Blue]&quot;Error-&quot;@"/>
    <numFmt numFmtId="333" formatCode="#,##0.0_);[Red]\(#,##0.0\);&quot;-&quot;_);[Blue]&quot;Error-&quot;@"/>
    <numFmt numFmtId="334" formatCode="#,##0.00_);[Red]\(#,##0.00\);&quot;-&quot;_);[Blue]&quot;Error-&quot;@"/>
    <numFmt numFmtId="335" formatCode="&quot;£&quot;* #,##0_);[Red]&quot;£&quot;* \(#,##0\);&quot;£&quot;* &quot;-&quot;_);[Blue]&quot;Error-&quot;@"/>
    <numFmt numFmtId="336" formatCode="&quot;£&quot;* #,##0.0_);[Red]&quot;£&quot;* \(#,##0.0\);&quot;£&quot;* &quot;-&quot;_);[Blue]&quot;Error-&quot;@"/>
    <numFmt numFmtId="337" formatCode="&quot;£&quot;* #,##0.00_);[Red]&quot;£&quot;* \(#,##0.00\);&quot;£&quot;* &quot;-&quot;_);[Blue]&quot;Error-&quot;@"/>
    <numFmt numFmtId="338" formatCode="dd\ mmm\ yyyy_)"/>
    <numFmt numFmtId="339" formatCode="dd/mm/yy_)"/>
    <numFmt numFmtId="340" formatCode="0%_);[Red]\-0%_);0%_);[Blue]&quot;Error-&quot;@"/>
    <numFmt numFmtId="341" formatCode="0.0%_);[Red]\-0.0%_);0.0%_);[Blue]&quot;Error-&quot;@"/>
    <numFmt numFmtId="342" formatCode="0.00%_);[Red]\-0.00%_);0.00%_);[Blue]&quot;Error-&quot;@"/>
    <numFmt numFmtId="343" formatCode="000"/>
    <numFmt numFmtId="344" formatCode="#,##0.00;[Red]\(#,##0.00\)"/>
    <numFmt numFmtId="345" formatCode="dd/mmm/yyyy_);;&quot;-  &quot;;&quot; &quot;@"/>
    <numFmt numFmtId="346" formatCode="dd/mmm/yyyy_);;&quot;-  &quot;;&quot; &quot;@&quot; &quot;"/>
    <numFmt numFmtId="347" formatCode="dd/mmm/yy_);;&quot;-  &quot;;&quot; &quot;@"/>
    <numFmt numFmtId="348" formatCode="dd/mmm/yy_);;&quot;-  &quot;;&quot; &quot;@&quot; &quot;"/>
    <numFmt numFmtId="349" formatCode="_(* #,##0_);_(* \(#,##0\);_(* &quot;&quot;\ \-\ &quot;&quot;_);_(@_)"/>
    <numFmt numFmtId="350" formatCode="[Blue]&quot;,&quot;;;[Red]&quot;/&quot;"/>
    <numFmt numFmtId="351" formatCode="#,##0.0000_);\(#,##0.0000\);&quot;-  &quot;;&quot; &quot;@"/>
    <numFmt numFmtId="352" formatCode="#,##0.0000_);\(#,##0.0000\);&quot;-  &quot;;&quot; &quot;@&quot; &quot;"/>
    <numFmt numFmtId="353" formatCode="\ ;\ ;"/>
    <numFmt numFmtId="354" formatCode="#,##0.0;\(#,##0.0\);\-"/>
    <numFmt numFmtId="355" formatCode="#,##0.0\ ;\(#,##0.0\);&quot; - &quot;"/>
    <numFmt numFmtId="356" formatCode="#,##0_ ;[Red]\(#,##0\);\-\ "/>
    <numFmt numFmtId="357" formatCode="#,##0;[Red]\(#,##0\)"/>
    <numFmt numFmtId="358" formatCode="0.0000%"/>
    <numFmt numFmtId="359" formatCode="m/d/yy\ h:mm:ss"/>
    <numFmt numFmtId="360" formatCode="_(* #,##0.000_);_(* \(#,##0.000\);_(* &quot;-&quot;??_);_(@_)"/>
    <numFmt numFmtId="361" formatCode="#,##0.0;[Red]\-#,##0.0;\-"/>
  </numFmts>
  <fonts count="319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b/>
      <sz val="11"/>
      <color theme="1"/>
      <name val="Verdana"/>
      <family val="2"/>
    </font>
    <font>
      <vertAlign val="subscript"/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sz val="11"/>
      <color rgb="FFFF0000"/>
      <name val="Arial"/>
      <family val="2"/>
    </font>
    <font>
      <b/>
      <u/>
      <sz val="11"/>
      <name val="Verdana"/>
      <family val="2"/>
    </font>
    <font>
      <b/>
      <sz val="12"/>
      <color theme="1"/>
      <name val="Arial"/>
      <family val="2"/>
    </font>
    <font>
      <sz val="12"/>
      <name val="Times New Roman"/>
      <family val="1"/>
    </font>
    <font>
      <u/>
      <sz val="10"/>
      <name val="Verdana"/>
      <family val="2"/>
    </font>
    <font>
      <b/>
      <vertAlign val="subscript"/>
      <sz val="12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Arial"/>
      <family val="2"/>
    </font>
    <font>
      <b/>
      <vertAlign val="subscript"/>
      <sz val="14"/>
      <color theme="1"/>
      <name val="Arial"/>
      <family val="2"/>
    </font>
    <font>
      <b/>
      <sz val="12"/>
      <color rgb="FFFF0000"/>
      <name val="Times New Roman"/>
      <family val="1"/>
    </font>
    <font>
      <sz val="10"/>
      <color rgb="FF00B0F0"/>
      <name val="Verdana"/>
      <family val="2"/>
    </font>
    <font>
      <b/>
      <sz val="11"/>
      <name val="Calibri"/>
      <family val="2"/>
      <scheme val="minor"/>
    </font>
    <font>
      <b/>
      <vertAlign val="subscript"/>
      <sz val="10"/>
      <name val="Verdana"/>
      <family val="2"/>
    </font>
    <font>
      <vertAlign val="subscript"/>
      <sz val="12"/>
      <name val="Times New Roman"/>
      <family val="1"/>
    </font>
    <font>
      <b/>
      <sz val="12"/>
      <name val="Arial"/>
      <family val="2"/>
    </font>
    <font>
      <sz val="11"/>
      <color rgb="FFFF0000"/>
      <name val="Verdana"/>
      <family val="2"/>
    </font>
    <font>
      <sz val="10"/>
      <color rgb="FFFF33CC"/>
      <name val="Verdana"/>
      <family val="2"/>
    </font>
    <font>
      <b/>
      <sz val="8"/>
      <color theme="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vertAlign val="subscript"/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9"/>
      <name val="Times"/>
      <family val="1"/>
    </font>
    <font>
      <sz val="10"/>
      <name val="Helv"/>
      <charset val="204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12"/>
      <name val="Times"/>
      <family val="1"/>
    </font>
    <font>
      <sz val="10"/>
      <color indexed="9"/>
      <name val="Arial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color indexed="16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9"/>
      <color indexed="12"/>
      <name val="Geneva"/>
      <family val="2"/>
    </font>
    <font>
      <u/>
      <sz val="10"/>
      <color theme="10"/>
      <name val="Verdana"/>
      <family val="2"/>
    </font>
    <font>
      <u/>
      <sz val="10"/>
      <color indexed="12"/>
      <name val="Arial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10"/>
      <color indexed="52"/>
      <name val="Arial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b/>
      <sz val="9"/>
      <color indexed="9"/>
      <name val="Arial"/>
      <family val="2"/>
    </font>
    <font>
      <i/>
      <sz val="10"/>
      <color indexed="23"/>
      <name val="Trebuchet MS"/>
      <family val="2"/>
    </font>
    <font>
      <sz val="10"/>
      <color indexed="8"/>
      <name val="Iconic Symbols Ext"/>
      <charset val="2"/>
    </font>
    <font>
      <sz val="10"/>
      <color indexed="17"/>
      <name val="Arial"/>
      <family val="2"/>
    </font>
    <font>
      <sz val="10"/>
      <color indexed="17"/>
      <name val="Trebuchet MS"/>
      <family val="2"/>
    </font>
    <font>
      <b/>
      <sz val="15"/>
      <color indexed="56"/>
      <name val="Arial"/>
      <family val="2"/>
    </font>
    <font>
      <b/>
      <sz val="15"/>
      <color indexed="56"/>
      <name val="Trebuchet MS"/>
      <family val="2"/>
    </font>
    <font>
      <b/>
      <sz val="13"/>
      <color indexed="56"/>
      <name val="Arial"/>
      <family val="2"/>
    </font>
    <font>
      <b/>
      <sz val="13"/>
      <color indexed="56"/>
      <name val="Trebuchet MS"/>
      <family val="2"/>
    </font>
    <font>
      <b/>
      <sz val="11"/>
      <color indexed="56"/>
      <name val="Arial"/>
      <family val="2"/>
    </font>
    <font>
      <b/>
      <sz val="11"/>
      <color indexed="56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Verdana"/>
      <family val="2"/>
    </font>
    <font>
      <u/>
      <sz val="8"/>
      <color indexed="12"/>
      <name val="Verdana"/>
      <family val="2"/>
    </font>
    <font>
      <sz val="10"/>
      <color indexed="62"/>
      <name val="Arial"/>
      <family val="2"/>
    </font>
    <font>
      <sz val="10"/>
      <color indexed="62"/>
      <name val="Trebuchet MS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0"/>
      <color indexed="22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0"/>
      <color indexed="52"/>
      <name val="Arial"/>
      <family val="2"/>
    </font>
    <font>
      <sz val="10"/>
      <color indexed="52"/>
      <name val="Trebuchet MS"/>
      <family val="2"/>
    </font>
    <font>
      <b/>
      <u val="singleAccounting"/>
      <sz val="9"/>
      <color indexed="9"/>
      <name val="Arial"/>
      <family val="2"/>
    </font>
    <font>
      <sz val="10"/>
      <color indexed="60"/>
      <name val="Arial"/>
      <family val="2"/>
    </font>
    <font>
      <sz val="10"/>
      <color indexed="60"/>
      <name val="Trebuchet M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63"/>
      <name val="Arial"/>
      <family val="2"/>
    </font>
    <font>
      <b/>
      <sz val="10"/>
      <color indexed="63"/>
      <name val="Trebuchet MS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11"/>
      <color indexed="63"/>
      <name val="Calibri"/>
      <family val="2"/>
    </font>
    <font>
      <sz val="14"/>
      <name val="Arial"/>
      <family val="2"/>
    </font>
    <font>
      <sz val="18"/>
      <name val="Arial"/>
      <family val="2"/>
    </font>
    <font>
      <sz val="9"/>
      <color theme="1"/>
      <name val="Times New Roman"/>
      <family val="1"/>
    </font>
    <font>
      <sz val="14"/>
      <name val="Verdana"/>
      <family val="2"/>
    </font>
    <font>
      <vertAlign val="subscript"/>
      <sz val="10"/>
      <color indexed="8"/>
      <name val="Verdana"/>
      <family val="2"/>
    </font>
  </fonts>
  <fills count="14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61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00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0831">
    <xf numFmtId="0" fontId="0" fillId="0" borderId="0"/>
    <xf numFmtId="0" fontId="4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/>
    <xf numFmtId="0" fontId="28" fillId="0" borderId="0"/>
    <xf numFmtId="9" fontId="29" fillId="0" borderId="0" applyFont="0" applyFill="0" applyBorder="0" applyAlignment="0" applyProtection="0"/>
    <xf numFmtId="4" fontId="30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4" fontId="30" fillId="18" borderId="0" applyNumberFormat="0" applyProtection="0">
      <alignment horizontal="left" vertical="center" indent="1"/>
    </xf>
    <xf numFmtId="4" fontId="32" fillId="1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0" fillId="28" borderId="9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3" fillId="30" borderId="0" applyNumberFormat="0" applyProtection="0">
      <alignment horizontal="left" vertical="center" indent="1"/>
    </xf>
    <xf numFmtId="4" fontId="32" fillId="18" borderId="8" applyNumberFormat="0" applyProtection="0">
      <alignment horizontal="right" vertical="center"/>
    </xf>
    <xf numFmtId="4" fontId="32" fillId="29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4" fontId="35" fillId="34" borderId="0" applyNumberFormat="0" applyProtection="0">
      <alignment horizontal="left" vertical="center" indent="1"/>
    </xf>
    <xf numFmtId="4" fontId="36" fillId="29" borderId="8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189" fontId="4" fillId="0" borderId="0">
      <alignment vertical="top"/>
    </xf>
    <xf numFmtId="189" fontId="4" fillId="0" borderId="0">
      <alignment vertical="top"/>
    </xf>
    <xf numFmtId="190" fontId="93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89" fontId="94" fillId="0" borderId="0"/>
    <xf numFmtId="190" fontId="93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2" fontId="95" fillId="0" borderId="0" applyFont="0" applyFill="0" applyBorder="0" applyAlignment="0" applyProtection="0">
      <protection locked="0"/>
    </xf>
    <xf numFmtId="193" fontId="94" fillId="0" borderId="0">
      <alignment horizontal="right"/>
    </xf>
    <xf numFmtId="194" fontId="94" fillId="76" borderId="0"/>
    <xf numFmtId="195" fontId="94" fillId="76" borderId="0"/>
    <xf numFmtId="196" fontId="94" fillId="76" borderId="0"/>
    <xf numFmtId="197" fontId="94" fillId="76" borderId="0">
      <alignment horizontal="right"/>
    </xf>
    <xf numFmtId="198" fontId="5" fillId="0" borderId="0"/>
    <xf numFmtId="198" fontId="5" fillId="0" borderId="0"/>
    <xf numFmtId="199" fontId="5" fillId="0" borderId="0"/>
    <xf numFmtId="189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4" fillId="0" borderId="0"/>
    <xf numFmtId="198" fontId="4" fillId="0" borderId="0"/>
    <xf numFmtId="0" fontId="4" fillId="0" borderId="0"/>
    <xf numFmtId="198" fontId="4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4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98" fontId="4" fillId="0" borderId="0"/>
    <xf numFmtId="0" fontId="4" fillId="0" borderId="0"/>
    <xf numFmtId="198" fontId="5" fillId="0" borderId="0"/>
    <xf numFmtId="0" fontId="4" fillId="0" borderId="0"/>
    <xf numFmtId="198" fontId="4" fillId="0" borderId="0"/>
    <xf numFmtId="198" fontId="5" fillId="0" borderId="0"/>
    <xf numFmtId="198" fontId="4" fillId="0" borderId="0"/>
    <xf numFmtId="198" fontId="4" fillId="0" borderId="0"/>
    <xf numFmtId="198" fontId="4" fillId="0" borderId="0"/>
    <xf numFmtId="198" fontId="5" fillId="0" borderId="0"/>
    <xf numFmtId="198" fontId="5" fillId="0" borderId="0"/>
    <xf numFmtId="198" fontId="4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5" fillId="0" borderId="0"/>
    <xf numFmtId="0" fontId="5" fillId="0" borderId="0"/>
    <xf numFmtId="200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189" fontId="4" fillId="0" borderId="0"/>
    <xf numFmtId="0" fontId="4" fillId="0" borderId="0"/>
    <xf numFmtId="189" fontId="5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9" fontId="5" fillId="0" borderId="0"/>
    <xf numFmtId="0" fontId="4" fillId="0" borderId="0"/>
    <xf numFmtId="0" fontId="4" fillId="0" borderId="0"/>
    <xf numFmtId="198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198" fontId="5" fillId="0" borderId="0"/>
    <xf numFmtId="189" fontId="5" fillId="0" borderId="0"/>
    <xf numFmtId="0" fontId="4" fillId="0" borderId="0"/>
    <xf numFmtId="0" fontId="4" fillId="0" borderId="0"/>
    <xf numFmtId="0" fontId="4" fillId="0" borderId="0"/>
    <xf numFmtId="20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89" fontId="4" fillId="0" borderId="0"/>
    <xf numFmtId="0" fontId="4" fillId="0" borderId="0"/>
    <xf numFmtId="0" fontId="4" fillId="0" borderId="0"/>
    <xf numFmtId="0" fontId="4" fillId="0" borderId="0"/>
    <xf numFmtId="18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/>
    <xf numFmtId="198" fontId="5" fillId="0" borderId="0"/>
    <xf numFmtId="198" fontId="5" fillId="0" borderId="0"/>
    <xf numFmtId="189" fontId="4" fillId="0" borderId="0"/>
    <xf numFmtId="198" fontId="4" fillId="0" borderId="0"/>
    <xf numFmtId="0" fontId="4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4" fillId="0" borderId="0"/>
    <xf numFmtId="189" fontId="4" fillId="0" borderId="0" applyBorder="0"/>
    <xf numFmtId="189" fontId="96" fillId="0" borderId="0" applyNumberFormat="0" applyFont="0" applyFill="0" applyBorder="0" applyAlignment="0" applyProtection="0"/>
    <xf numFmtId="41" fontId="4" fillId="0" borderId="0" applyFont="0" applyFill="0" applyBorder="0" applyAlignment="0" applyProtection="0"/>
    <xf numFmtId="189" fontId="60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9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2" fontId="97" fillId="0" borderId="0">
      <alignment horizontal="right" vertical="center"/>
    </xf>
    <xf numFmtId="198" fontId="98" fillId="0" borderId="0"/>
    <xf numFmtId="198" fontId="98" fillId="0" borderId="0"/>
    <xf numFmtId="198" fontId="98" fillId="0" borderId="0"/>
    <xf numFmtId="198" fontId="98" fillId="0" borderId="0"/>
    <xf numFmtId="198" fontId="98" fillId="0" borderId="0"/>
    <xf numFmtId="0" fontId="4" fillId="0" borderId="0"/>
    <xf numFmtId="0" fontId="4" fillId="0" borderId="0"/>
    <xf numFmtId="189" fontId="98" fillId="0" borderId="0"/>
    <xf numFmtId="189" fontId="98" fillId="0" borderId="0"/>
    <xf numFmtId="189" fontId="4" fillId="0" borderId="0" applyFont="0" applyFill="0" applyBorder="0" applyAlignment="0" applyProtection="0"/>
    <xf numFmtId="189" fontId="98" fillId="0" borderId="0"/>
    <xf numFmtId="189" fontId="98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4" fillId="0" borderId="0" applyFont="0" applyFill="0" applyBorder="0" applyAlignment="0" applyProtection="0"/>
    <xf numFmtId="0" fontId="98" fillId="0" borderId="0"/>
    <xf numFmtId="189" fontId="4" fillId="0" borderId="0"/>
    <xf numFmtId="189" fontId="4" fillId="0" borderId="0"/>
    <xf numFmtId="18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9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3" fontId="4" fillId="0" borderId="0" applyFont="0" applyFill="0" applyBorder="0" applyAlignment="0" applyProtection="0"/>
    <xf numFmtId="189" fontId="93" fillId="0" borderId="0" applyFont="0" applyFill="0" applyBorder="0" applyAlignment="0" applyProtection="0"/>
    <xf numFmtId="203" fontId="4" fillId="0" borderId="0" applyFont="0" applyFill="0" applyBorder="0" applyAlignment="0" applyProtection="0"/>
    <xf numFmtId="189" fontId="4" fillId="0" borderId="0"/>
    <xf numFmtId="189" fontId="4" fillId="0" borderId="0"/>
    <xf numFmtId="189" fontId="98" fillId="0" borderId="0"/>
    <xf numFmtId="204" fontId="4" fillId="0" borderId="0" applyFont="0" applyFill="0" applyBorder="0" applyAlignment="0" applyProtection="0"/>
    <xf numFmtId="189" fontId="93" fillId="0" borderId="0" applyFont="0" applyFill="0" applyBorder="0" applyAlignment="0" applyProtection="0"/>
    <xf numFmtId="20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89" fontId="93" fillId="0" borderId="0" applyFont="0" applyFill="0" applyBorder="0" applyAlignment="0" applyProtection="0"/>
    <xf numFmtId="39" fontId="4" fillId="0" borderId="0" applyFont="0" applyFill="0" applyBorder="0" applyAlignment="0" applyProtection="0"/>
    <xf numFmtId="189" fontId="4" fillId="0" borderId="0"/>
    <xf numFmtId="189" fontId="98" fillId="0" borderId="0"/>
    <xf numFmtId="189" fontId="60" fillId="0" borderId="0"/>
    <xf numFmtId="189" fontId="6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98" fillId="0" borderId="0"/>
    <xf numFmtId="18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8" fillId="0" borderId="0"/>
    <xf numFmtId="189" fontId="98" fillId="0" borderId="0"/>
    <xf numFmtId="0" fontId="4" fillId="0" borderId="0"/>
    <xf numFmtId="0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0" fontId="4" fillId="0" borderId="0"/>
    <xf numFmtId="189" fontId="98" fillId="0" borderId="0"/>
    <xf numFmtId="206" fontId="4" fillId="0" borderId="0" applyFont="0" applyFill="0" applyBorder="0" applyAlignment="0" applyProtection="0"/>
    <xf numFmtId="189" fontId="93" fillId="0" borderId="0" applyFont="0" applyFill="0" applyBorder="0" applyAlignment="0" applyProtection="0"/>
    <xf numFmtId="207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89" fontId="93" fillId="0" borderId="0" applyFont="0" applyFill="0" applyBorder="0" applyAlignment="0" applyProtection="0"/>
    <xf numFmtId="209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189" fontId="98" fillId="0" borderId="0"/>
    <xf numFmtId="189" fontId="98" fillId="0" borderId="0"/>
    <xf numFmtId="189" fontId="4" fillId="0" borderId="0"/>
    <xf numFmtId="189" fontId="98" fillId="0" borderId="0"/>
    <xf numFmtId="189" fontId="4" fillId="0" borderId="0"/>
    <xf numFmtId="189" fontId="4" fillId="0" borderId="0"/>
    <xf numFmtId="210" fontId="4" fillId="0" borderId="0" applyFont="0" applyFill="0" applyBorder="0" applyAlignment="0" applyProtection="0"/>
    <xf numFmtId="189" fontId="93" fillId="0" borderId="0" applyFont="0" applyFill="0" applyBorder="0" applyAlignment="0" applyProtection="0"/>
    <xf numFmtId="166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89" fontId="93" fillId="0" borderId="0" applyFont="0" applyFill="0" applyBorder="0" applyAlignment="0" applyProtection="0"/>
    <xf numFmtId="212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189" fontId="99" fillId="0" borderId="0"/>
    <xf numFmtId="189" fontId="99" fillId="0" borderId="0"/>
    <xf numFmtId="189" fontId="99" fillId="0" borderId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100" fillId="0" borderId="0" applyNumberFormat="0" applyFill="0" applyBorder="0" applyProtection="0">
      <alignment horizontal="left"/>
    </xf>
    <xf numFmtId="189" fontId="101" fillId="0" borderId="0" applyNumberFormat="0" applyFill="0" applyBorder="0" applyProtection="0">
      <alignment horizontal="centerContinuous"/>
    </xf>
    <xf numFmtId="0" fontId="4" fillId="0" borderId="0" applyFont="0" applyFill="0" applyBorder="0" applyAlignment="0" applyProtection="0"/>
    <xf numFmtId="189" fontId="99" fillId="0" borderId="0"/>
    <xf numFmtId="189" fontId="99" fillId="0" borderId="0"/>
    <xf numFmtId="213" fontId="102" fillId="0" borderId="0"/>
    <xf numFmtId="189" fontId="60" fillId="0" borderId="0"/>
    <xf numFmtId="189" fontId="60" fillId="0" borderId="0"/>
    <xf numFmtId="189" fontId="99" fillId="0" borderId="0"/>
    <xf numFmtId="189" fontId="99" fillId="0" borderId="0"/>
    <xf numFmtId="189" fontId="99" fillId="0" borderId="0"/>
    <xf numFmtId="189" fontId="4" fillId="0" borderId="0"/>
    <xf numFmtId="189" fontId="98" fillId="0" borderId="0"/>
    <xf numFmtId="213" fontId="102" fillId="0" borderId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14" fontId="103" fillId="0" borderId="0" applyFont="0" applyFill="0" applyBorder="0" applyAlignment="0" applyProtection="0"/>
    <xf numFmtId="215" fontId="60" fillId="0" borderId="0" applyFont="0" applyFill="0" applyBorder="0" applyAlignment="0" applyProtection="0"/>
    <xf numFmtId="216" fontId="104" fillId="0" borderId="0"/>
    <xf numFmtId="217" fontId="60" fillId="0" borderId="0" applyFont="0" applyFill="0" applyBorder="0" applyAlignment="0" applyProtection="0"/>
    <xf numFmtId="218" fontId="10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4" fillId="0" borderId="0">
      <alignment vertical="center"/>
    </xf>
    <xf numFmtId="0" fontId="5" fillId="0" borderId="0"/>
    <xf numFmtId="0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98" fontId="5" fillId="0" borderId="0">
      <alignment vertical="justify"/>
    </xf>
    <xf numFmtId="189" fontId="4" fillId="0" borderId="0"/>
    <xf numFmtId="219" fontId="4" fillId="0" borderId="0" applyBorder="0"/>
    <xf numFmtId="189" fontId="4" fillId="0" borderId="0" applyBorder="0"/>
    <xf numFmtId="219" fontId="4" fillId="0" borderId="0" applyBorder="0"/>
    <xf numFmtId="213" fontId="102" fillId="0" borderId="0"/>
    <xf numFmtId="220" fontId="104" fillId="0" borderId="0"/>
    <xf numFmtId="220" fontId="105" fillId="0" borderId="0"/>
    <xf numFmtId="221" fontId="104" fillId="0" borderId="0"/>
    <xf numFmtId="222" fontId="95" fillId="0" borderId="0" applyFont="0" applyFill="0" applyBorder="0" applyAlignment="0" applyProtection="0">
      <protection locked="0"/>
    </xf>
    <xf numFmtId="223" fontId="106" fillId="0" borderId="0"/>
    <xf numFmtId="189" fontId="105" fillId="0" borderId="0"/>
    <xf numFmtId="223" fontId="107" fillId="0" borderId="0"/>
    <xf numFmtId="198" fontId="32" fillId="18" borderId="0" applyNumberFormat="0" applyBorder="0" applyAlignment="0" applyProtection="0"/>
    <xf numFmtId="0" fontId="24" fillId="77" borderId="0" applyNumberFormat="0" applyBorder="0" applyAlignment="0" applyProtection="0"/>
    <xf numFmtId="198" fontId="32" fillId="20" borderId="0" applyNumberFormat="0" applyBorder="0" applyAlignment="0" applyProtection="0"/>
    <xf numFmtId="0" fontId="24" fillId="19" borderId="0" applyNumberFormat="0" applyBorder="0" applyAlignment="0" applyProtection="0"/>
    <xf numFmtId="198" fontId="32" fillId="33" borderId="0" applyNumberFormat="0" applyBorder="0" applyAlignment="0" applyProtection="0"/>
    <xf numFmtId="0" fontId="24" fillId="78" borderId="0" applyNumberFormat="0" applyBorder="0" applyAlignment="0" applyProtection="0"/>
    <xf numFmtId="198" fontId="32" fillId="32" borderId="0" applyNumberFormat="0" applyBorder="0" applyAlignment="0" applyProtection="0"/>
    <xf numFmtId="0" fontId="24" fillId="79" borderId="0" applyNumberFormat="0" applyBorder="0" applyAlignment="0" applyProtection="0"/>
    <xf numFmtId="198" fontId="32" fillId="31" borderId="0" applyNumberFormat="0" applyBorder="0" applyAlignment="0" applyProtection="0"/>
    <xf numFmtId="0" fontId="24" fillId="80" borderId="0" applyNumberFormat="0" applyBorder="0" applyAlignment="0" applyProtection="0"/>
    <xf numFmtId="198" fontId="32" fillId="19" borderId="0" applyNumberFormat="0" applyBorder="0" applyAlignment="0" applyProtection="0"/>
    <xf numFmtId="0" fontId="24" fillId="81" borderId="0" applyNumberFormat="0" applyBorder="0" applyAlignment="0" applyProtection="0"/>
    <xf numFmtId="224" fontId="104" fillId="0" borderId="0"/>
    <xf numFmtId="225" fontId="105" fillId="0" borderId="0"/>
    <xf numFmtId="224" fontId="108" fillId="0" borderId="0"/>
    <xf numFmtId="226" fontId="104" fillId="0" borderId="0"/>
    <xf numFmtId="198" fontId="32" fillId="30" borderId="0" applyNumberFormat="0" applyBorder="0" applyAlignment="0" applyProtection="0"/>
    <xf numFmtId="0" fontId="24" fillId="31" borderId="0" applyNumberFormat="0" applyBorder="0" applyAlignment="0" applyProtection="0"/>
    <xf numFmtId="198" fontId="32" fillId="20" borderId="0" applyNumberFormat="0" applyBorder="0" applyAlignment="0" applyProtection="0"/>
    <xf numFmtId="0" fontId="24" fillId="20" borderId="0" applyNumberFormat="0" applyBorder="0" applyAlignment="0" applyProtection="0"/>
    <xf numFmtId="198" fontId="32" fillId="25" borderId="0" applyNumberFormat="0" applyBorder="0" applyAlignment="0" applyProtection="0"/>
    <xf numFmtId="0" fontId="24" fillId="27" borderId="0" applyNumberFormat="0" applyBorder="0" applyAlignment="0" applyProtection="0"/>
    <xf numFmtId="198" fontId="32" fillId="82" borderId="0" applyNumberFormat="0" applyBorder="0" applyAlignment="0" applyProtection="0"/>
    <xf numFmtId="0" fontId="24" fillId="79" borderId="0" applyNumberFormat="0" applyBorder="0" applyAlignment="0" applyProtection="0"/>
    <xf numFmtId="198" fontId="32" fillId="30" borderId="0" applyNumberFormat="0" applyBorder="0" applyAlignment="0" applyProtection="0"/>
    <xf numFmtId="0" fontId="24" fillId="31" borderId="0" applyNumberFormat="0" applyBorder="0" applyAlignment="0" applyProtection="0"/>
    <xf numFmtId="198" fontId="32" fillId="81" borderId="0" applyNumberFormat="0" applyBorder="0" applyAlignment="0" applyProtection="0"/>
    <xf numFmtId="0" fontId="24" fillId="22" borderId="0" applyNumberFormat="0" applyBorder="0" applyAlignment="0" applyProtection="0"/>
    <xf numFmtId="198" fontId="109" fillId="30" borderId="0" applyNumberFormat="0" applyBorder="0" applyAlignment="0" applyProtection="0"/>
    <xf numFmtId="0" fontId="25" fillId="83" borderId="0" applyNumberFormat="0" applyBorder="0" applyAlignment="0" applyProtection="0"/>
    <xf numFmtId="198" fontId="109" fillId="20" borderId="0" applyNumberFormat="0" applyBorder="0" applyAlignment="0" applyProtection="0"/>
    <xf numFmtId="0" fontId="25" fillId="20" borderId="0" applyNumberFormat="0" applyBorder="0" applyAlignment="0" applyProtection="0"/>
    <xf numFmtId="198" fontId="109" fillId="25" borderId="0" applyNumberFormat="0" applyBorder="0" applyAlignment="0" applyProtection="0"/>
    <xf numFmtId="0" fontId="25" fillId="27" borderId="0" applyNumberFormat="0" applyBorder="0" applyAlignment="0" applyProtection="0"/>
    <xf numFmtId="198" fontId="109" fillId="82" borderId="0" applyNumberFormat="0" applyBorder="0" applyAlignment="0" applyProtection="0"/>
    <xf numFmtId="0" fontId="25" fillId="84" borderId="0" applyNumberFormat="0" applyBorder="0" applyAlignment="0" applyProtection="0"/>
    <xf numFmtId="198" fontId="109" fillId="30" borderId="0" applyNumberFormat="0" applyBorder="0" applyAlignment="0" applyProtection="0"/>
    <xf numFmtId="0" fontId="25" fillId="85" borderId="0" applyNumberFormat="0" applyBorder="0" applyAlignment="0" applyProtection="0"/>
    <xf numFmtId="198" fontId="109" fillId="81" borderId="0" applyNumberFormat="0" applyBorder="0" applyAlignment="0" applyProtection="0"/>
    <xf numFmtId="0" fontId="25" fillId="23" borderId="0" applyNumberFormat="0" applyBorder="0" applyAlignment="0" applyProtection="0"/>
    <xf numFmtId="0" fontId="24" fillId="86" borderId="0" applyNumberFormat="0" applyBorder="0" applyAlignment="0" applyProtection="0"/>
    <xf numFmtId="0" fontId="24" fillId="11" borderId="0" applyNumberFormat="0" applyBorder="0" applyAlignment="0" applyProtection="0"/>
    <xf numFmtId="198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4" fillId="89" borderId="0" applyNumberFormat="0" applyBorder="0" applyAlignment="0" applyProtection="0"/>
    <xf numFmtId="0" fontId="24" fillId="10" borderId="0" applyNumberFormat="0" applyBorder="0" applyAlignment="0" applyProtection="0"/>
    <xf numFmtId="198" fontId="25" fillId="90" borderId="0" applyNumberFormat="0" applyBorder="0" applyAlignment="0" applyProtection="0"/>
    <xf numFmtId="0" fontId="25" fillId="21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198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4" fillId="89" borderId="0" applyNumberFormat="0" applyBorder="0" applyAlignment="0" applyProtection="0"/>
    <xf numFmtId="0" fontId="24" fillId="8" borderId="0" applyNumberFormat="0" applyBorder="0" applyAlignment="0" applyProtection="0"/>
    <xf numFmtId="198" fontId="25" fillId="93" borderId="0" applyNumberFormat="0" applyBorder="0" applyAlignment="0" applyProtection="0"/>
    <xf numFmtId="0" fontId="25" fillId="84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198" fontId="25" fillId="94" borderId="0" applyNumberFormat="0" applyBorder="0" applyAlignment="0" applyProtection="0"/>
    <xf numFmtId="0" fontId="25" fillId="8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98" fontId="25" fillId="95" borderId="0" applyNumberFormat="0" applyBorder="0" applyAlignment="0" applyProtection="0"/>
    <xf numFmtId="0" fontId="25" fillId="24" borderId="0" applyNumberFormat="0" applyBorder="0" applyAlignment="0" applyProtection="0"/>
    <xf numFmtId="227" fontId="110" fillId="0" borderId="7">
      <alignment horizontal="centerContinuous"/>
    </xf>
    <xf numFmtId="228" fontId="92" fillId="96" borderId="34">
      <alignment horizontal="center" vertical="center"/>
    </xf>
    <xf numFmtId="219" fontId="95" fillId="0" borderId="0" applyFont="0" applyFill="0" applyBorder="0" applyAlignment="0" applyProtection="0"/>
    <xf numFmtId="189" fontId="95" fillId="0" borderId="0" applyFont="0" applyFill="0" applyBorder="0" applyAlignment="0" applyProtection="0"/>
    <xf numFmtId="213" fontId="111" fillId="0" borderId="0" applyNumberFormat="0" applyFont="0" applyFill="0" applyBorder="0" applyProtection="0">
      <alignment horizontal="center"/>
    </xf>
    <xf numFmtId="229" fontId="112" fillId="0" borderId="0">
      <alignment horizontal="left"/>
    </xf>
    <xf numFmtId="0" fontId="106" fillId="0" borderId="0"/>
    <xf numFmtId="230" fontId="11" fillId="0" borderId="0" applyFont="0" applyFill="0" applyBorder="0" applyAlignment="0" applyProtection="0"/>
    <xf numFmtId="189" fontId="95" fillId="0" borderId="0" applyFont="0" applyFill="0" applyBorder="0" applyAlignment="0" applyProtection="0"/>
    <xf numFmtId="198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198" fontId="114" fillId="46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231" fontId="116" fillId="97" borderId="4" applyNumberFormat="0" applyBorder="0" applyAlignment="0">
      <alignment horizontal="centerContinuous" vertical="center"/>
      <protection hidden="1"/>
    </xf>
    <xf numFmtId="1" fontId="117" fillId="98" borderId="16" applyNumberFormat="0" applyBorder="0" applyAlignment="0">
      <alignment horizontal="center" vertical="top" wrapText="1"/>
      <protection hidden="1"/>
    </xf>
    <xf numFmtId="232" fontId="4" fillId="0" borderId="0" applyFont="0" applyFill="0" applyBorder="0" applyAlignment="0" applyProtection="0"/>
    <xf numFmtId="203" fontId="4" fillId="0" borderId="0" applyNumberFormat="0" applyFont="0" applyAlignment="0" applyProtection="0"/>
    <xf numFmtId="189" fontId="118" fillId="99" borderId="0">
      <alignment horizontal="left"/>
    </xf>
    <xf numFmtId="233" fontId="119" fillId="0" borderId="0" applyFill="0" applyBorder="0" applyAlignment="0" applyProtection="0"/>
    <xf numFmtId="2" fontId="120" fillId="36" borderId="19" applyProtection="0">
      <alignment horizontal="left"/>
      <protection locked="0"/>
    </xf>
    <xf numFmtId="189" fontId="92" fillId="96" borderId="0" applyNumberFormat="0" applyFont="0" applyAlignment="0">
      <alignment horizontal="center"/>
    </xf>
    <xf numFmtId="234" fontId="72" fillId="96" borderId="0" applyFont="0" applyFill="0" applyBorder="0" applyAlignment="0" applyProtection="0"/>
    <xf numFmtId="189" fontId="121" fillId="0" borderId="0" applyNumberFormat="0" applyFill="0" applyBorder="0" applyAlignment="0" applyProtection="0"/>
    <xf numFmtId="189" fontId="122" fillId="0" borderId="7" applyNumberFormat="0" applyFill="0" applyAlignment="0" applyProtection="0"/>
    <xf numFmtId="189" fontId="104" fillId="0" borderId="0"/>
    <xf numFmtId="235" fontId="123" fillId="100" borderId="0" applyFont="0" applyFill="0" applyBorder="0" applyAlignment="0" applyProtection="0"/>
    <xf numFmtId="236" fontId="93" fillId="0" borderId="0" applyAlignment="0" applyProtection="0"/>
    <xf numFmtId="49" fontId="102" fillId="0" borderId="0" applyNumberFormat="0" applyAlignment="0" applyProtection="0">
      <alignment horizontal="left"/>
    </xf>
    <xf numFmtId="49" fontId="124" fillId="0" borderId="35" applyNumberFormat="0" applyAlignment="0" applyProtection="0">
      <alignment horizontal="left" wrapText="1"/>
    </xf>
    <xf numFmtId="49" fontId="125" fillId="0" borderId="0" applyAlignment="0" applyProtection="0">
      <alignment horizontal="left"/>
    </xf>
    <xf numFmtId="237" fontId="60" fillId="0" borderId="0" applyFont="0" applyFill="0" applyBorder="0" applyAlignment="0" applyProtection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7" fillId="0" borderId="0"/>
    <xf numFmtId="189" fontId="95" fillId="0" borderId="0" applyFill="0" applyBorder="0" applyAlignment="0"/>
    <xf numFmtId="238" fontId="4" fillId="76" borderId="0"/>
    <xf numFmtId="189" fontId="4" fillId="0" borderId="0">
      <alignment vertical="center"/>
    </xf>
    <xf numFmtId="198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198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198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198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198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9" fillId="82" borderId="36" applyNumberFormat="0" applyAlignment="0" applyProtection="0"/>
    <xf numFmtId="38" fontId="130" fillId="0" borderId="0" applyNumberFormat="0" applyFill="0" applyBorder="0" applyAlignment="0" applyProtection="0"/>
    <xf numFmtId="198" fontId="131" fillId="8" borderId="37" applyNumberFormat="0" applyAlignment="0" applyProtection="0"/>
    <xf numFmtId="0" fontId="131" fillId="102" borderId="37" applyNumberFormat="0" applyAlignment="0" applyProtection="0"/>
    <xf numFmtId="38" fontId="4" fillId="0" borderId="0" applyNumberFormat="0" applyFill="0" applyBorder="0" applyAlignment="0" applyProtection="0">
      <protection locked="0"/>
    </xf>
    <xf numFmtId="38" fontId="4" fillId="0" borderId="0" applyNumberFormat="0" applyFill="0" applyBorder="0" applyAlignment="0" applyProtection="0">
      <protection locked="0"/>
    </xf>
    <xf numFmtId="38" fontId="4" fillId="0" borderId="0" applyNumberFormat="0" applyFill="0" applyBorder="0" applyAlignment="0" applyProtection="0">
      <protection locked="0"/>
    </xf>
    <xf numFmtId="37" fontId="92" fillId="0" borderId="7">
      <alignment horizontal="center"/>
    </xf>
    <xf numFmtId="37" fontId="92" fillId="0" borderId="0">
      <alignment horizontal="center" vertical="center" wrapText="1"/>
    </xf>
    <xf numFmtId="1" fontId="132" fillId="0" borderId="38">
      <alignment vertical="top"/>
    </xf>
    <xf numFmtId="177" fontId="133" fillId="0" borderId="0" applyBorder="0">
      <alignment horizontal="right"/>
    </xf>
    <xf numFmtId="177" fontId="133" fillId="0" borderId="33" applyAlignment="0">
      <alignment horizontal="right"/>
    </xf>
    <xf numFmtId="239" fontId="60" fillId="0" borderId="0"/>
    <xf numFmtId="239" fontId="60" fillId="0" borderId="0"/>
    <xf numFmtId="239" fontId="60" fillId="0" borderId="0"/>
    <xf numFmtId="239" fontId="60" fillId="0" borderId="0"/>
    <xf numFmtId="239" fontId="60" fillId="0" borderId="0"/>
    <xf numFmtId="239" fontId="60" fillId="0" borderId="0"/>
    <xf numFmtId="239" fontId="60" fillId="0" borderId="0"/>
    <xf numFmtId="239" fontId="60" fillId="0" borderId="0"/>
    <xf numFmtId="38" fontId="4" fillId="0" borderId="0" applyFont="0" applyFill="0" applyBorder="0" applyAlignment="0" applyProtection="0"/>
    <xf numFmtId="213" fontId="95" fillId="0" borderId="0" applyFont="0" applyFill="0" applyBorder="0" applyAlignment="0" applyProtection="0">
      <protection locked="0"/>
    </xf>
    <xf numFmtId="40" fontId="95" fillId="0" borderId="0" applyFont="0" applyFill="0" applyBorder="0" applyAlignment="0" applyProtection="0">
      <protection locked="0"/>
    </xf>
    <xf numFmtId="0" fontId="4" fillId="0" borderId="0" applyNumberFormat="0" applyFont="0" applyBorder="0" applyAlignment="0"/>
    <xf numFmtId="216" fontId="104" fillId="0" borderId="0"/>
    <xf numFmtId="240" fontId="106" fillId="0" borderId="0"/>
    <xf numFmtId="189" fontId="134" fillId="0" borderId="0" applyFont="0" applyFill="0" applyBorder="0" applyAlignment="0" applyProtection="0">
      <alignment horizontal="right"/>
    </xf>
    <xf numFmtId="241" fontId="134" fillId="0" borderId="0" applyFont="0" applyFill="0" applyBorder="0" applyAlignment="0" applyProtection="0"/>
    <xf numFmtId="189" fontId="134" fillId="0" borderId="0" applyFont="0" applyFill="0" applyBorder="0" applyAlignment="0" applyProtection="0">
      <alignment horizontal="right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44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45" fontId="4" fillId="0" borderId="0" applyFont="0" applyFill="0" applyBorder="0" applyAlignment="0" applyProtection="0"/>
    <xf numFmtId="38" fontId="60" fillId="0" borderId="0" applyFill="0" applyBorder="0" applyProtection="0">
      <alignment horizontal="center"/>
    </xf>
    <xf numFmtId="189" fontId="135" fillId="0" borderId="0">
      <protection locked="0"/>
    </xf>
    <xf numFmtId="246" fontId="4" fillId="0" borderId="0" applyBorder="0"/>
    <xf numFmtId="247" fontId="102" fillId="0" borderId="0" applyBorder="0"/>
    <xf numFmtId="189" fontId="136" fillId="0" borderId="0"/>
    <xf numFmtId="248" fontId="4" fillId="0" borderId="0" applyFill="0" applyBorder="0">
      <alignment horizontal="left"/>
    </xf>
    <xf numFmtId="189" fontId="137" fillId="0" borderId="0" applyNumberFormat="0" applyAlignment="0">
      <alignment horizontal="left"/>
    </xf>
    <xf numFmtId="37" fontId="4" fillId="103" borderId="0" applyFont="0" applyBorder="0" applyAlignment="0" applyProtection="0"/>
    <xf numFmtId="203" fontId="99" fillId="103" borderId="0" applyFont="0" applyBorder="0" applyAlignment="0" applyProtection="0"/>
    <xf numFmtId="39" fontId="99" fillId="103" borderId="0" applyFont="0" applyBorder="0" applyAlignment="0" applyProtection="0"/>
    <xf numFmtId="249" fontId="138" fillId="0" borderId="0"/>
    <xf numFmtId="250" fontId="95" fillId="0" borderId="0" applyFont="0" applyFill="0" applyBorder="0" applyAlignment="0" applyProtection="0">
      <protection locked="0"/>
    </xf>
    <xf numFmtId="251" fontId="95" fillId="0" borderId="0" applyFont="0" applyFill="0" applyBorder="0" applyAlignment="0" applyProtection="0">
      <protection locked="0"/>
    </xf>
    <xf numFmtId="252" fontId="4" fillId="0" borderId="0">
      <alignment horizontal="right"/>
    </xf>
    <xf numFmtId="189" fontId="134" fillId="0" borderId="0" applyFont="0" applyFill="0" applyBorder="0" applyAlignment="0" applyProtection="0">
      <alignment horizontal="right"/>
    </xf>
    <xf numFmtId="189" fontId="134" fillId="0" borderId="0" applyFont="0" applyFill="0" applyBorder="0" applyAlignment="0" applyProtection="0">
      <alignment horizontal="right"/>
    </xf>
    <xf numFmtId="253" fontId="4" fillId="0" borderId="0" applyFont="0" applyFill="0" applyBorder="0" applyAlignment="0" applyProtection="0"/>
    <xf numFmtId="189" fontId="134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248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254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55" fontId="94" fillId="76" borderId="19">
      <alignment horizontal="right"/>
    </xf>
    <xf numFmtId="256" fontId="60" fillId="0" borderId="0" applyFont="0" applyFill="0" applyBorder="0" applyAlignment="0" applyProtection="0"/>
    <xf numFmtId="200" fontId="4" fillId="0" borderId="0" applyFill="0" applyBorder="0"/>
    <xf numFmtId="200" fontId="4" fillId="0" borderId="0" applyFill="0" applyBorder="0"/>
    <xf numFmtId="189" fontId="134" fillId="0" borderId="0" applyFont="0" applyFill="0" applyBorder="0" applyAlignment="0" applyProtection="0"/>
    <xf numFmtId="257" fontId="4" fillId="0" borderId="0" applyFont="0" applyFill="0" applyBorder="0" applyAlignment="0" applyProtection="0"/>
    <xf numFmtId="189" fontId="134" fillId="0" borderId="0" applyFont="0" applyFill="0" applyBorder="0" applyAlignment="0" applyProtection="0"/>
    <xf numFmtId="189" fontId="133" fillId="36" borderId="0">
      <alignment horizontal="left"/>
    </xf>
    <xf numFmtId="200" fontId="4" fillId="0" borderId="0" applyFill="0" applyBorder="0"/>
    <xf numFmtId="14" fontId="4" fillId="0" borderId="0"/>
    <xf numFmtId="221" fontId="106" fillId="0" borderId="0">
      <alignment horizontal="right"/>
    </xf>
    <xf numFmtId="216" fontId="106" fillId="0" borderId="0">
      <alignment horizontal="right"/>
      <protection locked="0"/>
    </xf>
    <xf numFmtId="216" fontId="106" fillId="0" borderId="0"/>
    <xf numFmtId="258" fontId="106" fillId="0" borderId="0">
      <alignment horizontal="right"/>
      <protection locked="0"/>
    </xf>
    <xf numFmtId="216" fontId="107" fillId="0" borderId="0"/>
    <xf numFmtId="25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3" fontId="111" fillId="76" borderId="0" applyNumberFormat="0" applyFont="0" applyBorder="0" applyAlignment="0" applyProtection="0"/>
    <xf numFmtId="251" fontId="60" fillId="0" borderId="0" applyFill="0" applyBorder="0" applyProtection="0">
      <alignment horizontal="center"/>
    </xf>
    <xf numFmtId="250" fontId="60" fillId="0" borderId="0">
      <alignment horizontal="center"/>
    </xf>
    <xf numFmtId="251" fontId="60" fillId="0" borderId="0" applyFill="0" applyBorder="0" applyProtection="0">
      <alignment horizontal="center"/>
    </xf>
    <xf numFmtId="248" fontId="139" fillId="0" borderId="0">
      <alignment horizontal="center"/>
    </xf>
    <xf numFmtId="189" fontId="134" fillId="0" borderId="39" applyNumberFormat="0" applyFont="0" applyFill="0" applyAlignment="0" applyProtection="0"/>
    <xf numFmtId="219" fontId="140" fillId="0" borderId="40"/>
    <xf numFmtId="220" fontId="106" fillId="0" borderId="0"/>
    <xf numFmtId="38" fontId="141" fillId="0" borderId="0" applyFont="0" applyFill="0" applyBorder="0" applyAlignment="0" applyProtection="0"/>
    <xf numFmtId="189" fontId="142" fillId="0" borderId="0" applyFont="0" applyFill="0" applyBorder="0" applyAlignment="0" applyProtection="0"/>
    <xf numFmtId="189" fontId="143" fillId="0" borderId="0" applyNumberFormat="0" applyAlignment="0">
      <alignment horizontal="left"/>
    </xf>
    <xf numFmtId="260" fontId="94" fillId="0" borderId="0"/>
    <xf numFmtId="261" fontId="94" fillId="0" borderId="0"/>
    <xf numFmtId="262" fontId="94" fillId="0" borderId="0"/>
    <xf numFmtId="263" fontId="94" fillId="0" borderId="0"/>
    <xf numFmtId="264" fontId="94" fillId="0" borderId="0"/>
    <xf numFmtId="265" fontId="94" fillId="0" borderId="0"/>
    <xf numFmtId="198" fontId="4" fillId="0" borderId="0" applyFont="0" applyFill="0" applyBorder="0" applyAlignment="0" applyProtection="0"/>
    <xf numFmtId="266" fontId="4" fillId="0" borderId="0" applyFont="0" applyFill="0" applyBorder="0" applyAlignment="0" applyProtection="0"/>
    <xf numFmtId="267" fontId="4" fillId="0" borderId="0" applyFont="0" applyFill="0" applyBorder="0" applyAlignment="0" applyProtection="0"/>
    <xf numFmtId="26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8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89" fontId="60" fillId="102" borderId="0" applyNumberFormat="0" applyFont="0" applyBorder="0" applyAlignment="0" applyProtection="0"/>
    <xf numFmtId="189" fontId="146" fillId="0" borderId="0" applyNumberFormat="0" applyFill="0" applyBorder="0" applyAlignment="0" applyProtection="0"/>
    <xf numFmtId="269" fontId="147" fillId="0" borderId="0" applyFill="0" applyBorder="0"/>
    <xf numFmtId="15" fontId="32" fillId="0" borderId="0" applyFill="0" applyBorder="0" applyProtection="0">
      <alignment horizontal="center"/>
    </xf>
    <xf numFmtId="189" fontId="60" fillId="19" borderId="0" applyNumberFormat="0" applyFont="0" applyBorder="0" applyAlignment="0" applyProtection="0"/>
    <xf numFmtId="270" fontId="33" fillId="82" borderId="6" applyAlignment="0" applyProtection="0"/>
    <xf numFmtId="271" fontId="148" fillId="0" borderId="0" applyNumberFormat="0" applyFill="0" applyBorder="0" applyAlignment="0" applyProtection="0"/>
    <xf numFmtId="271" fontId="149" fillId="0" borderId="0" applyNumberFormat="0" applyFill="0" applyBorder="0" applyAlignment="0" applyProtection="0"/>
    <xf numFmtId="15" fontId="150" fillId="17" borderId="41">
      <alignment horizontal="center"/>
      <protection locked="0"/>
    </xf>
    <xf numFmtId="272" fontId="150" fillId="17" borderId="41" applyAlignment="0">
      <protection locked="0"/>
    </xf>
    <xf numFmtId="271" fontId="150" fillId="17" borderId="41" applyAlignment="0">
      <protection locked="0"/>
    </xf>
    <xf numFmtId="271" fontId="32" fillId="0" borderId="0" applyFill="0" applyBorder="0" applyAlignment="0" applyProtection="0"/>
    <xf numFmtId="272" fontId="32" fillId="0" borderId="0" applyFill="0" applyBorder="0" applyAlignment="0" applyProtection="0"/>
    <xf numFmtId="273" fontId="32" fillId="0" borderId="0" applyFill="0" applyBorder="0" applyAlignment="0" applyProtection="0"/>
    <xf numFmtId="189" fontId="60" fillId="0" borderId="42" applyNumberFormat="0" applyFont="0" applyAlignment="0" applyProtection="0"/>
    <xf numFmtId="189" fontId="60" fillId="0" borderId="43" applyNumberFormat="0" applyFont="0" applyAlignment="0" applyProtection="0"/>
    <xf numFmtId="189" fontId="60" fillId="27" borderId="0" applyNumberFormat="0" applyFont="0" applyBorder="0" applyAlignment="0" applyProtection="0"/>
    <xf numFmtId="27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" fontId="151" fillId="104" borderId="44" applyNumberFormat="0" applyBorder="0" applyAlignment="0">
      <alignment horizontal="centerContinuous" vertical="center"/>
      <protection locked="0"/>
    </xf>
    <xf numFmtId="189" fontId="135" fillId="0" borderId="0">
      <protection locked="0"/>
    </xf>
    <xf numFmtId="248" fontId="152" fillId="0" borderId="0"/>
    <xf numFmtId="248" fontId="152" fillId="0" borderId="0"/>
    <xf numFmtId="189" fontId="153" fillId="0" borderId="0"/>
    <xf numFmtId="189" fontId="154" fillId="0" borderId="0" applyFill="0" applyBorder="0" applyProtection="0">
      <alignment horizontal="left"/>
    </xf>
    <xf numFmtId="4" fontId="155" fillId="0" borderId="0">
      <protection locked="0"/>
    </xf>
    <xf numFmtId="249" fontId="156" fillId="0" borderId="0"/>
    <xf numFmtId="261" fontId="94" fillId="0" borderId="45"/>
    <xf numFmtId="275" fontId="94" fillId="76" borderId="19">
      <alignment horizontal="right"/>
    </xf>
    <xf numFmtId="276" fontId="4" fillId="0" borderId="0" applyFont="0" applyFill="0" applyBorder="0" applyAlignment="0" applyProtection="0"/>
    <xf numFmtId="277" fontId="157" fillId="0" borderId="0" applyFont="0" applyFill="0" applyBorder="0" applyAlignment="0" applyProtection="0"/>
    <xf numFmtId="278" fontId="4" fillId="0" borderId="0" applyFont="0" applyFill="0" applyBorder="0" applyAlignment="0" applyProtection="0"/>
    <xf numFmtId="279" fontId="157" fillId="0" borderId="0" applyFont="0" applyFill="0" applyBorder="0" applyAlignment="0" applyProtection="0"/>
    <xf numFmtId="189" fontId="60" fillId="0" borderId="0" applyFont="0" applyFill="0" applyBorder="0" applyAlignment="0" applyProtection="0"/>
    <xf numFmtId="198" fontId="158" fillId="105" borderId="0" applyNumberFormat="0" applyBorder="0" applyAlignment="0" applyProtection="0"/>
    <xf numFmtId="0" fontId="158" fillId="78" borderId="0" applyNumberFormat="0" applyBorder="0" applyAlignment="0" applyProtection="0"/>
    <xf numFmtId="2" fontId="159" fillId="36" borderId="19" applyProtection="0">
      <alignment horizontal="left"/>
      <protection locked="0"/>
    </xf>
    <xf numFmtId="38" fontId="102" fillId="76" borderId="0" applyNumberFormat="0" applyBorder="0" applyAlignment="0" applyProtection="0"/>
    <xf numFmtId="0" fontId="4" fillId="82" borderId="0" applyNumberFormat="0" applyFont="0" applyBorder="0" applyAlignment="0" applyProtection="0"/>
    <xf numFmtId="280" fontId="133" fillId="37" borderId="1" applyNumberFormat="0" applyFont="0" applyAlignment="0"/>
    <xf numFmtId="189" fontId="134" fillId="0" borderId="0" applyFont="0" applyFill="0" applyBorder="0" applyAlignment="0" applyProtection="0">
      <alignment horizontal="right"/>
    </xf>
    <xf numFmtId="189" fontId="160" fillId="0" borderId="0" applyProtection="0">
      <alignment horizontal="right"/>
    </xf>
    <xf numFmtId="189" fontId="72" fillId="0" borderId="46" applyNumberFormat="0" applyAlignment="0" applyProtection="0">
      <alignment horizontal="left" vertical="center"/>
    </xf>
    <xf numFmtId="189" fontId="72" fillId="0" borderId="6">
      <alignment horizontal="left" vertical="center"/>
    </xf>
    <xf numFmtId="2" fontId="117" fillId="98" borderId="0" applyAlignment="0">
      <alignment horizontal="right"/>
      <protection locked="0"/>
    </xf>
    <xf numFmtId="198" fontId="161" fillId="0" borderId="47" applyNumberFormat="0" applyFill="0" applyAlignment="0" applyProtection="0"/>
    <xf numFmtId="0" fontId="162" fillId="0" borderId="48" applyNumberFormat="0" applyFill="0" applyAlignment="0" applyProtection="0"/>
    <xf numFmtId="198" fontId="163" fillId="0" borderId="49" applyNumberFormat="0" applyFill="0" applyAlignment="0" applyProtection="0"/>
    <xf numFmtId="0" fontId="164" fillId="0" borderId="49" applyNumberFormat="0" applyFill="0" applyAlignment="0" applyProtection="0"/>
    <xf numFmtId="198" fontId="165" fillId="0" borderId="35" applyNumberFormat="0" applyFill="0" applyAlignment="0" applyProtection="0"/>
    <xf numFmtId="0" fontId="166" fillId="0" borderId="50" applyNumberFormat="0" applyFill="0" applyAlignment="0" applyProtection="0"/>
    <xf numFmtId="198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89" fontId="60" fillId="0" borderId="0">
      <protection locked="0"/>
    </xf>
    <xf numFmtId="189" fontId="60" fillId="0" borderId="0">
      <protection locked="0"/>
    </xf>
    <xf numFmtId="281" fontId="167" fillId="0" borderId="0">
      <alignment horizontal="right"/>
    </xf>
    <xf numFmtId="189" fontId="150" fillId="0" borderId="51" applyNumberFormat="0" applyFill="0" applyAlignment="0" applyProtection="0"/>
    <xf numFmtId="213" fontId="168" fillId="0" borderId="0" applyNumberFormat="0" applyBorder="0" applyAlignment="0" applyProtection="0">
      <alignment horizontal="right" wrapText="1"/>
    </xf>
    <xf numFmtId="198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198" fontId="177" fillId="0" borderId="0" applyNumberFormat="0" applyFill="0" applyBorder="0" applyAlignment="0" applyProtection="0">
      <alignment vertical="top"/>
      <protection locked="0"/>
    </xf>
    <xf numFmtId="200" fontId="177" fillId="0" borderId="0" applyNumberFormat="0" applyFill="0" applyBorder="0" applyAlignment="0" applyProtection="0">
      <alignment vertical="top"/>
      <protection locked="0"/>
    </xf>
    <xf numFmtId="189" fontId="177" fillId="0" borderId="0" applyNumberFormat="0" applyFill="0" applyBorder="0" applyAlignment="0" applyProtection="0">
      <alignment vertical="top"/>
      <protection locked="0"/>
    </xf>
    <xf numFmtId="189" fontId="178" fillId="0" borderId="0">
      <alignment wrapText="1"/>
    </xf>
    <xf numFmtId="10" fontId="102" fillId="37" borderId="1" applyNumberFormat="0" applyBorder="0" applyAlignment="0" applyProtection="0"/>
    <xf numFmtId="198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198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198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198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198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80" fillId="81" borderId="36" applyNumberFormat="0" applyAlignment="0" applyProtection="0"/>
    <xf numFmtId="189" fontId="150" fillId="0" borderId="0" applyNumberFormat="0" applyFill="0" applyBorder="0" applyAlignment="0">
      <protection locked="0"/>
    </xf>
    <xf numFmtId="198" fontId="181" fillId="33" borderId="0"/>
    <xf numFmtId="238" fontId="92" fillId="106" borderId="0">
      <protection locked="0"/>
    </xf>
    <xf numFmtId="282" fontId="60" fillId="0" borderId="0"/>
    <xf numFmtId="189" fontId="4" fillId="0" borderId="0" applyNumberFormat="0" applyFont="0" applyFill="0" applyBorder="0" applyProtection="0">
      <alignment horizontal="left" vertical="center"/>
    </xf>
    <xf numFmtId="283" fontId="182" fillId="107" borderId="0"/>
    <xf numFmtId="189" fontId="102" fillId="76" borderId="0"/>
    <xf numFmtId="38" fontId="183" fillId="0" borderId="0" applyNumberFormat="0" applyFill="0" applyBorder="0" applyAlignment="0" applyProtection="0"/>
    <xf numFmtId="198" fontId="184" fillId="0" borderId="52" applyNumberFormat="0" applyFill="0" applyAlignment="0" applyProtection="0"/>
    <xf numFmtId="0" fontId="185" fillId="0" borderId="53" applyNumberFormat="0" applyFill="0" applyAlignment="0" applyProtection="0"/>
    <xf numFmtId="206" fontId="103" fillId="0" borderId="0" applyFont="0" applyFill="0" applyBorder="0" applyAlignment="0" applyProtection="0">
      <alignment horizontal="right"/>
    </xf>
    <xf numFmtId="284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285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189" fontId="94" fillId="0" borderId="0">
      <alignment horizontal="right"/>
    </xf>
    <xf numFmtId="40" fontId="186" fillId="0" borderId="0">
      <alignment horizontal="right"/>
    </xf>
    <xf numFmtId="37" fontId="187" fillId="0" borderId="0"/>
    <xf numFmtId="189" fontId="188" fillId="0" borderId="0">
      <alignment vertical="center"/>
    </xf>
    <xf numFmtId="189" fontId="4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86" fontId="4" fillId="0" borderId="0" applyFont="0" applyFill="0" applyBorder="0" applyAlignment="0" applyProtection="0"/>
    <xf numFmtId="287" fontId="94" fillId="0" borderId="0">
      <alignment horizontal="right"/>
    </xf>
    <xf numFmtId="189" fontId="189" fillId="0" borderId="33"/>
    <xf numFmtId="288" fontId="141" fillId="0" borderId="0" applyFont="0" applyFill="0" applyBorder="0" applyAlignment="0" applyProtection="0"/>
    <xf numFmtId="289" fontId="14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90" fontId="102" fillId="37" borderId="0">
      <alignment horizontal="center"/>
    </xf>
    <xf numFmtId="291" fontId="60" fillId="0" borderId="0" applyFill="0" applyBorder="0" applyProtection="0">
      <alignment horizontal="center"/>
    </xf>
    <xf numFmtId="292" fontId="60" fillId="0" borderId="0" applyFont="0" applyFill="0" applyBorder="0" applyAlignment="0" applyProtection="0">
      <alignment horizontal="centerContinuous"/>
      <protection locked="0"/>
    </xf>
    <xf numFmtId="293" fontId="102" fillId="0" borderId="0" applyFont="0" applyFill="0" applyBorder="0" applyAlignment="0" applyProtection="0">
      <alignment horizontal="right"/>
    </xf>
    <xf numFmtId="198" fontId="190" fillId="13" borderId="0" applyNumberFormat="0" applyBorder="0" applyAlignment="0" applyProtection="0"/>
    <xf numFmtId="0" fontId="190" fillId="17" borderId="0" applyNumberFormat="0" applyBorder="0" applyAlignment="0" applyProtection="0"/>
    <xf numFmtId="37" fontId="191" fillId="0" borderId="0"/>
    <xf numFmtId="201" fontId="4" fillId="0" borderId="0"/>
    <xf numFmtId="0" fontId="4" fillId="0" borderId="0"/>
    <xf numFmtId="294" fontId="95" fillId="0" borderId="0"/>
    <xf numFmtId="294" fontId="95" fillId="0" borderId="7"/>
    <xf numFmtId="294" fontId="95" fillId="0" borderId="54"/>
    <xf numFmtId="294" fontId="95" fillId="0" borderId="0"/>
    <xf numFmtId="295" fontId="106" fillId="0" borderId="0"/>
    <xf numFmtId="296" fontId="106" fillId="0" borderId="0"/>
    <xf numFmtId="297" fontId="106" fillId="0" borderId="0"/>
    <xf numFmtId="298" fontId="102" fillId="0" borderId="0"/>
    <xf numFmtId="299" fontId="102" fillId="0" borderId="0"/>
    <xf numFmtId="38" fontId="4" fillId="0" borderId="0" applyFont="0" applyFill="0" applyBorder="0" applyAlignment="0" applyProtection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89" fontId="52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198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46" fillId="0" borderId="0"/>
    <xf numFmtId="198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8" fontId="4" fillId="0" borderId="0"/>
    <xf numFmtId="198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18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98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200" fontId="5" fillId="0" borderId="0"/>
    <xf numFmtId="18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198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8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198" fontId="5" fillId="0" borderId="0" applyFont="0" applyFill="0" applyBorder="0" applyAlignment="0" applyProtection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24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89" fontId="5" fillId="0" borderId="0" applyFont="0" applyFill="0" applyBorder="0" applyAlignment="0" applyProtection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198" fontId="46" fillId="0" borderId="0"/>
    <xf numFmtId="198" fontId="5" fillId="0" borderId="0"/>
    <xf numFmtId="198" fontId="5" fillId="0" borderId="0"/>
    <xf numFmtId="198" fontId="5" fillId="0" borderId="0"/>
    <xf numFmtId="198" fontId="5" fillId="0" borderId="0"/>
    <xf numFmtId="0" fontId="5" fillId="0" borderId="0"/>
    <xf numFmtId="18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4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5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89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4" fillId="0" borderId="0"/>
    <xf numFmtId="198" fontId="4" fillId="0" borderId="0"/>
    <xf numFmtId="0" fontId="4" fillId="0" borderId="0"/>
    <xf numFmtId="18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4" fillId="0" borderId="0"/>
    <xf numFmtId="198" fontId="5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198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2" fillId="0" borderId="0"/>
    <xf numFmtId="198" fontId="46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9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198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98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9" fillId="0" borderId="0"/>
    <xf numFmtId="198" fontId="29" fillId="0" borderId="0"/>
    <xf numFmtId="198" fontId="46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98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193" fillId="0" borderId="0"/>
    <xf numFmtId="0" fontId="4" fillId="0" borderId="0"/>
    <xf numFmtId="189" fontId="4" fillId="0" borderId="0">
      <alignment vertical="center"/>
    </xf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8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52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199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89" fontId="46" fillId="0" borderId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2" fillId="0" borderId="0"/>
    <xf numFmtId="198" fontId="52" fillId="0" borderId="0"/>
    <xf numFmtId="0" fontId="52" fillId="0" borderId="0"/>
    <xf numFmtId="0" fontId="52" fillId="0" borderId="0"/>
    <xf numFmtId="0" fontId="52" fillId="0" borderId="0"/>
    <xf numFmtId="0" fontId="46" fillId="0" borderId="0"/>
    <xf numFmtId="198" fontId="52" fillId="0" borderId="0"/>
    <xf numFmtId="0" fontId="52" fillId="0" borderId="0"/>
    <xf numFmtId="198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3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32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 applyNumberFormat="0" applyFont="0" applyFill="0" applyBorder="0" applyAlignment="0" applyProtection="0"/>
    <xf numFmtId="198" fontId="52" fillId="0" borderId="0"/>
    <xf numFmtId="0" fontId="4" fillId="0" borderId="0"/>
    <xf numFmtId="198" fontId="52" fillId="0" borderId="0"/>
    <xf numFmtId="198" fontId="52" fillId="0" borderId="0"/>
    <xf numFmtId="0" fontId="5" fillId="0" borderId="0"/>
    <xf numFmtId="0" fontId="5" fillId="0" borderId="0"/>
    <xf numFmtId="0" fontId="4" fillId="0" borderId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>
      <alignment vertical="top"/>
    </xf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top"/>
    </xf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" fillId="0" borderId="0">
      <alignment vertical="top"/>
    </xf>
    <xf numFmtId="300" fontId="104" fillId="0" borderId="54"/>
    <xf numFmtId="0" fontId="150" fillId="0" borderId="0" applyFill="0" applyBorder="0">
      <protection locked="0"/>
    </xf>
    <xf numFmtId="189" fontId="4" fillId="0" borderId="0"/>
    <xf numFmtId="189" fontId="194" fillId="0" borderId="0"/>
    <xf numFmtId="189" fontId="195" fillId="0" borderId="0"/>
    <xf numFmtId="189" fontId="196" fillId="0" borderId="0"/>
    <xf numFmtId="189" fontId="197" fillId="0" borderId="0"/>
    <xf numFmtId="189" fontId="99" fillId="0" borderId="0"/>
    <xf numFmtId="38" fontId="198" fillId="0" borderId="0"/>
    <xf numFmtId="198" fontId="4" fillId="12" borderId="5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4" fillId="12" borderId="5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33" borderId="55" applyNumberFormat="0" applyFont="0" applyAlignment="0" applyProtection="0"/>
    <xf numFmtId="189" fontId="4" fillId="0" borderId="0"/>
    <xf numFmtId="37" fontId="4" fillId="0" borderId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108" borderId="0">
      <alignment horizontal="right"/>
    </xf>
    <xf numFmtId="189" fontId="199" fillId="11" borderId="56" applyNumberFormat="0" applyBorder="0" applyAlignment="0">
      <alignment horizontal="center"/>
      <protection hidden="1"/>
    </xf>
    <xf numFmtId="189" fontId="200" fillId="0" borderId="56" applyNumberFormat="0" applyBorder="0" applyAlignment="0">
      <alignment horizontal="center"/>
      <protection locked="0"/>
    </xf>
    <xf numFmtId="2" fontId="201" fillId="36" borderId="19">
      <alignment horizontal="left"/>
    </xf>
    <xf numFmtId="198" fontId="202" fillId="101" borderId="5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4" fillId="0" borderId="0" applyNumberFormat="0" applyFont="0" applyFill="0" applyBorder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4" fillId="0" borderId="0" applyNumberFormat="0" applyFont="0" applyFill="0" applyBorder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4" fillId="0" borderId="0" applyNumberFormat="0" applyFont="0" applyFill="0" applyBorder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2" fillId="82" borderId="57" applyNumberFormat="0" applyAlignment="0" applyProtection="0"/>
    <xf numFmtId="40" fontId="32" fillId="32" borderId="0">
      <alignment horizontal="right"/>
    </xf>
    <xf numFmtId="189" fontId="203" fillId="109" borderId="0">
      <alignment horizontal="center"/>
    </xf>
    <xf numFmtId="189" fontId="204" fillId="110" borderId="0"/>
    <xf numFmtId="189" fontId="205" fillId="32" borderId="0" applyBorder="0">
      <alignment horizontal="centerContinuous"/>
    </xf>
    <xf numFmtId="189" fontId="206" fillId="110" borderId="0" applyBorder="0">
      <alignment horizontal="centerContinuous"/>
    </xf>
    <xf numFmtId="189" fontId="60" fillId="111" borderId="0" applyNumberFormat="0" applyFont="0" applyBorder="0" applyAlignment="0"/>
    <xf numFmtId="1" fontId="207" fillId="0" borderId="0" applyProtection="0">
      <alignment horizontal="right" vertical="center"/>
    </xf>
    <xf numFmtId="203" fontId="208" fillId="0" borderId="0">
      <alignment horizontal="left"/>
    </xf>
    <xf numFmtId="301" fontId="94" fillId="0" borderId="0"/>
    <xf numFmtId="302" fontId="94" fillId="0" borderId="0"/>
    <xf numFmtId="252" fontId="4" fillId="0" borderId="0" applyFont="0" applyFill="0" applyBorder="0" applyAlignment="0" applyProtection="0"/>
    <xf numFmtId="303" fontId="4" fillId="0" borderId="0" applyFont="0" applyFill="0" applyBorder="0" applyAlignment="0" applyProtection="0"/>
    <xf numFmtId="173" fontId="95" fillId="0" borderId="0" applyFont="0" applyFill="0" applyBorder="0" applyAlignment="0" applyProtection="0">
      <protection locked="0"/>
    </xf>
    <xf numFmtId="10" fontId="95" fillId="0" borderId="0" applyFont="0" applyFill="0" applyBorder="0" applyAlignment="0" applyProtection="0">
      <protection locked="0"/>
    </xf>
    <xf numFmtId="10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04" fontId="10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305" fontId="92" fillId="103" borderId="0" applyBorder="0" applyAlignment="0">
      <protection locked="0"/>
    </xf>
    <xf numFmtId="9" fontId="106" fillId="0" borderId="0"/>
    <xf numFmtId="173" fontId="106" fillId="0" borderId="0"/>
    <xf numFmtId="10" fontId="106" fillId="0" borderId="0"/>
    <xf numFmtId="306" fontId="4" fillId="0" borderId="0" applyFont="0" applyFill="0" applyBorder="0" applyAlignment="0" applyProtection="0"/>
    <xf numFmtId="307" fontId="104" fillId="0" borderId="0"/>
    <xf numFmtId="308" fontId="104" fillId="0" borderId="0"/>
    <xf numFmtId="308" fontId="106" fillId="0" borderId="0"/>
    <xf numFmtId="309" fontId="4" fillId="0" borderId="0" applyBorder="0">
      <alignment horizontal="right"/>
    </xf>
    <xf numFmtId="310" fontId="102" fillId="0" borderId="0" applyBorder="0"/>
    <xf numFmtId="10" fontId="4" fillId="36" borderId="0"/>
    <xf numFmtId="189" fontId="4" fillId="0" borderId="0">
      <protection locked="0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31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311" fontId="46" fillId="43" borderId="1">
      <alignment vertical="center"/>
    </xf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311" fontId="46" fillId="43" borderId="1">
      <alignment vertical="center"/>
    </xf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171" fontId="52" fillId="43" borderId="1">
      <alignment vertical="center"/>
    </xf>
    <xf numFmtId="311" fontId="52" fillId="43" borderId="1">
      <alignment vertical="center"/>
    </xf>
    <xf numFmtId="311" fontId="46" fillId="112" borderId="1">
      <alignment vertical="center"/>
    </xf>
    <xf numFmtId="171" fontId="52" fillId="43" borderId="1">
      <alignment vertical="center"/>
    </xf>
    <xf numFmtId="311" fontId="46" fillId="112" borderId="1">
      <alignment vertical="center"/>
    </xf>
    <xf numFmtId="311" fontId="52" fillId="43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8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8" fontId="46" fillId="112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8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198" fontId="46" fillId="112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171" fontId="52" fillId="43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171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171" fontId="46" fillId="112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1" fontId="52" fillId="43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311" fontId="46" fillId="43" borderId="1">
      <alignment vertical="center"/>
    </xf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311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311" fontId="46" fillId="43" borderId="1">
      <alignment vertical="center"/>
    </xf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46" fillId="112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43" borderId="1">
      <alignment vertical="center"/>
    </xf>
    <xf numFmtId="17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43" borderId="1">
      <alignment vertical="center"/>
    </xf>
    <xf numFmtId="171" fontId="46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43" borderId="1">
      <alignment vertical="center"/>
    </xf>
    <xf numFmtId="311" fontId="46" fillId="43" borderId="1">
      <alignment vertical="center"/>
    </xf>
    <xf numFmtId="0" fontId="4" fillId="0" borderId="0" applyNumberFormat="0" applyFont="0" applyFill="0" applyBorder="0" applyAlignment="0" applyProtection="0"/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311" fontId="46" fillId="43" borderId="1">
      <alignment vertical="center"/>
    </xf>
    <xf numFmtId="311" fontId="46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311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2" borderId="1">
      <alignment vertical="center"/>
    </xf>
    <xf numFmtId="314" fontId="94" fillId="0" borderId="0">
      <alignment horizontal="right"/>
    </xf>
    <xf numFmtId="40" fontId="4" fillId="0" borderId="0"/>
    <xf numFmtId="1" fontId="209" fillId="76" borderId="0">
      <alignment horizontal="center"/>
    </xf>
    <xf numFmtId="189" fontId="141" fillId="0" borderId="0" applyNumberFormat="0" applyFont="0" applyFill="0" applyBorder="0" applyAlignment="0" applyProtection="0">
      <alignment horizontal="left"/>
    </xf>
    <xf numFmtId="15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189" fontId="210" fillId="0" borderId="33">
      <alignment horizontal="center"/>
    </xf>
    <xf numFmtId="3" fontId="141" fillId="0" borderId="0" applyFont="0" applyFill="0" applyBorder="0" applyAlignment="0" applyProtection="0"/>
    <xf numFmtId="189" fontId="141" fillId="113" borderId="0" applyNumberFormat="0" applyFont="0" applyBorder="0" applyAlignment="0" applyProtection="0"/>
    <xf numFmtId="315" fontId="94" fillId="76" borderId="0"/>
    <xf numFmtId="316" fontId="34" fillId="76" borderId="0" applyFill="0"/>
    <xf numFmtId="189" fontId="211" fillId="0" borderId="0">
      <alignment horizontal="left" indent="7"/>
    </xf>
    <xf numFmtId="189" fontId="34" fillId="0" borderId="0" applyFill="0">
      <alignment horizontal="left" indent="7"/>
    </xf>
    <xf numFmtId="316" fontId="92" fillId="0" borderId="6">
      <alignment horizontal="right"/>
    </xf>
    <xf numFmtId="189" fontId="92" fillId="0" borderId="1" applyNumberFormat="0" applyFont="0" applyBorder="0">
      <alignment horizontal="right"/>
    </xf>
    <xf numFmtId="189" fontId="212" fillId="0" borderId="0" applyFill="0"/>
    <xf numFmtId="189" fontId="92" fillId="0" borderId="0" applyFill="0"/>
    <xf numFmtId="316" fontId="31" fillId="0" borderId="6" applyFill="0"/>
    <xf numFmtId="189" fontId="4" fillId="0" borderId="0" applyNumberFormat="0" applyFont="0" applyBorder="0" applyAlignment="0"/>
    <xf numFmtId="189" fontId="213" fillId="0" borderId="0" applyFill="0">
      <alignment horizontal="left" indent="1"/>
    </xf>
    <xf numFmtId="189" fontId="31" fillId="0" borderId="0">
      <alignment horizontal="left" indent="1"/>
    </xf>
    <xf numFmtId="316" fontId="92" fillId="0" borderId="6" applyFill="0"/>
    <xf numFmtId="189" fontId="4" fillId="0" borderId="0" applyNumberFormat="0" applyFont="0" applyFill="0" applyBorder="0" applyAlignment="0"/>
    <xf numFmtId="189" fontId="212" fillId="0" borderId="0" applyFill="0">
      <alignment horizontal="left" indent="2"/>
    </xf>
    <xf numFmtId="189" fontId="92" fillId="0" borderId="0" applyFill="0">
      <alignment horizontal="left" indent="2"/>
    </xf>
    <xf numFmtId="316" fontId="31" fillId="0" borderId="6" applyFill="0"/>
    <xf numFmtId="189" fontId="4" fillId="0" borderId="0" applyNumberFormat="0" applyFont="0" applyBorder="0" applyAlignment="0"/>
    <xf numFmtId="189" fontId="213" fillId="0" borderId="0">
      <alignment horizontal="left" indent="3"/>
    </xf>
    <xf numFmtId="189" fontId="31" fillId="0" borderId="0" applyFill="0">
      <alignment horizontal="left" indent="3"/>
    </xf>
    <xf numFmtId="316" fontId="92" fillId="0" borderId="6" applyFill="0"/>
    <xf numFmtId="189" fontId="4" fillId="0" borderId="0" applyNumberFormat="0" applyFont="0" applyBorder="0" applyAlignment="0"/>
    <xf numFmtId="189" fontId="212" fillId="0" borderId="0">
      <alignment horizontal="left" indent="4"/>
    </xf>
    <xf numFmtId="189" fontId="92" fillId="0" borderId="0" applyFill="0">
      <alignment horizontal="left" indent="4"/>
    </xf>
    <xf numFmtId="316" fontId="31" fillId="0" borderId="6" applyFill="0"/>
    <xf numFmtId="189" fontId="4" fillId="0" borderId="0" applyNumberFormat="0" applyFont="0" applyBorder="0" applyAlignment="0"/>
    <xf numFmtId="189" fontId="213" fillId="0" borderId="0">
      <alignment horizontal="left" indent="5"/>
    </xf>
    <xf numFmtId="189" fontId="31" fillId="0" borderId="0" applyFill="0">
      <alignment horizontal="left" indent="5"/>
    </xf>
    <xf numFmtId="316" fontId="92" fillId="0" borderId="6" applyFill="0"/>
    <xf numFmtId="189" fontId="4" fillId="0" borderId="0" applyNumberFormat="0" applyFont="0" applyFill="0" applyBorder="0" applyAlignment="0"/>
    <xf numFmtId="189" fontId="92" fillId="0" borderId="0" applyFill="0">
      <alignment horizontal="left" indent="6"/>
    </xf>
    <xf numFmtId="317" fontId="94" fillId="76" borderId="19">
      <alignment horizontal="right"/>
    </xf>
    <xf numFmtId="198" fontId="214" fillId="0" borderId="0"/>
    <xf numFmtId="14" fontId="215" fillId="0" borderId="0" applyNumberFormat="0" applyFill="0" applyBorder="0" applyAlignment="0" applyProtection="0">
      <alignment horizontal="left"/>
    </xf>
    <xf numFmtId="318" fontId="52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52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318" fontId="46" fillId="0" borderId="0"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319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8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8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198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8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198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312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2" borderId="1">
      <alignment vertical="center"/>
      <protection locked="0"/>
    </xf>
    <xf numFmtId="312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2" borderId="1">
      <alignment vertical="center"/>
      <protection locked="0"/>
    </xf>
    <xf numFmtId="312" fontId="46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2" borderId="1">
      <alignment vertical="center"/>
      <protection locked="0"/>
    </xf>
    <xf numFmtId="312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2" borderId="1">
      <alignment vertical="center"/>
      <protection locked="0"/>
    </xf>
    <xf numFmtId="312" fontId="46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7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2" borderId="1">
      <alignment vertical="center"/>
      <protection locked="0"/>
    </xf>
    <xf numFmtId="319" fontId="46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46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319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1" fontId="52" fillId="114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4" borderId="1">
      <alignment vertical="center"/>
    </xf>
    <xf numFmtId="311" fontId="46" fillId="114" borderId="1">
      <alignment vertical="center"/>
    </xf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114" borderId="1">
      <alignment vertical="center"/>
    </xf>
    <xf numFmtId="311" fontId="46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114" borderId="1">
      <alignment vertical="center"/>
    </xf>
    <xf numFmtId="311" fontId="46" fillId="114" borderId="1">
      <alignment vertical="center"/>
    </xf>
    <xf numFmtId="311" fontId="46" fillId="114" borderId="1">
      <alignment vertical="center"/>
    </xf>
    <xf numFmtId="311" fontId="46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4" borderId="1">
      <alignment vertical="center"/>
    </xf>
    <xf numFmtId="311" fontId="46" fillId="114" borderId="1">
      <alignment vertical="center"/>
    </xf>
    <xf numFmtId="311" fontId="46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4" borderId="1">
      <alignment vertical="center"/>
    </xf>
    <xf numFmtId="311" fontId="46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1" fontId="46" fillId="114" borderId="1">
      <alignment vertical="center"/>
    </xf>
    <xf numFmtId="311" fontId="46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4" borderId="1">
      <alignment vertical="center"/>
    </xf>
    <xf numFmtId="311" fontId="46" fillId="114" borderId="1">
      <alignment vertical="center"/>
    </xf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114" borderId="1">
      <alignment vertical="center"/>
    </xf>
    <xf numFmtId="311" fontId="46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31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31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114" borderId="1">
      <alignment vertical="center"/>
    </xf>
    <xf numFmtId="319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114" borderId="1">
      <alignment vertical="center"/>
    </xf>
    <xf numFmtId="319" fontId="46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319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98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8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8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8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198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4" borderId="1">
      <alignment vertical="center"/>
    </xf>
    <xf numFmtId="171" fontId="46" fillId="114" borderId="1">
      <alignment vertical="center"/>
    </xf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114" borderId="1">
      <alignment vertical="center"/>
    </xf>
    <xf numFmtId="171" fontId="46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35" borderId="1">
      <alignment vertical="center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98" fontId="52" fillId="115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198" fontId="52" fillId="115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198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198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198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198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198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198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198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198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5" borderId="1">
      <alignment horizontal="right" vertical="center"/>
      <protection locked="0"/>
    </xf>
    <xf numFmtId="198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46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31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1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31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46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1" fontId="46" fillId="116" borderId="1">
      <alignment horizontal="right" vertical="center"/>
      <protection locked="0"/>
    </xf>
    <xf numFmtId="318" fontId="46" fillId="0" borderId="0">
      <protection locked="0"/>
    </xf>
    <xf numFmtId="320" fontId="216" fillId="0" borderId="0"/>
    <xf numFmtId="203" fontId="217" fillId="0" borderId="0"/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protection locked="0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203" fontId="217" fillId="0" borderId="0"/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203" fontId="217" fillId="0" borderId="0"/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203" fontId="217" fillId="0" borderId="0"/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203" fontId="217" fillId="0" borderId="0"/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203" fontId="217" fillId="0" borderId="0"/>
    <xf numFmtId="189" fontId="217" fillId="0" borderId="58">
      <protection locked="0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203" fontId="217" fillId="0" borderId="0"/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203" fontId="217" fillId="0" borderId="0"/>
    <xf numFmtId="189" fontId="217" fillId="0" borderId="0"/>
    <xf numFmtId="203" fontId="217" fillId="0" borderId="0"/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protection locked="0"/>
    </xf>
    <xf numFmtId="203" fontId="217" fillId="0" borderId="0"/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203" fontId="217" fillId="0" borderId="0"/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189" fontId="217" fillId="0" borderId="58">
      <protection locked="0"/>
    </xf>
    <xf numFmtId="203" fontId="217" fillId="0" borderId="0"/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203" fontId="217" fillId="0" borderId="0"/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203" fontId="217" fillId="0" borderId="0"/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203" fontId="217" fillId="0" borderId="0"/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protection locked="0"/>
    </xf>
    <xf numFmtId="189" fontId="217" fillId="0" borderId="58">
      <alignment horizontal="centerContinuous"/>
    </xf>
    <xf numFmtId="189" fontId="217" fillId="0" borderId="58">
      <alignment horizontal="centerContinuous"/>
    </xf>
    <xf numFmtId="189" fontId="217" fillId="0" borderId="58">
      <alignment horizontal="centerContinuous"/>
    </xf>
    <xf numFmtId="203" fontId="217" fillId="0" borderId="0"/>
    <xf numFmtId="189" fontId="217" fillId="0" borderId="58">
      <protection locked="0"/>
    </xf>
    <xf numFmtId="189" fontId="217" fillId="0" borderId="58">
      <protection locked="0"/>
    </xf>
    <xf numFmtId="189" fontId="218" fillId="0" borderId="59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29" borderId="0" applyNumberFormat="0" applyProtection="0">
      <alignment horizontal="left" vertical="center" indent="1"/>
    </xf>
    <xf numFmtId="4" fontId="102" fillId="29" borderId="6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102" fillId="18" borderId="60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198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102" fillId="82" borderId="61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198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102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198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102" fillId="117" borderId="61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198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102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198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102" fillId="31" borderId="61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198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102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198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102" fillId="29" borderId="61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198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102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198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198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198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102" fillId="32" borderId="62" applyNumberFormat="0">
      <protection locked="0"/>
    </xf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198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8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189" fontId="102" fillId="118" borderId="1"/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38" fontId="219" fillId="0" borderId="64">
      <alignment horizontal="center"/>
    </xf>
    <xf numFmtId="189" fontId="220" fillId="119" borderId="0"/>
    <xf numFmtId="189" fontId="72" fillId="0" borderId="0"/>
    <xf numFmtId="38" fontId="141" fillId="0" borderId="0" applyFont="0" applyFill="0" applyBorder="0" applyAlignment="0" applyProtection="0"/>
    <xf numFmtId="40" fontId="221" fillId="0" borderId="0" applyFont="0" applyFill="0" applyBorder="0" applyAlignment="0" applyProtection="0"/>
    <xf numFmtId="300" fontId="104" fillId="120" borderId="0" applyFont="0"/>
    <xf numFmtId="189" fontId="222" fillId="0" borderId="0"/>
    <xf numFmtId="1" fontId="4" fillId="0" borderId="0"/>
    <xf numFmtId="189" fontId="141" fillId="0" borderId="0">
      <alignment textRotation="90"/>
    </xf>
    <xf numFmtId="201" fontId="107" fillId="0" borderId="0">
      <alignment vertical="center"/>
    </xf>
    <xf numFmtId="0" fontId="4" fillId="121" borderId="0"/>
    <xf numFmtId="0" fontId="98" fillId="0" borderId="0"/>
    <xf numFmtId="198" fontId="9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38" fontId="4" fillId="0" borderId="0" applyFont="0" applyFill="0" applyBorder="0" applyAlignment="0" applyProtection="0"/>
    <xf numFmtId="189" fontId="4" fillId="0" borderId="0">
      <alignment vertical="top"/>
    </xf>
    <xf numFmtId="189" fontId="224" fillId="36" borderId="0" applyNumberFormat="0" applyProtection="0">
      <alignment horizontal="center" vertical="center"/>
    </xf>
    <xf numFmtId="4" fontId="32" fillId="36" borderId="0" applyProtection="0">
      <alignment horizontal="center" vertical="center"/>
    </xf>
    <xf numFmtId="189" fontId="225" fillId="36" borderId="0" applyNumberFormat="0" applyProtection="0">
      <alignment horizontal="center" vertical="center"/>
    </xf>
    <xf numFmtId="4" fontId="34" fillId="36" borderId="0" applyProtection="0">
      <alignment horizontal="center" vertical="center"/>
    </xf>
    <xf numFmtId="189" fontId="226" fillId="122" borderId="0" applyNumberFormat="0" applyProtection="0">
      <alignment horizontal="center" vertical="center"/>
    </xf>
    <xf numFmtId="4" fontId="36" fillId="122" borderId="0" applyProtection="0">
      <alignment horizontal="center" vertical="center"/>
    </xf>
    <xf numFmtId="189" fontId="223" fillId="36" borderId="0" applyNumberFormat="0" applyProtection="0">
      <alignment horizontal="center" vertical="center"/>
    </xf>
    <xf numFmtId="4" fontId="227" fillId="36" borderId="0" applyProtection="0">
      <alignment horizontal="center" vertical="center"/>
    </xf>
    <xf numFmtId="189" fontId="228" fillId="123" borderId="0" applyNumberFormat="0" applyProtection="0">
      <alignment horizontal="center" vertical="center"/>
    </xf>
    <xf numFmtId="4" fontId="109" fillId="123" borderId="0" applyProtection="0">
      <alignment horizontal="center" vertical="center"/>
    </xf>
    <xf numFmtId="189" fontId="30" fillId="36" borderId="0" applyNumberFormat="0" applyProtection="0">
      <alignment horizontal="center" vertical="center" wrapText="1"/>
    </xf>
    <xf numFmtId="189" fontId="31" fillId="36" borderId="0" applyNumberFormat="0" applyProtection="0">
      <alignment horizontal="center" vertical="center" wrapText="1"/>
    </xf>
    <xf numFmtId="189" fontId="178" fillId="122" borderId="0" applyNumberFormat="0" applyProtection="0">
      <alignment horizontal="center" vertical="center" wrapText="1"/>
    </xf>
    <xf numFmtId="189" fontId="229" fillId="36" borderId="0" applyNumberFormat="0" applyProtection="0">
      <alignment horizontal="center" vertical="center" wrapText="1"/>
    </xf>
    <xf numFmtId="189" fontId="30" fillId="36" borderId="0" applyNumberFormat="0" applyProtection="0">
      <alignment horizontal="center" vertical="center" wrapText="1"/>
    </xf>
    <xf numFmtId="4" fontId="230" fillId="36" borderId="0" applyProtection="0">
      <alignment horizontal="center" vertical="top" wrapText="1"/>
    </xf>
    <xf numFmtId="189" fontId="31" fillId="36" borderId="0" applyNumberFormat="0" applyProtection="0">
      <alignment horizontal="center" vertical="center" wrapText="1"/>
    </xf>
    <xf numFmtId="4" fontId="231" fillId="36" borderId="0" applyProtection="0">
      <alignment horizontal="center" vertical="top" wrapText="1"/>
    </xf>
    <xf numFmtId="189" fontId="178" fillId="122" borderId="0" applyNumberFormat="0" applyProtection="0">
      <alignment horizontal="center" vertical="center" wrapText="1"/>
    </xf>
    <xf numFmtId="4" fontId="232" fillId="122" borderId="0" applyProtection="0">
      <alignment horizontal="center" vertical="top" wrapText="1"/>
    </xf>
    <xf numFmtId="189" fontId="229" fillId="36" borderId="0" applyNumberFormat="0" applyProtection="0">
      <alignment horizontal="center" vertical="center" wrapText="1"/>
    </xf>
    <xf numFmtId="4" fontId="233" fillId="36" borderId="0" applyProtection="0">
      <alignment horizontal="center" vertical="top" wrapText="1"/>
    </xf>
    <xf numFmtId="189" fontId="204" fillId="123" borderId="0" applyNumberFormat="0" applyProtection="0">
      <alignment horizontal="center" vertical="center" wrapText="1"/>
    </xf>
    <xf numFmtId="4" fontId="234" fillId="123" borderId="0" applyProtection="0">
      <alignment horizontal="center" vertical="top" wrapText="1"/>
    </xf>
    <xf numFmtId="189" fontId="30" fillId="124" borderId="0" applyNumberFormat="0" applyProtection="0">
      <alignment horizontal="center" vertical="center" wrapText="1"/>
    </xf>
    <xf numFmtId="4" fontId="230" fillId="124" borderId="0" applyProtection="0">
      <alignment horizontal="center" vertical="top" wrapText="1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89" fontId="235" fillId="0" borderId="0"/>
    <xf numFmtId="189" fontId="236" fillId="96" borderId="0"/>
    <xf numFmtId="189" fontId="237" fillId="0" borderId="0">
      <alignment horizontal="left" vertical="center"/>
    </xf>
    <xf numFmtId="249" fontId="72" fillId="0" borderId="0"/>
    <xf numFmtId="189" fontId="147" fillId="0" borderId="0"/>
    <xf numFmtId="189" fontId="72" fillId="0" borderId="0">
      <alignment horizontal="center"/>
    </xf>
    <xf numFmtId="37" fontId="92" fillId="0" borderId="23" applyNumberFormat="0"/>
    <xf numFmtId="40" fontId="4" fillId="0" borderId="0" applyBorder="0">
      <alignment horizontal="right"/>
    </xf>
    <xf numFmtId="37" fontId="92" fillId="0" borderId="23" applyNumberFormat="0"/>
    <xf numFmtId="40" fontId="238" fillId="0" borderId="0" applyBorder="0">
      <alignment horizontal="right"/>
    </xf>
    <xf numFmtId="0" fontId="239" fillId="0" borderId="65" applyNumberFormat="0" applyAlignment="0" applyProtection="0"/>
    <xf numFmtId="189" fontId="240" fillId="0" borderId="0" applyBorder="0" applyProtection="0">
      <alignment vertical="center"/>
    </xf>
    <xf numFmtId="189" fontId="240" fillId="0" borderId="7" applyBorder="0" applyProtection="0">
      <alignment horizontal="right" vertical="center"/>
    </xf>
    <xf numFmtId="189" fontId="241" fillId="125" borderId="0" applyBorder="0" applyProtection="0">
      <alignment horizontal="centerContinuous" vertical="center"/>
    </xf>
    <xf numFmtId="189" fontId="241" fillId="123" borderId="7" applyBorder="0" applyProtection="0">
      <alignment horizontal="centerContinuous" vertical="center"/>
    </xf>
    <xf numFmtId="189" fontId="242" fillId="0" borderId="0"/>
    <xf numFmtId="189" fontId="195" fillId="0" borderId="0"/>
    <xf numFmtId="189" fontId="243" fillId="0" borderId="0" applyFill="0" applyBorder="0" applyProtection="0">
      <alignment horizontal="left"/>
    </xf>
    <xf numFmtId="189" fontId="154" fillId="0" borderId="16" applyFill="0" applyBorder="0" applyProtection="0">
      <alignment horizontal="left" vertical="top"/>
    </xf>
    <xf numFmtId="189" fontId="244" fillId="0" borderId="0">
      <alignment horizontal="centerContinuous"/>
    </xf>
    <xf numFmtId="49" fontId="245" fillId="0" borderId="0"/>
    <xf numFmtId="49" fontId="72" fillId="0" borderId="0" applyFont="0" applyFill="0" applyBorder="0" applyAlignment="0" applyProtection="0"/>
    <xf numFmtId="189" fontId="246" fillId="0" borderId="0"/>
    <xf numFmtId="189" fontId="247" fillId="0" borderId="0"/>
    <xf numFmtId="321" fontId="72" fillId="0" borderId="0" applyFont="0" applyFill="0" applyBorder="0" applyAlignment="0" applyProtection="0"/>
    <xf numFmtId="198" fontId="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8" fillId="0" borderId="0" applyNumberFormat="0" applyFill="0" applyBorder="0" applyAlignment="0" applyProtection="0"/>
    <xf numFmtId="189" fontId="249" fillId="37" borderId="0">
      <alignment horizontal="right"/>
    </xf>
    <xf numFmtId="177" fontId="200" fillId="0" borderId="0"/>
    <xf numFmtId="189" fontId="250" fillId="0" borderId="0"/>
    <xf numFmtId="322" fontId="251" fillId="0" borderId="0"/>
    <xf numFmtId="203" fontId="4" fillId="0" borderId="40" applyNumberFormat="0" applyFont="0" applyFill="0" applyAlignment="0"/>
    <xf numFmtId="219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9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9" fontId="92" fillId="0" borderId="12" applyFill="0"/>
    <xf numFmtId="219" fontId="92" fillId="0" borderId="12" applyFill="0"/>
    <xf numFmtId="0" fontId="4" fillId="0" borderId="0" applyNumberFormat="0" applyFont="0" applyFill="0" applyBorder="0" applyAlignment="0" applyProtection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0" fontId="4" fillId="0" borderId="0" applyNumberFormat="0" applyFont="0" applyFill="0" applyBorder="0" applyAlignment="0" applyProtection="0"/>
    <xf numFmtId="219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9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9" fontId="92" fillId="0" borderId="12" applyFill="0"/>
    <xf numFmtId="219" fontId="92" fillId="0" borderId="12" applyFill="0"/>
    <xf numFmtId="0" fontId="4" fillId="0" borderId="0" applyNumberFormat="0" applyFont="0" applyFill="0" applyBorder="0" applyAlignment="0" applyProtection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0" fontId="4" fillId="0" borderId="0" applyNumberFormat="0" applyFont="0" applyFill="0" applyBorder="0" applyAlignment="0" applyProtection="0"/>
    <xf numFmtId="219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9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9" fontId="92" fillId="0" borderId="12" applyFill="0"/>
    <xf numFmtId="219" fontId="92" fillId="0" borderId="12" applyFill="0"/>
    <xf numFmtId="0" fontId="4" fillId="0" borderId="0" applyNumberFormat="0" applyFont="0" applyFill="0" applyBorder="0" applyAlignment="0" applyProtection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0" fontId="4" fillId="0" borderId="0" applyNumberFormat="0" applyFont="0" applyFill="0" applyBorder="0" applyAlignment="0" applyProtection="0"/>
    <xf numFmtId="219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0" fontId="4" fillId="0" borderId="0" applyNumberFormat="0" applyFont="0" applyFill="0" applyBorder="0" applyAlignment="0" applyProtection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219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9" fontId="92" fillId="0" borderId="12" applyFill="0"/>
    <xf numFmtId="198" fontId="26" fillId="0" borderId="6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4" fillId="0" borderId="0" applyNumberFormat="0" applyFont="0" applyFill="0" applyBorder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4" fillId="0" borderId="0" applyNumberFormat="0" applyFont="0" applyFill="0" applyBorder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4" fillId="0" borderId="0" applyNumberFormat="0" applyFont="0" applyFill="0" applyBorder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67" applyNumberFormat="0" applyFill="0" applyAlignment="0" applyProtection="0"/>
    <xf numFmtId="37" fontId="92" fillId="0" borderId="10" applyNumberFormat="0" applyFill="0"/>
    <xf numFmtId="298" fontId="132" fillId="0" borderId="68" applyAlignment="0"/>
    <xf numFmtId="299" fontId="132" fillId="0" borderId="68" applyAlignment="0"/>
    <xf numFmtId="177" fontId="100" fillId="0" borderId="68"/>
    <xf numFmtId="323" fontId="103" fillId="0" borderId="0" applyFont="0" applyFill="0" applyBorder="0" applyAlignment="0" applyProtection="0">
      <alignment horizontal="right"/>
    </xf>
    <xf numFmtId="189" fontId="252" fillId="0" borderId="0">
      <alignment horizontal="fill"/>
    </xf>
    <xf numFmtId="37" fontId="102" fillId="100" borderId="0" applyNumberFormat="0" applyBorder="0" applyAlignment="0" applyProtection="0"/>
    <xf numFmtId="37" fontId="102" fillId="0" borderId="0"/>
    <xf numFmtId="37" fontId="102" fillId="76" borderId="0" applyNumberFormat="0" applyBorder="0" applyAlignment="0" applyProtection="0"/>
    <xf numFmtId="3" fontId="168" fillId="0" borderId="51" applyProtection="0"/>
    <xf numFmtId="4" fontId="100" fillId="0" borderId="0">
      <protection locked="0"/>
    </xf>
    <xf numFmtId="324" fontId="209" fillId="76" borderId="16" applyBorder="0">
      <alignment horizontal="right" vertical="center"/>
      <protection locked="0"/>
    </xf>
    <xf numFmtId="189" fontId="4" fillId="0" borderId="0">
      <alignment vertical="top"/>
    </xf>
    <xf numFmtId="189" fontId="253" fillId="0" borderId="0" applyFont="0" applyFill="0" applyBorder="0" applyAlignment="0" applyProtection="0"/>
    <xf numFmtId="242" fontId="157" fillId="0" borderId="0" applyFont="0" applyFill="0" applyBorder="0" applyAlignment="0" applyProtection="0"/>
    <xf numFmtId="325" fontId="157" fillId="0" borderId="0" applyFont="0" applyFill="0" applyBorder="0" applyAlignment="0" applyProtection="0"/>
    <xf numFmtId="326" fontId="157" fillId="0" borderId="0" applyFont="0" applyFill="0" applyBorder="0" applyAlignment="0" applyProtection="0"/>
    <xf numFmtId="213" fontId="102" fillId="0" borderId="0"/>
    <xf numFmtId="189" fontId="254" fillId="0" borderId="0"/>
    <xf numFmtId="327" fontId="4" fillId="0" borderId="0" applyFont="0" applyFill="0" applyBorder="0" applyAlignment="0" applyProtection="0"/>
    <xf numFmtId="328" fontId="4" fillId="0" borderId="0" applyFont="0" applyFill="0" applyBorder="0" applyAlignment="0" applyProtection="0"/>
    <xf numFmtId="250" fontId="141" fillId="0" borderId="0" applyFont="0" applyFill="0" applyBorder="0" applyAlignment="0" applyProtection="0"/>
    <xf numFmtId="251" fontId="141" fillId="0" borderId="0" applyFont="0" applyFill="0" applyBorder="0" applyAlignment="0" applyProtection="0"/>
    <xf numFmtId="189" fontId="4" fillId="0" borderId="0" applyFont="0" applyFill="0" applyBorder="0">
      <alignment horizontal="right" vertical="center" wrapText="1"/>
    </xf>
    <xf numFmtId="198" fontId="25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5" fillId="0" borderId="0" applyNumberFormat="0" applyFill="0" applyBorder="0" applyAlignment="0" applyProtection="0"/>
    <xf numFmtId="189" fontId="4" fillId="0" borderId="0" applyNumberFormat="0" applyFont="0" applyFill="0" applyBorder="0" applyProtection="0">
      <alignment horizontal="center" vertical="center" wrapText="1"/>
    </xf>
    <xf numFmtId="281" fontId="93" fillId="0" borderId="0"/>
    <xf numFmtId="213" fontId="102" fillId="0" borderId="0"/>
    <xf numFmtId="1" fontId="256" fillId="0" borderId="0">
      <alignment horizontal="center"/>
    </xf>
    <xf numFmtId="1" fontId="257" fillId="0" borderId="0">
      <alignment horizontal="centerContinuous"/>
    </xf>
    <xf numFmtId="0" fontId="4" fillId="33" borderId="0" applyNumberFormat="0" applyFont="0" applyBorder="0" applyAlignment="0" applyProtection="0"/>
    <xf numFmtId="189" fontId="258" fillId="76" borderId="0" applyNumberFormat="0" applyFont="0" applyBorder="0" applyAlignment="0" applyProtection="0">
      <alignment horizontal="left"/>
    </xf>
    <xf numFmtId="189" fontId="259" fillId="0" borderId="0"/>
    <xf numFmtId="213" fontId="102" fillId="0" borderId="0"/>
    <xf numFmtId="329" fontId="260" fillId="0" borderId="0" applyFont="0" applyFill="0" applyBorder="0" applyAlignment="0" applyProtection="0"/>
    <xf numFmtId="330" fontId="260" fillId="0" borderId="0" applyFont="0" applyFill="0" applyBorder="0" applyAlignment="0" applyProtection="0"/>
    <xf numFmtId="4" fontId="261" fillId="35" borderId="0" applyBorder="0">
      <alignment horizontal="right"/>
    </xf>
    <xf numFmtId="0" fontId="4" fillId="0" borderId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5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98" fontId="4" fillId="0" borderId="0"/>
    <xf numFmtId="0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0" fontId="5" fillId="0" borderId="0"/>
    <xf numFmtId="189" fontId="5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5" fillId="0" borderId="0"/>
    <xf numFmtId="189" fontId="5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5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38" fontId="141" fillId="0" borderId="0" applyFont="0" applyFill="0" applyBorder="0" applyAlignment="0" applyProtection="0"/>
    <xf numFmtId="189" fontId="4" fillId="0" borderId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38" fontId="141" fillId="0" borderId="0" applyAlignment="0" applyProtection="0"/>
    <xf numFmtId="38" fontId="141" fillId="0" borderId="0" applyFont="0" applyBorder="0" applyAlignment="0" applyProtection="0"/>
    <xf numFmtId="331" fontId="4" fillId="0" borderId="0" applyFont="0" applyFill="0" applyBorder="0" applyProtection="0">
      <alignment vertical="top"/>
    </xf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3" fillId="0" borderId="0" applyAlignment="0" applyProtection="0"/>
    <xf numFmtId="189" fontId="4" fillId="0" borderId="0" applyFont="0" applyFill="0" applyBorder="0" applyAlignment="0" applyProtection="0"/>
    <xf numFmtId="331" fontId="4" fillId="0" borderId="0" applyFont="0" applyFill="0" applyBorder="0" applyProtection="0">
      <alignment vertical="top"/>
    </xf>
    <xf numFmtId="38" fontId="13" fillId="0" borderId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38" fontId="13" fillId="0" borderId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/>
    <xf numFmtId="189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 applyNumberFormat="0" applyFill="0" applyBorder="0" applyAlignment="0" applyProtection="0"/>
    <xf numFmtId="189" fontId="4" fillId="0" borderId="0"/>
    <xf numFmtId="0" fontId="5" fillId="0" borderId="0"/>
    <xf numFmtId="189" fontId="5" fillId="0" borderId="0"/>
    <xf numFmtId="0" fontId="5" fillId="0" borderId="0"/>
    <xf numFmtId="0" fontId="5" fillId="0" borderId="0"/>
    <xf numFmtId="189" fontId="4" fillId="0" borderId="0">
      <alignment vertical="center"/>
    </xf>
    <xf numFmtId="189" fontId="4" fillId="0" borderId="0">
      <alignment vertical="center"/>
    </xf>
    <xf numFmtId="189" fontId="4" fillId="0" borderId="0">
      <alignment vertical="center"/>
    </xf>
    <xf numFmtId="189" fontId="4" fillId="0" borderId="0">
      <alignment vertical="center"/>
    </xf>
    <xf numFmtId="189" fontId="4" fillId="0" borderId="0">
      <alignment vertical="center"/>
    </xf>
    <xf numFmtId="189" fontId="4" fillId="0" borderId="0">
      <alignment vertical="center"/>
    </xf>
    <xf numFmtId="189" fontId="4" fillId="0" borderId="0">
      <alignment vertical="center"/>
    </xf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0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5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5" fillId="0" borderId="0"/>
    <xf numFmtId="189" fontId="5" fillId="0" borderId="0"/>
    <xf numFmtId="189" fontId="5" fillId="0" borderId="0"/>
    <xf numFmtId="189" fontId="4" fillId="0" borderId="0"/>
    <xf numFmtId="189" fontId="5" fillId="0" borderId="0"/>
    <xf numFmtId="189" fontId="5" fillId="0" borderId="0"/>
    <xf numFmtId="189" fontId="5" fillId="0" borderId="0"/>
    <xf numFmtId="189" fontId="4" fillId="0" borderId="0"/>
    <xf numFmtId="189" fontId="5" fillId="0" borderId="0"/>
    <xf numFmtId="189" fontId="4" fillId="0" borderId="0"/>
    <xf numFmtId="189" fontId="4" fillId="0" borderId="0"/>
    <xf numFmtId="189" fontId="24" fillId="77" borderId="0" applyNumberFormat="0" applyBorder="0" applyAlignment="0" applyProtection="0"/>
    <xf numFmtId="189" fontId="32" fillId="18" borderId="0" applyNumberFormat="0" applyBorder="0" applyAlignment="0" applyProtection="0"/>
    <xf numFmtId="189" fontId="24" fillId="77" borderId="0" applyNumberFormat="0" applyBorder="0" applyAlignment="0" applyProtection="0"/>
    <xf numFmtId="189" fontId="32" fillId="18" borderId="0" applyNumberFormat="0" applyBorder="0" applyAlignment="0" applyProtection="0"/>
    <xf numFmtId="189" fontId="32" fillId="18" borderId="0" applyNumberFormat="0" applyBorder="0" applyAlignment="0" applyProtection="0"/>
    <xf numFmtId="189" fontId="32" fillId="18" borderId="0" applyNumberFormat="0" applyBorder="0" applyAlignment="0" applyProtection="0"/>
    <xf numFmtId="189" fontId="32" fillId="18" borderId="0" applyNumberFormat="0" applyBorder="0" applyAlignment="0" applyProtection="0"/>
    <xf numFmtId="189" fontId="24" fillId="77" borderId="0" applyNumberFormat="0" applyBorder="0" applyAlignment="0" applyProtection="0"/>
    <xf numFmtId="189" fontId="32" fillId="18" borderId="0" applyNumberFormat="0" applyBorder="0" applyAlignment="0" applyProtection="0"/>
    <xf numFmtId="189" fontId="32" fillId="18" borderId="0" applyNumberFormat="0" applyBorder="0" applyAlignment="0" applyProtection="0"/>
    <xf numFmtId="189" fontId="32" fillId="18" borderId="0" applyNumberFormat="0" applyBorder="0" applyAlignment="0" applyProtection="0"/>
    <xf numFmtId="189" fontId="32" fillId="18" borderId="0" applyNumberFormat="0" applyBorder="0" applyAlignment="0" applyProtection="0"/>
    <xf numFmtId="189" fontId="24" fillId="77" borderId="0" applyNumberFormat="0" applyBorder="0" applyAlignment="0" applyProtection="0"/>
    <xf numFmtId="189" fontId="32" fillId="18" borderId="0" applyNumberFormat="0" applyBorder="0" applyAlignment="0" applyProtection="0"/>
    <xf numFmtId="189" fontId="24" fillId="77" borderId="0" applyNumberFormat="0" applyBorder="0" applyAlignment="0" applyProtection="0"/>
    <xf numFmtId="189" fontId="32" fillId="18" borderId="0" applyNumberFormat="0" applyBorder="0" applyAlignment="0" applyProtection="0"/>
    <xf numFmtId="189" fontId="24" fillId="77" borderId="0" applyNumberFormat="0" applyBorder="0" applyAlignment="0" applyProtection="0"/>
    <xf numFmtId="189" fontId="24" fillId="77" borderId="0" applyNumberFormat="0" applyBorder="0" applyAlignment="0" applyProtection="0"/>
    <xf numFmtId="189" fontId="32" fillId="18" borderId="0" applyNumberFormat="0" applyBorder="0" applyAlignment="0" applyProtection="0"/>
    <xf numFmtId="189" fontId="24" fillId="77" borderId="0" applyNumberFormat="0" applyBorder="0" applyAlignment="0" applyProtection="0"/>
    <xf numFmtId="189" fontId="24" fillId="77" borderId="0" applyNumberFormat="0" applyBorder="0" applyAlignment="0" applyProtection="0"/>
    <xf numFmtId="189" fontId="32" fillId="18" borderId="0" applyNumberFormat="0" applyBorder="0" applyAlignment="0" applyProtection="0"/>
    <xf numFmtId="189" fontId="24" fillId="77" borderId="0" applyNumberFormat="0" applyBorder="0" applyAlignment="0" applyProtection="0"/>
    <xf numFmtId="189" fontId="24" fillId="77" borderId="0" applyNumberFormat="0" applyBorder="0" applyAlignment="0" applyProtection="0"/>
    <xf numFmtId="189" fontId="32" fillId="77" borderId="0" applyNumberFormat="0" applyBorder="0" applyAlignment="0" applyProtection="0"/>
    <xf numFmtId="189" fontId="24" fillId="77" borderId="0" applyNumberFormat="0" applyBorder="0" applyAlignment="0" applyProtection="0"/>
    <xf numFmtId="189" fontId="24" fillId="77" borderId="0" applyNumberFormat="0" applyBorder="0" applyAlignment="0" applyProtection="0"/>
    <xf numFmtId="189" fontId="264" fillId="77" borderId="0" applyNumberFormat="0" applyBorder="0" applyAlignment="0" applyProtection="0"/>
    <xf numFmtId="189" fontId="24" fillId="19" borderId="0" applyNumberFormat="0" applyBorder="0" applyAlignment="0" applyProtection="0"/>
    <xf numFmtId="189" fontId="32" fillId="20" borderId="0" applyNumberFormat="0" applyBorder="0" applyAlignment="0" applyProtection="0"/>
    <xf numFmtId="189" fontId="24" fillId="19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24" fillId="19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24" fillId="19" borderId="0" applyNumberFormat="0" applyBorder="0" applyAlignment="0" applyProtection="0"/>
    <xf numFmtId="189" fontId="32" fillId="20" borderId="0" applyNumberFormat="0" applyBorder="0" applyAlignment="0" applyProtection="0"/>
    <xf numFmtId="189" fontId="24" fillId="19" borderId="0" applyNumberFormat="0" applyBorder="0" applyAlignment="0" applyProtection="0"/>
    <xf numFmtId="189" fontId="32" fillId="20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32" fillId="20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32" fillId="20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32" fillId="19" borderId="0" applyNumberFormat="0" applyBorder="0" applyAlignment="0" applyProtection="0"/>
    <xf numFmtId="189" fontId="24" fillId="19" borderId="0" applyNumberFormat="0" applyBorder="0" applyAlignment="0" applyProtection="0"/>
    <xf numFmtId="189" fontId="24" fillId="19" borderId="0" applyNumberFormat="0" applyBorder="0" applyAlignment="0" applyProtection="0"/>
    <xf numFmtId="189" fontId="264" fillId="19" borderId="0" applyNumberFormat="0" applyBorder="0" applyAlignment="0" applyProtection="0"/>
    <xf numFmtId="189" fontId="24" fillId="78" borderId="0" applyNumberFormat="0" applyBorder="0" applyAlignment="0" applyProtection="0"/>
    <xf numFmtId="189" fontId="32" fillId="33" borderId="0" applyNumberFormat="0" applyBorder="0" applyAlignment="0" applyProtection="0"/>
    <xf numFmtId="189" fontId="24" fillId="78" borderId="0" applyNumberFormat="0" applyBorder="0" applyAlignment="0" applyProtection="0"/>
    <xf numFmtId="189" fontId="32" fillId="33" borderId="0" applyNumberFormat="0" applyBorder="0" applyAlignment="0" applyProtection="0"/>
    <xf numFmtId="189" fontId="32" fillId="33" borderId="0" applyNumberFormat="0" applyBorder="0" applyAlignment="0" applyProtection="0"/>
    <xf numFmtId="189" fontId="32" fillId="33" borderId="0" applyNumberFormat="0" applyBorder="0" applyAlignment="0" applyProtection="0"/>
    <xf numFmtId="189" fontId="32" fillId="33" borderId="0" applyNumberFormat="0" applyBorder="0" applyAlignment="0" applyProtection="0"/>
    <xf numFmtId="189" fontId="24" fillId="78" borderId="0" applyNumberFormat="0" applyBorder="0" applyAlignment="0" applyProtection="0"/>
    <xf numFmtId="189" fontId="32" fillId="33" borderId="0" applyNumberFormat="0" applyBorder="0" applyAlignment="0" applyProtection="0"/>
    <xf numFmtId="189" fontId="32" fillId="33" borderId="0" applyNumberFormat="0" applyBorder="0" applyAlignment="0" applyProtection="0"/>
    <xf numFmtId="189" fontId="32" fillId="33" borderId="0" applyNumberFormat="0" applyBorder="0" applyAlignment="0" applyProtection="0"/>
    <xf numFmtId="189" fontId="32" fillId="33" borderId="0" applyNumberFormat="0" applyBorder="0" applyAlignment="0" applyProtection="0"/>
    <xf numFmtId="189" fontId="24" fillId="78" borderId="0" applyNumberFormat="0" applyBorder="0" applyAlignment="0" applyProtection="0"/>
    <xf numFmtId="189" fontId="32" fillId="33" borderId="0" applyNumberFormat="0" applyBorder="0" applyAlignment="0" applyProtection="0"/>
    <xf numFmtId="189" fontId="24" fillId="78" borderId="0" applyNumberFormat="0" applyBorder="0" applyAlignment="0" applyProtection="0"/>
    <xf numFmtId="189" fontId="32" fillId="33" borderId="0" applyNumberFormat="0" applyBorder="0" applyAlignment="0" applyProtection="0"/>
    <xf numFmtId="189" fontId="24" fillId="78" borderId="0" applyNumberFormat="0" applyBorder="0" applyAlignment="0" applyProtection="0"/>
    <xf numFmtId="189" fontId="24" fillId="78" borderId="0" applyNumberFormat="0" applyBorder="0" applyAlignment="0" applyProtection="0"/>
    <xf numFmtId="189" fontId="32" fillId="33" borderId="0" applyNumberFormat="0" applyBorder="0" applyAlignment="0" applyProtection="0"/>
    <xf numFmtId="189" fontId="24" fillId="78" borderId="0" applyNumberFormat="0" applyBorder="0" applyAlignment="0" applyProtection="0"/>
    <xf numFmtId="189" fontId="24" fillId="78" borderId="0" applyNumberFormat="0" applyBorder="0" applyAlignment="0" applyProtection="0"/>
    <xf numFmtId="189" fontId="32" fillId="33" borderId="0" applyNumberFormat="0" applyBorder="0" applyAlignment="0" applyProtection="0"/>
    <xf numFmtId="189" fontId="24" fillId="78" borderId="0" applyNumberFormat="0" applyBorder="0" applyAlignment="0" applyProtection="0"/>
    <xf numFmtId="189" fontId="24" fillId="78" borderId="0" applyNumberFormat="0" applyBorder="0" applyAlignment="0" applyProtection="0"/>
    <xf numFmtId="189" fontId="32" fillId="78" borderId="0" applyNumberFormat="0" applyBorder="0" applyAlignment="0" applyProtection="0"/>
    <xf numFmtId="189" fontId="24" fillId="78" borderId="0" applyNumberFormat="0" applyBorder="0" applyAlignment="0" applyProtection="0"/>
    <xf numFmtId="189" fontId="24" fillId="78" borderId="0" applyNumberFormat="0" applyBorder="0" applyAlignment="0" applyProtection="0"/>
    <xf numFmtId="189" fontId="264" fillId="78" borderId="0" applyNumberFormat="0" applyBorder="0" applyAlignment="0" applyProtection="0"/>
    <xf numFmtId="189" fontId="24" fillId="79" borderId="0" applyNumberFormat="0" applyBorder="0" applyAlignment="0" applyProtection="0"/>
    <xf numFmtId="189" fontId="32" fillId="32" borderId="0" applyNumberFormat="0" applyBorder="0" applyAlignment="0" applyProtection="0"/>
    <xf numFmtId="189" fontId="24" fillId="79" borderId="0" applyNumberFormat="0" applyBorder="0" applyAlignment="0" applyProtection="0"/>
    <xf numFmtId="189" fontId="32" fillId="32" borderId="0" applyNumberFormat="0" applyBorder="0" applyAlignment="0" applyProtection="0"/>
    <xf numFmtId="189" fontId="32" fillId="32" borderId="0" applyNumberFormat="0" applyBorder="0" applyAlignment="0" applyProtection="0"/>
    <xf numFmtId="189" fontId="32" fillId="32" borderId="0" applyNumberFormat="0" applyBorder="0" applyAlignment="0" applyProtection="0"/>
    <xf numFmtId="189" fontId="32" fillId="32" borderId="0" applyNumberFormat="0" applyBorder="0" applyAlignment="0" applyProtection="0"/>
    <xf numFmtId="189" fontId="24" fillId="79" borderId="0" applyNumberFormat="0" applyBorder="0" applyAlignment="0" applyProtection="0"/>
    <xf numFmtId="189" fontId="32" fillId="32" borderId="0" applyNumberFormat="0" applyBorder="0" applyAlignment="0" applyProtection="0"/>
    <xf numFmtId="189" fontId="32" fillId="32" borderId="0" applyNumberFormat="0" applyBorder="0" applyAlignment="0" applyProtection="0"/>
    <xf numFmtId="189" fontId="32" fillId="32" borderId="0" applyNumberFormat="0" applyBorder="0" applyAlignment="0" applyProtection="0"/>
    <xf numFmtId="189" fontId="32" fillId="32" borderId="0" applyNumberFormat="0" applyBorder="0" applyAlignment="0" applyProtection="0"/>
    <xf numFmtId="189" fontId="24" fillId="79" borderId="0" applyNumberFormat="0" applyBorder="0" applyAlignment="0" applyProtection="0"/>
    <xf numFmtId="189" fontId="32" fillId="32" borderId="0" applyNumberFormat="0" applyBorder="0" applyAlignment="0" applyProtection="0"/>
    <xf numFmtId="189" fontId="24" fillId="79" borderId="0" applyNumberFormat="0" applyBorder="0" applyAlignment="0" applyProtection="0"/>
    <xf numFmtId="189" fontId="32" fillId="32" borderId="0" applyNumberFormat="0" applyBorder="0" applyAlignment="0" applyProtection="0"/>
    <xf numFmtId="189" fontId="24" fillId="79" borderId="0" applyNumberFormat="0" applyBorder="0" applyAlignment="0" applyProtection="0"/>
    <xf numFmtId="189" fontId="24" fillId="79" borderId="0" applyNumberFormat="0" applyBorder="0" applyAlignment="0" applyProtection="0"/>
    <xf numFmtId="189" fontId="32" fillId="32" borderId="0" applyNumberFormat="0" applyBorder="0" applyAlignment="0" applyProtection="0"/>
    <xf numFmtId="189" fontId="24" fillId="79" borderId="0" applyNumberFormat="0" applyBorder="0" applyAlignment="0" applyProtection="0"/>
    <xf numFmtId="189" fontId="24" fillId="79" borderId="0" applyNumberFormat="0" applyBorder="0" applyAlignment="0" applyProtection="0"/>
    <xf numFmtId="189" fontId="32" fillId="32" borderId="0" applyNumberFormat="0" applyBorder="0" applyAlignment="0" applyProtection="0"/>
    <xf numFmtId="189" fontId="24" fillId="79" borderId="0" applyNumberFormat="0" applyBorder="0" applyAlignment="0" applyProtection="0"/>
    <xf numFmtId="189" fontId="24" fillId="79" borderId="0" applyNumberFormat="0" applyBorder="0" applyAlignment="0" applyProtection="0"/>
    <xf numFmtId="189" fontId="32" fillId="79" borderId="0" applyNumberFormat="0" applyBorder="0" applyAlignment="0" applyProtection="0"/>
    <xf numFmtId="189" fontId="24" fillId="79" borderId="0" applyNumberFormat="0" applyBorder="0" applyAlignment="0" applyProtection="0"/>
    <xf numFmtId="189" fontId="24" fillId="79" borderId="0" applyNumberFormat="0" applyBorder="0" applyAlignment="0" applyProtection="0"/>
    <xf numFmtId="189" fontId="264" fillId="79" borderId="0" applyNumberFormat="0" applyBorder="0" applyAlignment="0" applyProtection="0"/>
    <xf numFmtId="189" fontId="24" fillId="80" borderId="0" applyNumberFormat="0" applyBorder="0" applyAlignment="0" applyProtection="0"/>
    <xf numFmtId="189" fontId="32" fillId="31" borderId="0" applyNumberFormat="0" applyBorder="0" applyAlignment="0" applyProtection="0"/>
    <xf numFmtId="189" fontId="24" fillId="80" borderId="0" applyNumberFormat="0" applyBorder="0" applyAlignment="0" applyProtection="0"/>
    <xf numFmtId="189" fontId="32" fillId="31" borderId="0" applyNumberFormat="0" applyBorder="0" applyAlignment="0" applyProtection="0"/>
    <xf numFmtId="189" fontId="32" fillId="31" borderId="0" applyNumberFormat="0" applyBorder="0" applyAlignment="0" applyProtection="0"/>
    <xf numFmtId="189" fontId="32" fillId="31" borderId="0" applyNumberFormat="0" applyBorder="0" applyAlignment="0" applyProtection="0"/>
    <xf numFmtId="189" fontId="32" fillId="31" borderId="0" applyNumberFormat="0" applyBorder="0" applyAlignment="0" applyProtection="0"/>
    <xf numFmtId="189" fontId="24" fillId="80" borderId="0" applyNumberFormat="0" applyBorder="0" applyAlignment="0" applyProtection="0"/>
    <xf numFmtId="189" fontId="32" fillId="31" borderId="0" applyNumberFormat="0" applyBorder="0" applyAlignment="0" applyProtection="0"/>
    <xf numFmtId="189" fontId="32" fillId="31" borderId="0" applyNumberFormat="0" applyBorder="0" applyAlignment="0" applyProtection="0"/>
    <xf numFmtId="189" fontId="32" fillId="31" borderId="0" applyNumberFormat="0" applyBorder="0" applyAlignment="0" applyProtection="0"/>
    <xf numFmtId="189" fontId="32" fillId="31" borderId="0" applyNumberFormat="0" applyBorder="0" applyAlignment="0" applyProtection="0"/>
    <xf numFmtId="189" fontId="24" fillId="80" borderId="0" applyNumberFormat="0" applyBorder="0" applyAlignment="0" applyProtection="0"/>
    <xf numFmtId="189" fontId="32" fillId="31" borderId="0" applyNumberFormat="0" applyBorder="0" applyAlignment="0" applyProtection="0"/>
    <xf numFmtId="189" fontId="24" fillId="80" borderId="0" applyNumberFormat="0" applyBorder="0" applyAlignment="0" applyProtection="0"/>
    <xf numFmtId="189" fontId="32" fillId="31" borderId="0" applyNumberFormat="0" applyBorder="0" applyAlignment="0" applyProtection="0"/>
    <xf numFmtId="189" fontId="24" fillId="80" borderId="0" applyNumberFormat="0" applyBorder="0" applyAlignment="0" applyProtection="0"/>
    <xf numFmtId="189" fontId="24" fillId="80" borderId="0" applyNumberFormat="0" applyBorder="0" applyAlignment="0" applyProtection="0"/>
    <xf numFmtId="189" fontId="32" fillId="31" borderId="0" applyNumberFormat="0" applyBorder="0" applyAlignment="0" applyProtection="0"/>
    <xf numFmtId="189" fontId="24" fillId="80" borderId="0" applyNumberFormat="0" applyBorder="0" applyAlignment="0" applyProtection="0"/>
    <xf numFmtId="189" fontId="24" fillId="80" borderId="0" applyNumberFormat="0" applyBorder="0" applyAlignment="0" applyProtection="0"/>
    <xf numFmtId="189" fontId="32" fillId="31" borderId="0" applyNumberFormat="0" applyBorder="0" applyAlignment="0" applyProtection="0"/>
    <xf numFmtId="189" fontId="24" fillId="80" borderId="0" applyNumberFormat="0" applyBorder="0" applyAlignment="0" applyProtection="0"/>
    <xf numFmtId="189" fontId="24" fillId="80" borderId="0" applyNumberFormat="0" applyBorder="0" applyAlignment="0" applyProtection="0"/>
    <xf numFmtId="189" fontId="32" fillId="80" borderId="0" applyNumberFormat="0" applyBorder="0" applyAlignment="0" applyProtection="0"/>
    <xf numFmtId="189" fontId="24" fillId="80" borderId="0" applyNumberFormat="0" applyBorder="0" applyAlignment="0" applyProtection="0"/>
    <xf numFmtId="189" fontId="24" fillId="80" borderId="0" applyNumberFormat="0" applyBorder="0" applyAlignment="0" applyProtection="0"/>
    <xf numFmtId="189" fontId="264" fillId="80" borderId="0" applyNumberFormat="0" applyBorder="0" applyAlignment="0" applyProtection="0"/>
    <xf numFmtId="189" fontId="24" fillId="81" borderId="0" applyNumberFormat="0" applyBorder="0" applyAlignment="0" applyProtection="0"/>
    <xf numFmtId="189" fontId="32" fillId="19" borderId="0" applyNumberFormat="0" applyBorder="0" applyAlignment="0" applyProtection="0"/>
    <xf numFmtId="189" fontId="24" fillId="81" borderId="0" applyNumberFormat="0" applyBorder="0" applyAlignment="0" applyProtection="0"/>
    <xf numFmtId="189" fontId="32" fillId="19" borderId="0" applyNumberFormat="0" applyBorder="0" applyAlignment="0" applyProtection="0"/>
    <xf numFmtId="189" fontId="32" fillId="19" borderId="0" applyNumberFormat="0" applyBorder="0" applyAlignment="0" applyProtection="0"/>
    <xf numFmtId="189" fontId="32" fillId="19" borderId="0" applyNumberFormat="0" applyBorder="0" applyAlignment="0" applyProtection="0"/>
    <xf numFmtId="189" fontId="32" fillId="19" borderId="0" applyNumberFormat="0" applyBorder="0" applyAlignment="0" applyProtection="0"/>
    <xf numFmtId="189" fontId="24" fillId="81" borderId="0" applyNumberFormat="0" applyBorder="0" applyAlignment="0" applyProtection="0"/>
    <xf numFmtId="189" fontId="32" fillId="19" borderId="0" applyNumberFormat="0" applyBorder="0" applyAlignment="0" applyProtection="0"/>
    <xf numFmtId="189" fontId="32" fillId="19" borderId="0" applyNumberFormat="0" applyBorder="0" applyAlignment="0" applyProtection="0"/>
    <xf numFmtId="189" fontId="32" fillId="19" borderId="0" applyNumberFormat="0" applyBorder="0" applyAlignment="0" applyProtection="0"/>
    <xf numFmtId="189" fontId="32" fillId="19" borderId="0" applyNumberFormat="0" applyBorder="0" applyAlignment="0" applyProtection="0"/>
    <xf numFmtId="189" fontId="24" fillId="81" borderId="0" applyNumberFormat="0" applyBorder="0" applyAlignment="0" applyProtection="0"/>
    <xf numFmtId="189" fontId="32" fillId="19" borderId="0" applyNumberFormat="0" applyBorder="0" applyAlignment="0" applyProtection="0"/>
    <xf numFmtId="189" fontId="24" fillId="81" borderId="0" applyNumberFormat="0" applyBorder="0" applyAlignment="0" applyProtection="0"/>
    <xf numFmtId="189" fontId="32" fillId="19" borderId="0" applyNumberFormat="0" applyBorder="0" applyAlignment="0" applyProtection="0"/>
    <xf numFmtId="189" fontId="24" fillId="81" borderId="0" applyNumberFormat="0" applyBorder="0" applyAlignment="0" applyProtection="0"/>
    <xf numFmtId="189" fontId="24" fillId="81" borderId="0" applyNumberFormat="0" applyBorder="0" applyAlignment="0" applyProtection="0"/>
    <xf numFmtId="189" fontId="32" fillId="19" borderId="0" applyNumberFormat="0" applyBorder="0" applyAlignment="0" applyProtection="0"/>
    <xf numFmtId="189" fontId="24" fillId="81" borderId="0" applyNumberFormat="0" applyBorder="0" applyAlignment="0" applyProtection="0"/>
    <xf numFmtId="189" fontId="24" fillId="81" borderId="0" applyNumberFormat="0" applyBorder="0" applyAlignment="0" applyProtection="0"/>
    <xf numFmtId="189" fontId="32" fillId="19" borderId="0" applyNumberFormat="0" applyBorder="0" applyAlignment="0" applyProtection="0"/>
    <xf numFmtId="189" fontId="24" fillId="81" borderId="0" applyNumberFormat="0" applyBorder="0" applyAlignment="0" applyProtection="0"/>
    <xf numFmtId="189" fontId="24" fillId="81" borderId="0" applyNumberFormat="0" applyBorder="0" applyAlignment="0" applyProtection="0"/>
    <xf numFmtId="189" fontId="32" fillId="81" borderId="0" applyNumberFormat="0" applyBorder="0" applyAlignment="0" applyProtection="0"/>
    <xf numFmtId="189" fontId="24" fillId="81" borderId="0" applyNumberFormat="0" applyBorder="0" applyAlignment="0" applyProtection="0"/>
    <xf numFmtId="189" fontId="24" fillId="81" borderId="0" applyNumberFormat="0" applyBorder="0" applyAlignment="0" applyProtection="0"/>
    <xf numFmtId="189" fontId="264" fillId="81" borderId="0" applyNumberFormat="0" applyBorder="0" applyAlignment="0" applyProtection="0"/>
    <xf numFmtId="189" fontId="4" fillId="0" borderId="0"/>
    <xf numFmtId="189" fontId="4" fillId="0" borderId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24" fillId="31" borderId="0" applyNumberFormat="0" applyBorder="0" applyAlignment="0" applyProtection="0"/>
    <xf numFmtId="189" fontId="32" fillId="31" borderId="0" applyNumberFormat="0" applyBorder="0" applyAlignment="0" applyProtection="0"/>
    <xf numFmtId="189" fontId="24" fillId="31" borderId="0" applyNumberFormat="0" applyBorder="0" applyAlignment="0" applyProtection="0"/>
    <xf numFmtId="189" fontId="24" fillId="31" borderId="0" applyNumberFormat="0" applyBorder="0" applyAlignment="0" applyProtection="0"/>
    <xf numFmtId="189" fontId="264" fillId="31" borderId="0" applyNumberFormat="0" applyBorder="0" applyAlignment="0" applyProtection="0"/>
    <xf numFmtId="189" fontId="24" fillId="20" borderId="0" applyNumberFormat="0" applyBorder="0" applyAlignment="0" applyProtection="0"/>
    <xf numFmtId="189" fontId="32" fillId="20" borderId="0" applyNumberFormat="0" applyBorder="0" applyAlignment="0" applyProtection="0"/>
    <xf numFmtId="189" fontId="24" fillId="20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24" fillId="20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32" fillId="20" borderId="0" applyNumberFormat="0" applyBorder="0" applyAlignment="0" applyProtection="0"/>
    <xf numFmtId="189" fontId="24" fillId="20" borderId="0" applyNumberFormat="0" applyBorder="0" applyAlignment="0" applyProtection="0"/>
    <xf numFmtId="189" fontId="32" fillId="20" borderId="0" applyNumberFormat="0" applyBorder="0" applyAlignment="0" applyProtection="0"/>
    <xf numFmtId="189" fontId="24" fillId="20" borderId="0" applyNumberFormat="0" applyBorder="0" applyAlignment="0" applyProtection="0"/>
    <xf numFmtId="189" fontId="32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32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32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32" fillId="20" borderId="0" applyNumberFormat="0" applyBorder="0" applyAlignment="0" applyProtection="0"/>
    <xf numFmtId="189" fontId="24" fillId="20" borderId="0" applyNumberFormat="0" applyBorder="0" applyAlignment="0" applyProtection="0"/>
    <xf numFmtId="189" fontId="24" fillId="20" borderId="0" applyNumberFormat="0" applyBorder="0" applyAlignment="0" applyProtection="0"/>
    <xf numFmtId="189" fontId="264" fillId="20" borderId="0" applyNumberFormat="0" applyBorder="0" applyAlignment="0" applyProtection="0"/>
    <xf numFmtId="189" fontId="24" fillId="27" borderId="0" applyNumberFormat="0" applyBorder="0" applyAlignment="0" applyProtection="0"/>
    <xf numFmtId="189" fontId="32" fillId="25" borderId="0" applyNumberFormat="0" applyBorder="0" applyAlignment="0" applyProtection="0"/>
    <xf numFmtId="189" fontId="24" fillId="27" borderId="0" applyNumberFormat="0" applyBorder="0" applyAlignment="0" applyProtection="0"/>
    <xf numFmtId="189" fontId="32" fillId="25" borderId="0" applyNumberFormat="0" applyBorder="0" applyAlignment="0" applyProtection="0"/>
    <xf numFmtId="189" fontId="32" fillId="25" borderId="0" applyNumberFormat="0" applyBorder="0" applyAlignment="0" applyProtection="0"/>
    <xf numFmtId="189" fontId="32" fillId="25" borderId="0" applyNumberFormat="0" applyBorder="0" applyAlignment="0" applyProtection="0"/>
    <xf numFmtId="189" fontId="32" fillId="25" borderId="0" applyNumberFormat="0" applyBorder="0" applyAlignment="0" applyProtection="0"/>
    <xf numFmtId="189" fontId="24" fillId="27" borderId="0" applyNumberFormat="0" applyBorder="0" applyAlignment="0" applyProtection="0"/>
    <xf numFmtId="189" fontId="32" fillId="25" borderId="0" applyNumberFormat="0" applyBorder="0" applyAlignment="0" applyProtection="0"/>
    <xf numFmtId="189" fontId="32" fillId="25" borderId="0" applyNumberFormat="0" applyBorder="0" applyAlignment="0" applyProtection="0"/>
    <xf numFmtId="189" fontId="32" fillId="25" borderId="0" applyNumberFormat="0" applyBorder="0" applyAlignment="0" applyProtection="0"/>
    <xf numFmtId="189" fontId="32" fillId="25" borderId="0" applyNumberFormat="0" applyBorder="0" applyAlignment="0" applyProtection="0"/>
    <xf numFmtId="189" fontId="24" fillId="27" borderId="0" applyNumberFormat="0" applyBorder="0" applyAlignment="0" applyProtection="0"/>
    <xf numFmtId="189" fontId="32" fillId="25" borderId="0" applyNumberFormat="0" applyBorder="0" applyAlignment="0" applyProtection="0"/>
    <xf numFmtId="189" fontId="24" fillId="27" borderId="0" applyNumberFormat="0" applyBorder="0" applyAlignment="0" applyProtection="0"/>
    <xf numFmtId="189" fontId="32" fillId="25" borderId="0" applyNumberFormat="0" applyBorder="0" applyAlignment="0" applyProtection="0"/>
    <xf numFmtId="189" fontId="24" fillId="27" borderId="0" applyNumberFormat="0" applyBorder="0" applyAlignment="0" applyProtection="0"/>
    <xf numFmtId="189" fontId="24" fillId="27" borderId="0" applyNumberFormat="0" applyBorder="0" applyAlignment="0" applyProtection="0"/>
    <xf numFmtId="189" fontId="32" fillId="25" borderId="0" applyNumberFormat="0" applyBorder="0" applyAlignment="0" applyProtection="0"/>
    <xf numFmtId="189" fontId="24" fillId="27" borderId="0" applyNumberFormat="0" applyBorder="0" applyAlignment="0" applyProtection="0"/>
    <xf numFmtId="189" fontId="24" fillId="27" borderId="0" applyNumberFormat="0" applyBorder="0" applyAlignment="0" applyProtection="0"/>
    <xf numFmtId="189" fontId="32" fillId="25" borderId="0" applyNumberFormat="0" applyBorder="0" applyAlignment="0" applyProtection="0"/>
    <xf numFmtId="189" fontId="24" fillId="27" borderId="0" applyNumberFormat="0" applyBorder="0" applyAlignment="0" applyProtection="0"/>
    <xf numFmtId="189" fontId="24" fillId="27" borderId="0" applyNumberFormat="0" applyBorder="0" applyAlignment="0" applyProtection="0"/>
    <xf numFmtId="189" fontId="32" fillId="27" borderId="0" applyNumberFormat="0" applyBorder="0" applyAlignment="0" applyProtection="0"/>
    <xf numFmtId="189" fontId="24" fillId="27" borderId="0" applyNumberFormat="0" applyBorder="0" applyAlignment="0" applyProtection="0"/>
    <xf numFmtId="189" fontId="24" fillId="27" borderId="0" applyNumberFormat="0" applyBorder="0" applyAlignment="0" applyProtection="0"/>
    <xf numFmtId="189" fontId="264" fillId="27" borderId="0" applyNumberFormat="0" applyBorder="0" applyAlignment="0" applyProtection="0"/>
    <xf numFmtId="189" fontId="24" fillId="79" borderId="0" applyNumberFormat="0" applyBorder="0" applyAlignment="0" applyProtection="0"/>
    <xf numFmtId="189" fontId="32" fillId="82" borderId="0" applyNumberFormat="0" applyBorder="0" applyAlignment="0" applyProtection="0"/>
    <xf numFmtId="189" fontId="24" fillId="79" borderId="0" applyNumberFormat="0" applyBorder="0" applyAlignment="0" applyProtection="0"/>
    <xf numFmtId="189" fontId="32" fillId="82" borderId="0" applyNumberFormat="0" applyBorder="0" applyAlignment="0" applyProtection="0"/>
    <xf numFmtId="189" fontId="32" fillId="82" borderId="0" applyNumberFormat="0" applyBorder="0" applyAlignment="0" applyProtection="0"/>
    <xf numFmtId="189" fontId="32" fillId="82" borderId="0" applyNumberFormat="0" applyBorder="0" applyAlignment="0" applyProtection="0"/>
    <xf numFmtId="189" fontId="32" fillId="82" borderId="0" applyNumberFormat="0" applyBorder="0" applyAlignment="0" applyProtection="0"/>
    <xf numFmtId="189" fontId="24" fillId="79" borderId="0" applyNumberFormat="0" applyBorder="0" applyAlignment="0" applyProtection="0"/>
    <xf numFmtId="189" fontId="32" fillId="82" borderId="0" applyNumberFormat="0" applyBorder="0" applyAlignment="0" applyProtection="0"/>
    <xf numFmtId="189" fontId="32" fillId="82" borderId="0" applyNumberFormat="0" applyBorder="0" applyAlignment="0" applyProtection="0"/>
    <xf numFmtId="189" fontId="32" fillId="82" borderId="0" applyNumberFormat="0" applyBorder="0" applyAlignment="0" applyProtection="0"/>
    <xf numFmtId="189" fontId="32" fillId="82" borderId="0" applyNumberFormat="0" applyBorder="0" applyAlignment="0" applyProtection="0"/>
    <xf numFmtId="189" fontId="24" fillId="79" borderId="0" applyNumberFormat="0" applyBorder="0" applyAlignment="0" applyProtection="0"/>
    <xf numFmtId="189" fontId="32" fillId="82" borderId="0" applyNumberFormat="0" applyBorder="0" applyAlignment="0" applyProtection="0"/>
    <xf numFmtId="189" fontId="24" fillId="79" borderId="0" applyNumberFormat="0" applyBorder="0" applyAlignment="0" applyProtection="0"/>
    <xf numFmtId="189" fontId="32" fillId="82" borderId="0" applyNumberFormat="0" applyBorder="0" applyAlignment="0" applyProtection="0"/>
    <xf numFmtId="189" fontId="24" fillId="79" borderId="0" applyNumberFormat="0" applyBorder="0" applyAlignment="0" applyProtection="0"/>
    <xf numFmtId="189" fontId="24" fillId="79" borderId="0" applyNumberFormat="0" applyBorder="0" applyAlignment="0" applyProtection="0"/>
    <xf numFmtId="189" fontId="32" fillId="82" borderId="0" applyNumberFormat="0" applyBorder="0" applyAlignment="0" applyProtection="0"/>
    <xf numFmtId="189" fontId="24" fillId="79" borderId="0" applyNumberFormat="0" applyBorder="0" applyAlignment="0" applyProtection="0"/>
    <xf numFmtId="189" fontId="24" fillId="79" borderId="0" applyNumberFormat="0" applyBorder="0" applyAlignment="0" applyProtection="0"/>
    <xf numFmtId="189" fontId="32" fillId="82" borderId="0" applyNumberFormat="0" applyBorder="0" applyAlignment="0" applyProtection="0"/>
    <xf numFmtId="189" fontId="24" fillId="79" borderId="0" applyNumberFormat="0" applyBorder="0" applyAlignment="0" applyProtection="0"/>
    <xf numFmtId="189" fontId="24" fillId="79" borderId="0" applyNumberFormat="0" applyBorder="0" applyAlignment="0" applyProtection="0"/>
    <xf numFmtId="189" fontId="32" fillId="79" borderId="0" applyNumberFormat="0" applyBorder="0" applyAlignment="0" applyProtection="0"/>
    <xf numFmtId="189" fontId="24" fillId="79" borderId="0" applyNumberFormat="0" applyBorder="0" applyAlignment="0" applyProtection="0"/>
    <xf numFmtId="189" fontId="24" fillId="79" borderId="0" applyNumberFormat="0" applyBorder="0" applyAlignment="0" applyProtection="0"/>
    <xf numFmtId="189" fontId="264" fillId="79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24" fillId="31" borderId="0" applyNumberFormat="0" applyBorder="0" applyAlignment="0" applyProtection="0"/>
    <xf numFmtId="189" fontId="32" fillId="30" borderId="0" applyNumberFormat="0" applyBorder="0" applyAlignment="0" applyProtection="0"/>
    <xf numFmtId="189" fontId="24" fillId="31" borderId="0" applyNumberFormat="0" applyBorder="0" applyAlignment="0" applyProtection="0"/>
    <xf numFmtId="189" fontId="24" fillId="31" borderId="0" applyNumberFormat="0" applyBorder="0" applyAlignment="0" applyProtection="0"/>
    <xf numFmtId="189" fontId="32" fillId="31" borderId="0" applyNumberFormat="0" applyBorder="0" applyAlignment="0" applyProtection="0"/>
    <xf numFmtId="189" fontId="24" fillId="31" borderId="0" applyNumberFormat="0" applyBorder="0" applyAlignment="0" applyProtection="0"/>
    <xf numFmtId="189" fontId="24" fillId="31" borderId="0" applyNumberFormat="0" applyBorder="0" applyAlignment="0" applyProtection="0"/>
    <xf numFmtId="189" fontId="264" fillId="31" borderId="0" applyNumberFormat="0" applyBorder="0" applyAlignment="0" applyProtection="0"/>
    <xf numFmtId="189" fontId="24" fillId="22" borderId="0" applyNumberFormat="0" applyBorder="0" applyAlignment="0" applyProtection="0"/>
    <xf numFmtId="189" fontId="32" fillId="81" borderId="0" applyNumberFormat="0" applyBorder="0" applyAlignment="0" applyProtection="0"/>
    <xf numFmtId="189" fontId="24" fillId="22" borderId="0" applyNumberFormat="0" applyBorder="0" applyAlignment="0" applyProtection="0"/>
    <xf numFmtId="189" fontId="32" fillId="81" borderId="0" applyNumberFormat="0" applyBorder="0" applyAlignment="0" applyProtection="0"/>
    <xf numFmtId="189" fontId="32" fillId="81" borderId="0" applyNumberFormat="0" applyBorder="0" applyAlignment="0" applyProtection="0"/>
    <xf numFmtId="189" fontId="32" fillId="81" borderId="0" applyNumberFormat="0" applyBorder="0" applyAlignment="0" applyProtection="0"/>
    <xf numFmtId="189" fontId="32" fillId="81" borderId="0" applyNumberFormat="0" applyBorder="0" applyAlignment="0" applyProtection="0"/>
    <xf numFmtId="189" fontId="24" fillId="22" borderId="0" applyNumberFormat="0" applyBorder="0" applyAlignment="0" applyProtection="0"/>
    <xf numFmtId="189" fontId="32" fillId="81" borderId="0" applyNumberFormat="0" applyBorder="0" applyAlignment="0" applyProtection="0"/>
    <xf numFmtId="189" fontId="32" fillId="81" borderId="0" applyNumberFormat="0" applyBorder="0" applyAlignment="0" applyProtection="0"/>
    <xf numFmtId="189" fontId="32" fillId="81" borderId="0" applyNumberFormat="0" applyBorder="0" applyAlignment="0" applyProtection="0"/>
    <xf numFmtId="189" fontId="32" fillId="81" borderId="0" applyNumberFormat="0" applyBorder="0" applyAlignment="0" applyProtection="0"/>
    <xf numFmtId="189" fontId="24" fillId="22" borderId="0" applyNumberFormat="0" applyBorder="0" applyAlignment="0" applyProtection="0"/>
    <xf numFmtId="189" fontId="32" fillId="81" borderId="0" applyNumberFormat="0" applyBorder="0" applyAlignment="0" applyProtection="0"/>
    <xf numFmtId="189" fontId="24" fillId="22" borderId="0" applyNumberFormat="0" applyBorder="0" applyAlignment="0" applyProtection="0"/>
    <xf numFmtId="189" fontId="32" fillId="81" borderId="0" applyNumberFormat="0" applyBorder="0" applyAlignment="0" applyProtection="0"/>
    <xf numFmtId="189" fontId="24" fillId="22" borderId="0" applyNumberFormat="0" applyBorder="0" applyAlignment="0" applyProtection="0"/>
    <xf numFmtId="189" fontId="24" fillId="22" borderId="0" applyNumberFormat="0" applyBorder="0" applyAlignment="0" applyProtection="0"/>
    <xf numFmtId="189" fontId="32" fillId="81" borderId="0" applyNumberFormat="0" applyBorder="0" applyAlignment="0" applyProtection="0"/>
    <xf numFmtId="189" fontId="24" fillId="22" borderId="0" applyNumberFormat="0" applyBorder="0" applyAlignment="0" applyProtection="0"/>
    <xf numFmtId="189" fontId="24" fillId="22" borderId="0" applyNumberFormat="0" applyBorder="0" applyAlignment="0" applyProtection="0"/>
    <xf numFmtId="189" fontId="32" fillId="81" borderId="0" applyNumberFormat="0" applyBorder="0" applyAlignment="0" applyProtection="0"/>
    <xf numFmtId="189" fontId="24" fillId="22" borderId="0" applyNumberFormat="0" applyBorder="0" applyAlignment="0" applyProtection="0"/>
    <xf numFmtId="189" fontId="24" fillId="22" borderId="0" applyNumberFormat="0" applyBorder="0" applyAlignment="0" applyProtection="0"/>
    <xf numFmtId="189" fontId="32" fillId="22" borderId="0" applyNumberFormat="0" applyBorder="0" applyAlignment="0" applyProtection="0"/>
    <xf numFmtId="189" fontId="24" fillId="22" borderId="0" applyNumberFormat="0" applyBorder="0" applyAlignment="0" applyProtection="0"/>
    <xf numFmtId="189" fontId="24" fillId="22" borderId="0" applyNumberFormat="0" applyBorder="0" applyAlignment="0" applyProtection="0"/>
    <xf numFmtId="189" fontId="264" fillId="22" borderId="0" applyNumberFormat="0" applyBorder="0" applyAlignment="0" applyProtection="0"/>
    <xf numFmtId="189" fontId="25" fillId="83" borderId="0" applyNumberFormat="0" applyBorder="0" applyAlignment="0" applyProtection="0"/>
    <xf numFmtId="189" fontId="109" fillId="30" borderId="0" applyNumberFormat="0" applyBorder="0" applyAlignment="0" applyProtection="0"/>
    <xf numFmtId="189" fontId="25" fillId="83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25" fillId="83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25" fillId="83" borderId="0" applyNumberFormat="0" applyBorder="0" applyAlignment="0" applyProtection="0"/>
    <xf numFmtId="189" fontId="109" fillId="30" borderId="0" applyNumberFormat="0" applyBorder="0" applyAlignment="0" applyProtection="0"/>
    <xf numFmtId="189" fontId="25" fillId="83" borderId="0" applyNumberFormat="0" applyBorder="0" applyAlignment="0" applyProtection="0"/>
    <xf numFmtId="189" fontId="109" fillId="30" borderId="0" applyNumberFormat="0" applyBorder="0" applyAlignment="0" applyProtection="0"/>
    <xf numFmtId="189" fontId="25" fillId="83" borderId="0" applyNumberFormat="0" applyBorder="0" applyAlignment="0" applyProtection="0"/>
    <xf numFmtId="189" fontId="25" fillId="83" borderId="0" applyNumberFormat="0" applyBorder="0" applyAlignment="0" applyProtection="0"/>
    <xf numFmtId="189" fontId="109" fillId="30" borderId="0" applyNumberFormat="0" applyBorder="0" applyAlignment="0" applyProtection="0"/>
    <xf numFmtId="189" fontId="25" fillId="83" borderId="0" applyNumberFormat="0" applyBorder="0" applyAlignment="0" applyProtection="0"/>
    <xf numFmtId="189" fontId="25" fillId="83" borderId="0" applyNumberFormat="0" applyBorder="0" applyAlignment="0" applyProtection="0"/>
    <xf numFmtId="189" fontId="109" fillId="30" borderId="0" applyNumberFormat="0" applyBorder="0" applyAlignment="0" applyProtection="0"/>
    <xf numFmtId="189" fontId="25" fillId="83" borderId="0" applyNumberFormat="0" applyBorder="0" applyAlignment="0" applyProtection="0"/>
    <xf numFmtId="189" fontId="25" fillId="83" borderId="0" applyNumberFormat="0" applyBorder="0" applyAlignment="0" applyProtection="0"/>
    <xf numFmtId="189" fontId="109" fillId="83" borderId="0" applyNumberFormat="0" applyBorder="0" applyAlignment="0" applyProtection="0"/>
    <xf numFmtId="189" fontId="25" fillId="83" borderId="0" applyNumberFormat="0" applyBorder="0" applyAlignment="0" applyProtection="0"/>
    <xf numFmtId="189" fontId="25" fillId="83" borderId="0" applyNumberFormat="0" applyBorder="0" applyAlignment="0" applyProtection="0"/>
    <xf numFmtId="189" fontId="265" fillId="83" borderId="0" applyNumberFormat="0" applyBorder="0" applyAlignment="0" applyProtection="0"/>
    <xf numFmtId="189" fontId="25" fillId="20" borderId="0" applyNumberFormat="0" applyBorder="0" applyAlignment="0" applyProtection="0"/>
    <xf numFmtId="189" fontId="109" fillId="20" borderId="0" applyNumberFormat="0" applyBorder="0" applyAlignment="0" applyProtection="0"/>
    <xf numFmtId="189" fontId="25" fillId="20" borderId="0" applyNumberFormat="0" applyBorder="0" applyAlignment="0" applyProtection="0"/>
    <xf numFmtId="189" fontId="109" fillId="20" borderId="0" applyNumberFormat="0" applyBorder="0" applyAlignment="0" applyProtection="0"/>
    <xf numFmtId="189" fontId="109" fillId="20" borderId="0" applyNumberFormat="0" applyBorder="0" applyAlignment="0" applyProtection="0"/>
    <xf numFmtId="189" fontId="109" fillId="20" borderId="0" applyNumberFormat="0" applyBorder="0" applyAlignment="0" applyProtection="0"/>
    <xf numFmtId="189" fontId="109" fillId="20" borderId="0" applyNumberFormat="0" applyBorder="0" applyAlignment="0" applyProtection="0"/>
    <xf numFmtId="189" fontId="25" fillId="20" borderId="0" applyNumberFormat="0" applyBorder="0" applyAlignment="0" applyProtection="0"/>
    <xf numFmtId="189" fontId="109" fillId="20" borderId="0" applyNumberFormat="0" applyBorder="0" applyAlignment="0" applyProtection="0"/>
    <xf numFmtId="189" fontId="109" fillId="20" borderId="0" applyNumberFormat="0" applyBorder="0" applyAlignment="0" applyProtection="0"/>
    <xf numFmtId="189" fontId="109" fillId="20" borderId="0" applyNumberFormat="0" applyBorder="0" applyAlignment="0" applyProtection="0"/>
    <xf numFmtId="189" fontId="109" fillId="20" borderId="0" applyNumberFormat="0" applyBorder="0" applyAlignment="0" applyProtection="0"/>
    <xf numFmtId="189" fontId="25" fillId="20" borderId="0" applyNumberFormat="0" applyBorder="0" applyAlignment="0" applyProtection="0"/>
    <xf numFmtId="189" fontId="109" fillId="20" borderId="0" applyNumberFormat="0" applyBorder="0" applyAlignment="0" applyProtection="0"/>
    <xf numFmtId="189" fontId="25" fillId="20" borderId="0" applyNumberFormat="0" applyBorder="0" applyAlignment="0" applyProtection="0"/>
    <xf numFmtId="189" fontId="109" fillId="20" borderId="0" applyNumberFormat="0" applyBorder="0" applyAlignment="0" applyProtection="0"/>
    <xf numFmtId="189" fontId="25" fillId="20" borderId="0" applyNumberFormat="0" applyBorder="0" applyAlignment="0" applyProtection="0"/>
    <xf numFmtId="189" fontId="25" fillId="20" borderId="0" applyNumberFormat="0" applyBorder="0" applyAlignment="0" applyProtection="0"/>
    <xf numFmtId="189" fontId="109" fillId="20" borderId="0" applyNumberFormat="0" applyBorder="0" applyAlignment="0" applyProtection="0"/>
    <xf numFmtId="189" fontId="25" fillId="20" borderId="0" applyNumberFormat="0" applyBorder="0" applyAlignment="0" applyProtection="0"/>
    <xf numFmtId="189" fontId="25" fillId="20" borderId="0" applyNumberFormat="0" applyBorder="0" applyAlignment="0" applyProtection="0"/>
    <xf numFmtId="189" fontId="109" fillId="20" borderId="0" applyNumberFormat="0" applyBorder="0" applyAlignment="0" applyProtection="0"/>
    <xf numFmtId="189" fontId="25" fillId="20" borderId="0" applyNumberFormat="0" applyBorder="0" applyAlignment="0" applyProtection="0"/>
    <xf numFmtId="189" fontId="25" fillId="20" borderId="0" applyNumberFormat="0" applyBorder="0" applyAlignment="0" applyProtection="0"/>
    <xf numFmtId="189" fontId="109" fillId="20" borderId="0" applyNumberFormat="0" applyBorder="0" applyAlignment="0" applyProtection="0"/>
    <xf numFmtId="189" fontId="25" fillId="20" borderId="0" applyNumberFormat="0" applyBorder="0" applyAlignment="0" applyProtection="0"/>
    <xf numFmtId="189" fontId="25" fillId="20" borderId="0" applyNumberFormat="0" applyBorder="0" applyAlignment="0" applyProtection="0"/>
    <xf numFmtId="189" fontId="265" fillId="20" borderId="0" applyNumberFormat="0" applyBorder="0" applyAlignment="0" applyProtection="0"/>
    <xf numFmtId="189" fontId="25" fillId="27" borderId="0" applyNumberFormat="0" applyBorder="0" applyAlignment="0" applyProtection="0"/>
    <xf numFmtId="189" fontId="109" fillId="25" borderId="0" applyNumberFormat="0" applyBorder="0" applyAlignment="0" applyProtection="0"/>
    <xf numFmtId="189" fontId="25" fillId="27" borderId="0" applyNumberFormat="0" applyBorder="0" applyAlignment="0" applyProtection="0"/>
    <xf numFmtId="189" fontId="109" fillId="25" borderId="0" applyNumberFormat="0" applyBorder="0" applyAlignment="0" applyProtection="0"/>
    <xf numFmtId="189" fontId="109" fillId="25" borderId="0" applyNumberFormat="0" applyBorder="0" applyAlignment="0" applyProtection="0"/>
    <xf numFmtId="189" fontId="109" fillId="25" borderId="0" applyNumberFormat="0" applyBorder="0" applyAlignment="0" applyProtection="0"/>
    <xf numFmtId="189" fontId="109" fillId="25" borderId="0" applyNumberFormat="0" applyBorder="0" applyAlignment="0" applyProtection="0"/>
    <xf numFmtId="189" fontId="25" fillId="27" borderId="0" applyNumberFormat="0" applyBorder="0" applyAlignment="0" applyProtection="0"/>
    <xf numFmtId="189" fontId="109" fillId="25" borderId="0" applyNumberFormat="0" applyBorder="0" applyAlignment="0" applyProtection="0"/>
    <xf numFmtId="189" fontId="109" fillId="25" borderId="0" applyNumberFormat="0" applyBorder="0" applyAlignment="0" applyProtection="0"/>
    <xf numFmtId="189" fontId="109" fillId="25" borderId="0" applyNumberFormat="0" applyBorder="0" applyAlignment="0" applyProtection="0"/>
    <xf numFmtId="189" fontId="109" fillId="25" borderId="0" applyNumberFormat="0" applyBorder="0" applyAlignment="0" applyProtection="0"/>
    <xf numFmtId="189" fontId="25" fillId="27" borderId="0" applyNumberFormat="0" applyBorder="0" applyAlignment="0" applyProtection="0"/>
    <xf numFmtId="189" fontId="109" fillId="25" borderId="0" applyNumberFormat="0" applyBorder="0" applyAlignment="0" applyProtection="0"/>
    <xf numFmtId="189" fontId="25" fillId="27" borderId="0" applyNumberFormat="0" applyBorder="0" applyAlignment="0" applyProtection="0"/>
    <xf numFmtId="189" fontId="109" fillId="25" borderId="0" applyNumberFormat="0" applyBorder="0" applyAlignment="0" applyProtection="0"/>
    <xf numFmtId="189" fontId="25" fillId="27" borderId="0" applyNumberFormat="0" applyBorder="0" applyAlignment="0" applyProtection="0"/>
    <xf numFmtId="189" fontId="25" fillId="27" borderId="0" applyNumberFormat="0" applyBorder="0" applyAlignment="0" applyProtection="0"/>
    <xf numFmtId="189" fontId="109" fillId="25" borderId="0" applyNumberFormat="0" applyBorder="0" applyAlignment="0" applyProtection="0"/>
    <xf numFmtId="189" fontId="25" fillId="27" borderId="0" applyNumberFormat="0" applyBorder="0" applyAlignment="0" applyProtection="0"/>
    <xf numFmtId="189" fontId="25" fillId="27" borderId="0" applyNumberFormat="0" applyBorder="0" applyAlignment="0" applyProtection="0"/>
    <xf numFmtId="189" fontId="109" fillId="25" borderId="0" applyNumberFormat="0" applyBorder="0" applyAlignment="0" applyProtection="0"/>
    <xf numFmtId="189" fontId="25" fillId="27" borderId="0" applyNumberFormat="0" applyBorder="0" applyAlignment="0" applyProtection="0"/>
    <xf numFmtId="189" fontId="25" fillId="27" borderId="0" applyNumberFormat="0" applyBorder="0" applyAlignment="0" applyProtection="0"/>
    <xf numFmtId="189" fontId="109" fillId="27" borderId="0" applyNumberFormat="0" applyBorder="0" applyAlignment="0" applyProtection="0"/>
    <xf numFmtId="189" fontId="25" fillId="27" borderId="0" applyNumberFormat="0" applyBorder="0" applyAlignment="0" applyProtection="0"/>
    <xf numFmtId="189" fontId="25" fillId="27" borderId="0" applyNumberFormat="0" applyBorder="0" applyAlignment="0" applyProtection="0"/>
    <xf numFmtId="189" fontId="265" fillId="27" borderId="0" applyNumberFormat="0" applyBorder="0" applyAlignment="0" applyProtection="0"/>
    <xf numFmtId="189" fontId="25" fillId="84" borderId="0" applyNumberFormat="0" applyBorder="0" applyAlignment="0" applyProtection="0"/>
    <xf numFmtId="189" fontId="109" fillId="82" borderId="0" applyNumberFormat="0" applyBorder="0" applyAlignment="0" applyProtection="0"/>
    <xf numFmtId="189" fontId="25" fillId="84" borderId="0" applyNumberFormat="0" applyBorder="0" applyAlignment="0" applyProtection="0"/>
    <xf numFmtId="189" fontId="109" fillId="82" borderId="0" applyNumberFormat="0" applyBorder="0" applyAlignment="0" applyProtection="0"/>
    <xf numFmtId="189" fontId="109" fillId="82" borderId="0" applyNumberFormat="0" applyBorder="0" applyAlignment="0" applyProtection="0"/>
    <xf numFmtId="189" fontId="109" fillId="82" borderId="0" applyNumberFormat="0" applyBorder="0" applyAlignment="0" applyProtection="0"/>
    <xf numFmtId="189" fontId="109" fillId="82" borderId="0" applyNumberFormat="0" applyBorder="0" applyAlignment="0" applyProtection="0"/>
    <xf numFmtId="189" fontId="25" fillId="84" borderId="0" applyNumberFormat="0" applyBorder="0" applyAlignment="0" applyProtection="0"/>
    <xf numFmtId="189" fontId="109" fillId="82" borderId="0" applyNumberFormat="0" applyBorder="0" applyAlignment="0" applyProtection="0"/>
    <xf numFmtId="189" fontId="109" fillId="82" borderId="0" applyNumberFormat="0" applyBorder="0" applyAlignment="0" applyProtection="0"/>
    <xf numFmtId="189" fontId="109" fillId="82" borderId="0" applyNumberFormat="0" applyBorder="0" applyAlignment="0" applyProtection="0"/>
    <xf numFmtId="189" fontId="109" fillId="82" borderId="0" applyNumberFormat="0" applyBorder="0" applyAlignment="0" applyProtection="0"/>
    <xf numFmtId="189" fontId="25" fillId="84" borderId="0" applyNumberFormat="0" applyBorder="0" applyAlignment="0" applyProtection="0"/>
    <xf numFmtId="189" fontId="109" fillId="82" borderId="0" applyNumberFormat="0" applyBorder="0" applyAlignment="0" applyProtection="0"/>
    <xf numFmtId="189" fontId="25" fillId="84" borderId="0" applyNumberFormat="0" applyBorder="0" applyAlignment="0" applyProtection="0"/>
    <xf numFmtId="189" fontId="109" fillId="82" borderId="0" applyNumberFormat="0" applyBorder="0" applyAlignment="0" applyProtection="0"/>
    <xf numFmtId="189" fontId="25" fillId="84" borderId="0" applyNumberFormat="0" applyBorder="0" applyAlignment="0" applyProtection="0"/>
    <xf numFmtId="189" fontId="25" fillId="84" borderId="0" applyNumberFormat="0" applyBorder="0" applyAlignment="0" applyProtection="0"/>
    <xf numFmtId="189" fontId="109" fillId="82" borderId="0" applyNumberFormat="0" applyBorder="0" applyAlignment="0" applyProtection="0"/>
    <xf numFmtId="189" fontId="25" fillId="84" borderId="0" applyNumberFormat="0" applyBorder="0" applyAlignment="0" applyProtection="0"/>
    <xf numFmtId="189" fontId="25" fillId="84" borderId="0" applyNumberFormat="0" applyBorder="0" applyAlignment="0" applyProtection="0"/>
    <xf numFmtId="189" fontId="109" fillId="82" borderId="0" applyNumberFormat="0" applyBorder="0" applyAlignment="0" applyProtection="0"/>
    <xf numFmtId="189" fontId="25" fillId="84" borderId="0" applyNumberFormat="0" applyBorder="0" applyAlignment="0" applyProtection="0"/>
    <xf numFmtId="189" fontId="25" fillId="84" borderId="0" applyNumberFormat="0" applyBorder="0" applyAlignment="0" applyProtection="0"/>
    <xf numFmtId="189" fontId="109" fillId="84" borderId="0" applyNumberFormat="0" applyBorder="0" applyAlignment="0" applyProtection="0"/>
    <xf numFmtId="189" fontId="25" fillId="84" borderId="0" applyNumberFormat="0" applyBorder="0" applyAlignment="0" applyProtection="0"/>
    <xf numFmtId="189" fontId="25" fillId="84" borderId="0" applyNumberFormat="0" applyBorder="0" applyAlignment="0" applyProtection="0"/>
    <xf numFmtId="189" fontId="265" fillId="84" borderId="0" applyNumberFormat="0" applyBorder="0" applyAlignment="0" applyProtection="0"/>
    <xf numFmtId="189" fontId="25" fillId="85" borderId="0" applyNumberFormat="0" applyBorder="0" applyAlignment="0" applyProtection="0"/>
    <xf numFmtId="189" fontId="109" fillId="30" borderId="0" applyNumberFormat="0" applyBorder="0" applyAlignment="0" applyProtection="0"/>
    <xf numFmtId="189" fontId="25" fillId="85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25" fillId="85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109" fillId="30" borderId="0" applyNumberFormat="0" applyBorder="0" applyAlignment="0" applyProtection="0"/>
    <xf numFmtId="189" fontId="25" fillId="85" borderId="0" applyNumberFormat="0" applyBorder="0" applyAlignment="0" applyProtection="0"/>
    <xf numFmtId="189" fontId="109" fillId="30" borderId="0" applyNumberFormat="0" applyBorder="0" applyAlignment="0" applyProtection="0"/>
    <xf numFmtId="189" fontId="25" fillId="85" borderId="0" applyNumberFormat="0" applyBorder="0" applyAlignment="0" applyProtection="0"/>
    <xf numFmtId="189" fontId="109" fillId="30" borderId="0" applyNumberFormat="0" applyBorder="0" applyAlignment="0" applyProtection="0"/>
    <xf numFmtId="189" fontId="25" fillId="85" borderId="0" applyNumberFormat="0" applyBorder="0" applyAlignment="0" applyProtection="0"/>
    <xf numFmtId="189" fontId="25" fillId="85" borderId="0" applyNumberFormat="0" applyBorder="0" applyAlignment="0" applyProtection="0"/>
    <xf numFmtId="189" fontId="109" fillId="30" borderId="0" applyNumberFormat="0" applyBorder="0" applyAlignment="0" applyProtection="0"/>
    <xf numFmtId="189" fontId="25" fillId="85" borderId="0" applyNumberFormat="0" applyBorder="0" applyAlignment="0" applyProtection="0"/>
    <xf numFmtId="189" fontId="25" fillId="85" borderId="0" applyNumberFormat="0" applyBorder="0" applyAlignment="0" applyProtection="0"/>
    <xf numFmtId="189" fontId="109" fillId="30" borderId="0" applyNumberFormat="0" applyBorder="0" applyAlignment="0" applyProtection="0"/>
    <xf numFmtId="189" fontId="25" fillId="85" borderId="0" applyNumberFormat="0" applyBorder="0" applyAlignment="0" applyProtection="0"/>
    <xf numFmtId="189" fontId="25" fillId="85" borderId="0" applyNumberFormat="0" applyBorder="0" applyAlignment="0" applyProtection="0"/>
    <xf numFmtId="189" fontId="109" fillId="85" borderId="0" applyNumberFormat="0" applyBorder="0" applyAlignment="0" applyProtection="0"/>
    <xf numFmtId="189" fontId="25" fillId="85" borderId="0" applyNumberFormat="0" applyBorder="0" applyAlignment="0" applyProtection="0"/>
    <xf numFmtId="189" fontId="25" fillId="85" borderId="0" applyNumberFormat="0" applyBorder="0" applyAlignment="0" applyProtection="0"/>
    <xf numFmtId="189" fontId="265" fillId="85" borderId="0" applyNumberFormat="0" applyBorder="0" applyAlignment="0" applyProtection="0"/>
    <xf numFmtId="189" fontId="25" fillId="23" borderId="0" applyNumberFormat="0" applyBorder="0" applyAlignment="0" applyProtection="0"/>
    <xf numFmtId="189" fontId="109" fillId="81" borderId="0" applyNumberFormat="0" applyBorder="0" applyAlignment="0" applyProtection="0"/>
    <xf numFmtId="189" fontId="25" fillId="23" borderId="0" applyNumberFormat="0" applyBorder="0" applyAlignment="0" applyProtection="0"/>
    <xf numFmtId="189" fontId="109" fillId="81" borderId="0" applyNumberFormat="0" applyBorder="0" applyAlignment="0" applyProtection="0"/>
    <xf numFmtId="189" fontId="109" fillId="81" borderId="0" applyNumberFormat="0" applyBorder="0" applyAlignment="0" applyProtection="0"/>
    <xf numFmtId="189" fontId="109" fillId="81" borderId="0" applyNumberFormat="0" applyBorder="0" applyAlignment="0" applyProtection="0"/>
    <xf numFmtId="189" fontId="109" fillId="81" borderId="0" applyNumberFormat="0" applyBorder="0" applyAlignment="0" applyProtection="0"/>
    <xf numFmtId="189" fontId="25" fillId="23" borderId="0" applyNumberFormat="0" applyBorder="0" applyAlignment="0" applyProtection="0"/>
    <xf numFmtId="189" fontId="109" fillId="81" borderId="0" applyNumberFormat="0" applyBorder="0" applyAlignment="0" applyProtection="0"/>
    <xf numFmtId="189" fontId="109" fillId="81" borderId="0" applyNumberFormat="0" applyBorder="0" applyAlignment="0" applyProtection="0"/>
    <xf numFmtId="189" fontId="109" fillId="81" borderId="0" applyNumberFormat="0" applyBorder="0" applyAlignment="0" applyProtection="0"/>
    <xf numFmtId="189" fontId="109" fillId="81" borderId="0" applyNumberFormat="0" applyBorder="0" applyAlignment="0" applyProtection="0"/>
    <xf numFmtId="189" fontId="25" fillId="23" borderId="0" applyNumberFormat="0" applyBorder="0" applyAlignment="0" applyProtection="0"/>
    <xf numFmtId="189" fontId="109" fillId="81" borderId="0" applyNumberFormat="0" applyBorder="0" applyAlignment="0" applyProtection="0"/>
    <xf numFmtId="189" fontId="25" fillId="23" borderId="0" applyNumberFormat="0" applyBorder="0" applyAlignment="0" applyProtection="0"/>
    <xf numFmtId="189" fontId="109" fillId="81" borderId="0" applyNumberFormat="0" applyBorder="0" applyAlignment="0" applyProtection="0"/>
    <xf numFmtId="189" fontId="25" fillId="23" borderId="0" applyNumberFormat="0" applyBorder="0" applyAlignment="0" applyProtection="0"/>
    <xf numFmtId="189" fontId="25" fillId="23" borderId="0" applyNumberFormat="0" applyBorder="0" applyAlignment="0" applyProtection="0"/>
    <xf numFmtId="189" fontId="109" fillId="81" borderId="0" applyNumberFormat="0" applyBorder="0" applyAlignment="0" applyProtection="0"/>
    <xf numFmtId="189" fontId="25" fillId="23" borderId="0" applyNumberFormat="0" applyBorder="0" applyAlignment="0" applyProtection="0"/>
    <xf numFmtId="189" fontId="25" fillId="23" borderId="0" applyNumberFormat="0" applyBorder="0" applyAlignment="0" applyProtection="0"/>
    <xf numFmtId="189" fontId="109" fillId="81" borderId="0" applyNumberFormat="0" applyBorder="0" applyAlignment="0" applyProtection="0"/>
    <xf numFmtId="189" fontId="25" fillId="23" borderId="0" applyNumberFormat="0" applyBorder="0" applyAlignment="0" applyProtection="0"/>
    <xf numFmtId="189" fontId="25" fillId="23" borderId="0" applyNumberFormat="0" applyBorder="0" applyAlignment="0" applyProtection="0"/>
    <xf numFmtId="189" fontId="109" fillId="23" borderId="0" applyNumberFormat="0" applyBorder="0" applyAlignment="0" applyProtection="0"/>
    <xf numFmtId="189" fontId="25" fillId="23" borderId="0" applyNumberFormat="0" applyBorder="0" applyAlignment="0" applyProtection="0"/>
    <xf numFmtId="189" fontId="25" fillId="23" borderId="0" applyNumberFormat="0" applyBorder="0" applyAlignment="0" applyProtection="0"/>
    <xf numFmtId="189" fontId="265" fillId="23" borderId="0" applyNumberFormat="0" applyBorder="0" applyAlignment="0" applyProtection="0"/>
    <xf numFmtId="189" fontId="93" fillId="0" borderId="0"/>
    <xf numFmtId="189" fontId="25" fillId="88" borderId="0" applyNumberFormat="0" applyBorder="0" applyAlignment="0" applyProtection="0"/>
    <xf numFmtId="189" fontId="25" fillId="87" borderId="0" applyNumberFormat="0" applyBorder="0" applyAlignment="0" applyProtection="0"/>
    <xf numFmtId="189" fontId="25" fillId="88" borderId="0" applyNumberFormat="0" applyBorder="0" applyAlignment="0" applyProtection="0"/>
    <xf numFmtId="189" fontId="25" fillId="87" borderId="0" applyNumberFormat="0" applyBorder="0" applyAlignment="0" applyProtection="0"/>
    <xf numFmtId="189" fontId="25" fillId="87" borderId="0" applyNumberFormat="0" applyBorder="0" applyAlignment="0" applyProtection="0"/>
    <xf numFmtId="189" fontId="25" fillId="87" borderId="0" applyNumberFormat="0" applyBorder="0" applyAlignment="0" applyProtection="0"/>
    <xf numFmtId="189" fontId="25" fillId="87" borderId="0" applyNumberFormat="0" applyBorder="0" applyAlignment="0" applyProtection="0"/>
    <xf numFmtId="189" fontId="25" fillId="88" borderId="0" applyNumberFormat="0" applyBorder="0" applyAlignment="0" applyProtection="0"/>
    <xf numFmtId="189" fontId="25" fillId="87" borderId="0" applyNumberFormat="0" applyBorder="0" applyAlignment="0" applyProtection="0"/>
    <xf numFmtId="189" fontId="25" fillId="87" borderId="0" applyNumberFormat="0" applyBorder="0" applyAlignment="0" applyProtection="0"/>
    <xf numFmtId="189" fontId="25" fillId="87" borderId="0" applyNumberFormat="0" applyBorder="0" applyAlignment="0" applyProtection="0"/>
    <xf numFmtId="189" fontId="25" fillId="87" borderId="0" applyNumberFormat="0" applyBorder="0" applyAlignment="0" applyProtection="0"/>
    <xf numFmtId="189" fontId="25" fillId="88" borderId="0" applyNumberFormat="0" applyBorder="0" applyAlignment="0" applyProtection="0"/>
    <xf numFmtId="189" fontId="25" fillId="87" borderId="0" applyNumberFormat="0" applyBorder="0" applyAlignment="0" applyProtection="0"/>
    <xf numFmtId="189" fontId="25" fillId="88" borderId="0" applyNumberFormat="0" applyBorder="0" applyAlignment="0" applyProtection="0"/>
    <xf numFmtId="189" fontId="25" fillId="87" borderId="0" applyNumberFormat="0" applyBorder="0" applyAlignment="0" applyProtection="0"/>
    <xf numFmtId="189" fontId="25" fillId="88" borderId="0" applyNumberFormat="0" applyBorder="0" applyAlignment="0" applyProtection="0"/>
    <xf numFmtId="189" fontId="25" fillId="88" borderId="0" applyNumberFormat="0" applyBorder="0" applyAlignment="0" applyProtection="0"/>
    <xf numFmtId="189" fontId="25" fillId="87" borderId="0" applyNumberFormat="0" applyBorder="0" applyAlignment="0" applyProtection="0"/>
    <xf numFmtId="189" fontId="25" fillId="88" borderId="0" applyNumberFormat="0" applyBorder="0" applyAlignment="0" applyProtection="0"/>
    <xf numFmtId="189" fontId="25" fillId="88" borderId="0" applyNumberFormat="0" applyBorder="0" applyAlignment="0" applyProtection="0"/>
    <xf numFmtId="189" fontId="25" fillId="87" borderId="0" applyNumberFormat="0" applyBorder="0" applyAlignment="0" applyProtection="0"/>
    <xf numFmtId="189" fontId="25" fillId="88" borderId="0" applyNumberFormat="0" applyBorder="0" applyAlignment="0" applyProtection="0"/>
    <xf numFmtId="189" fontId="25" fillId="88" borderId="0" applyNumberFormat="0" applyBorder="0" applyAlignment="0" applyProtection="0"/>
    <xf numFmtId="189" fontId="109" fillId="88" borderId="0" applyNumberFormat="0" applyBorder="0" applyAlignment="0" applyProtection="0"/>
    <xf numFmtId="189" fontId="25" fillId="88" borderId="0" applyNumberFormat="0" applyBorder="0" applyAlignment="0" applyProtection="0"/>
    <xf numFmtId="189" fontId="25" fillId="88" borderId="0" applyNumberFormat="0" applyBorder="0" applyAlignment="0" applyProtection="0"/>
    <xf numFmtId="189" fontId="265" fillId="88" borderId="0" applyNumberFormat="0" applyBorder="0" applyAlignment="0" applyProtection="0"/>
    <xf numFmtId="189" fontId="25" fillId="21" borderId="0" applyNumberFormat="0" applyBorder="0" applyAlignment="0" applyProtection="0"/>
    <xf numFmtId="189" fontId="25" fillId="90" borderId="0" applyNumberFormat="0" applyBorder="0" applyAlignment="0" applyProtection="0"/>
    <xf numFmtId="189" fontId="25" fillId="21" borderId="0" applyNumberFormat="0" applyBorder="0" applyAlignment="0" applyProtection="0"/>
    <xf numFmtId="189" fontId="25" fillId="90" borderId="0" applyNumberFormat="0" applyBorder="0" applyAlignment="0" applyProtection="0"/>
    <xf numFmtId="189" fontId="25" fillId="90" borderId="0" applyNumberFormat="0" applyBorder="0" applyAlignment="0" applyProtection="0"/>
    <xf numFmtId="189" fontId="25" fillId="90" borderId="0" applyNumberFormat="0" applyBorder="0" applyAlignment="0" applyProtection="0"/>
    <xf numFmtId="189" fontId="25" fillId="90" borderId="0" applyNumberFormat="0" applyBorder="0" applyAlignment="0" applyProtection="0"/>
    <xf numFmtId="189" fontId="25" fillId="21" borderId="0" applyNumberFormat="0" applyBorder="0" applyAlignment="0" applyProtection="0"/>
    <xf numFmtId="189" fontId="25" fillId="90" borderId="0" applyNumberFormat="0" applyBorder="0" applyAlignment="0" applyProtection="0"/>
    <xf numFmtId="189" fontId="25" fillId="90" borderId="0" applyNumberFormat="0" applyBorder="0" applyAlignment="0" applyProtection="0"/>
    <xf numFmtId="189" fontId="25" fillId="90" borderId="0" applyNumberFormat="0" applyBorder="0" applyAlignment="0" applyProtection="0"/>
    <xf numFmtId="189" fontId="25" fillId="90" borderId="0" applyNumberFormat="0" applyBorder="0" applyAlignment="0" applyProtection="0"/>
    <xf numFmtId="189" fontId="25" fillId="21" borderId="0" applyNumberFormat="0" applyBorder="0" applyAlignment="0" applyProtection="0"/>
    <xf numFmtId="189" fontId="25" fillId="90" borderId="0" applyNumberFormat="0" applyBorder="0" applyAlignment="0" applyProtection="0"/>
    <xf numFmtId="189" fontId="25" fillId="21" borderId="0" applyNumberFormat="0" applyBorder="0" applyAlignment="0" applyProtection="0"/>
    <xf numFmtId="189" fontId="25" fillId="90" borderId="0" applyNumberFormat="0" applyBorder="0" applyAlignment="0" applyProtection="0"/>
    <xf numFmtId="189" fontId="25" fillId="21" borderId="0" applyNumberFormat="0" applyBorder="0" applyAlignment="0" applyProtection="0"/>
    <xf numFmtId="189" fontId="25" fillId="21" borderId="0" applyNumberFormat="0" applyBorder="0" applyAlignment="0" applyProtection="0"/>
    <xf numFmtId="189" fontId="25" fillId="90" borderId="0" applyNumberFormat="0" applyBorder="0" applyAlignment="0" applyProtection="0"/>
    <xf numFmtId="189" fontId="25" fillId="21" borderId="0" applyNumberFormat="0" applyBorder="0" applyAlignment="0" applyProtection="0"/>
    <xf numFmtId="189" fontId="25" fillId="21" borderId="0" applyNumberFormat="0" applyBorder="0" applyAlignment="0" applyProtection="0"/>
    <xf numFmtId="189" fontId="25" fillId="90" borderId="0" applyNumberFormat="0" applyBorder="0" applyAlignment="0" applyProtection="0"/>
    <xf numFmtId="189" fontId="25" fillId="21" borderId="0" applyNumberFormat="0" applyBorder="0" applyAlignment="0" applyProtection="0"/>
    <xf numFmtId="189" fontId="25" fillId="21" borderId="0" applyNumberFormat="0" applyBorder="0" applyAlignment="0" applyProtection="0"/>
    <xf numFmtId="189" fontId="109" fillId="21" borderId="0" applyNumberFormat="0" applyBorder="0" applyAlignment="0" applyProtection="0"/>
    <xf numFmtId="189" fontId="25" fillId="21" borderId="0" applyNumberFormat="0" applyBorder="0" applyAlignment="0" applyProtection="0"/>
    <xf numFmtId="189" fontId="25" fillId="21" borderId="0" applyNumberFormat="0" applyBorder="0" applyAlignment="0" applyProtection="0"/>
    <xf numFmtId="189" fontId="265" fillId="21" borderId="0" applyNumberFormat="0" applyBorder="0" applyAlignment="0" applyProtection="0"/>
    <xf numFmtId="189" fontId="25" fillId="25" borderId="0" applyNumberFormat="0" applyBorder="0" applyAlignment="0" applyProtection="0"/>
    <xf numFmtId="189" fontId="25" fillId="8" borderId="0" applyNumberFormat="0" applyBorder="0" applyAlignment="0" applyProtection="0"/>
    <xf numFmtId="189" fontId="25" fillId="25" borderId="0" applyNumberFormat="0" applyBorder="0" applyAlignment="0" applyProtection="0"/>
    <xf numFmtId="189" fontId="25" fillId="8" borderId="0" applyNumberFormat="0" applyBorder="0" applyAlignment="0" applyProtection="0"/>
    <xf numFmtId="189" fontId="25" fillId="8" borderId="0" applyNumberFormat="0" applyBorder="0" applyAlignment="0" applyProtection="0"/>
    <xf numFmtId="189" fontId="25" fillId="8" borderId="0" applyNumberFormat="0" applyBorder="0" applyAlignment="0" applyProtection="0"/>
    <xf numFmtId="189" fontId="25" fillId="8" borderId="0" applyNumberFormat="0" applyBorder="0" applyAlignment="0" applyProtection="0"/>
    <xf numFmtId="189" fontId="25" fillId="25" borderId="0" applyNumberFormat="0" applyBorder="0" applyAlignment="0" applyProtection="0"/>
    <xf numFmtId="189" fontId="25" fillId="8" borderId="0" applyNumberFormat="0" applyBorder="0" applyAlignment="0" applyProtection="0"/>
    <xf numFmtId="189" fontId="25" fillId="8" borderId="0" applyNumberFormat="0" applyBorder="0" applyAlignment="0" applyProtection="0"/>
    <xf numFmtId="189" fontId="25" fillId="8" borderId="0" applyNumberFormat="0" applyBorder="0" applyAlignment="0" applyProtection="0"/>
    <xf numFmtId="189" fontId="25" fillId="8" borderId="0" applyNumberFormat="0" applyBorder="0" applyAlignment="0" applyProtection="0"/>
    <xf numFmtId="189" fontId="25" fillId="25" borderId="0" applyNumberFormat="0" applyBorder="0" applyAlignment="0" applyProtection="0"/>
    <xf numFmtId="189" fontId="25" fillId="8" borderId="0" applyNumberFormat="0" applyBorder="0" applyAlignment="0" applyProtection="0"/>
    <xf numFmtId="189" fontId="25" fillId="25" borderId="0" applyNumberFormat="0" applyBorder="0" applyAlignment="0" applyProtection="0"/>
    <xf numFmtId="189" fontId="25" fillId="8" borderId="0" applyNumberFormat="0" applyBorder="0" applyAlignment="0" applyProtection="0"/>
    <xf numFmtId="189" fontId="25" fillId="25" borderId="0" applyNumberFormat="0" applyBorder="0" applyAlignment="0" applyProtection="0"/>
    <xf numFmtId="189" fontId="25" fillId="25" borderId="0" applyNumberFormat="0" applyBorder="0" applyAlignment="0" applyProtection="0"/>
    <xf numFmtId="189" fontId="25" fillId="8" borderId="0" applyNumberFormat="0" applyBorder="0" applyAlignment="0" applyProtection="0"/>
    <xf numFmtId="189" fontId="25" fillId="25" borderId="0" applyNumberFormat="0" applyBorder="0" applyAlignment="0" applyProtection="0"/>
    <xf numFmtId="189" fontId="25" fillId="25" borderId="0" applyNumberFormat="0" applyBorder="0" applyAlignment="0" applyProtection="0"/>
    <xf numFmtId="189" fontId="25" fillId="8" borderId="0" applyNumberFormat="0" applyBorder="0" applyAlignment="0" applyProtection="0"/>
    <xf numFmtId="189" fontId="25" fillId="25" borderId="0" applyNumberFormat="0" applyBorder="0" applyAlignment="0" applyProtection="0"/>
    <xf numFmtId="189" fontId="25" fillId="25" borderId="0" applyNumberFormat="0" applyBorder="0" applyAlignment="0" applyProtection="0"/>
    <xf numFmtId="189" fontId="109" fillId="25" borderId="0" applyNumberFormat="0" applyBorder="0" applyAlignment="0" applyProtection="0"/>
    <xf numFmtId="189" fontId="25" fillId="25" borderId="0" applyNumberFormat="0" applyBorder="0" applyAlignment="0" applyProtection="0"/>
    <xf numFmtId="189" fontId="25" fillId="25" borderId="0" applyNumberFormat="0" applyBorder="0" applyAlignment="0" applyProtection="0"/>
    <xf numFmtId="189" fontId="265" fillId="25" borderId="0" applyNumberFormat="0" applyBorder="0" applyAlignment="0" applyProtection="0"/>
    <xf numFmtId="189" fontId="25" fillId="84" borderId="0" applyNumberFormat="0" applyBorder="0" applyAlignment="0" applyProtection="0"/>
    <xf numFmtId="189" fontId="25" fillId="93" borderId="0" applyNumberFormat="0" applyBorder="0" applyAlignment="0" applyProtection="0"/>
    <xf numFmtId="189" fontId="25" fillId="84" borderId="0" applyNumberFormat="0" applyBorder="0" applyAlignment="0" applyProtection="0"/>
    <xf numFmtId="189" fontId="25" fillId="93" borderId="0" applyNumberFormat="0" applyBorder="0" applyAlignment="0" applyProtection="0"/>
    <xf numFmtId="189" fontId="25" fillId="93" borderId="0" applyNumberFormat="0" applyBorder="0" applyAlignment="0" applyProtection="0"/>
    <xf numFmtId="189" fontId="25" fillId="93" borderId="0" applyNumberFormat="0" applyBorder="0" applyAlignment="0" applyProtection="0"/>
    <xf numFmtId="189" fontId="25" fillId="93" borderId="0" applyNumberFormat="0" applyBorder="0" applyAlignment="0" applyProtection="0"/>
    <xf numFmtId="189" fontId="25" fillId="84" borderId="0" applyNumberFormat="0" applyBorder="0" applyAlignment="0" applyProtection="0"/>
    <xf numFmtId="189" fontId="25" fillId="93" borderId="0" applyNumberFormat="0" applyBorder="0" applyAlignment="0" applyProtection="0"/>
    <xf numFmtId="189" fontId="25" fillId="93" borderId="0" applyNumberFormat="0" applyBorder="0" applyAlignment="0" applyProtection="0"/>
    <xf numFmtId="189" fontId="25" fillId="93" borderId="0" applyNumberFormat="0" applyBorder="0" applyAlignment="0" applyProtection="0"/>
    <xf numFmtId="189" fontId="25" fillId="93" borderId="0" applyNumberFormat="0" applyBorder="0" applyAlignment="0" applyProtection="0"/>
    <xf numFmtId="189" fontId="25" fillId="84" borderId="0" applyNumberFormat="0" applyBorder="0" applyAlignment="0" applyProtection="0"/>
    <xf numFmtId="189" fontId="25" fillId="93" borderId="0" applyNumberFormat="0" applyBorder="0" applyAlignment="0" applyProtection="0"/>
    <xf numFmtId="189" fontId="25" fillId="84" borderId="0" applyNumberFormat="0" applyBorder="0" applyAlignment="0" applyProtection="0"/>
    <xf numFmtId="189" fontId="25" fillId="93" borderId="0" applyNumberFormat="0" applyBorder="0" applyAlignment="0" applyProtection="0"/>
    <xf numFmtId="189" fontId="25" fillId="84" borderId="0" applyNumberFormat="0" applyBorder="0" applyAlignment="0" applyProtection="0"/>
    <xf numFmtId="189" fontId="25" fillId="84" borderId="0" applyNumberFormat="0" applyBorder="0" applyAlignment="0" applyProtection="0"/>
    <xf numFmtId="189" fontId="25" fillId="93" borderId="0" applyNumberFormat="0" applyBorder="0" applyAlignment="0" applyProtection="0"/>
    <xf numFmtId="189" fontId="25" fillId="84" borderId="0" applyNumberFormat="0" applyBorder="0" applyAlignment="0" applyProtection="0"/>
    <xf numFmtId="189" fontId="25" fillId="84" borderId="0" applyNumberFormat="0" applyBorder="0" applyAlignment="0" applyProtection="0"/>
    <xf numFmtId="189" fontId="25" fillId="93" borderId="0" applyNumberFormat="0" applyBorder="0" applyAlignment="0" applyProtection="0"/>
    <xf numFmtId="189" fontId="25" fillId="84" borderId="0" applyNumberFormat="0" applyBorder="0" applyAlignment="0" applyProtection="0"/>
    <xf numFmtId="189" fontId="25" fillId="84" borderId="0" applyNumberFormat="0" applyBorder="0" applyAlignment="0" applyProtection="0"/>
    <xf numFmtId="189" fontId="109" fillId="84" borderId="0" applyNumberFormat="0" applyBorder="0" applyAlignment="0" applyProtection="0"/>
    <xf numFmtId="189" fontId="25" fillId="84" borderId="0" applyNumberFormat="0" applyBorder="0" applyAlignment="0" applyProtection="0"/>
    <xf numFmtId="189" fontId="25" fillId="84" borderId="0" applyNumberFormat="0" applyBorder="0" applyAlignment="0" applyProtection="0"/>
    <xf numFmtId="189" fontId="265" fillId="84" borderId="0" applyNumberFormat="0" applyBorder="0" applyAlignment="0" applyProtection="0"/>
    <xf numFmtId="189" fontId="25" fillId="85" borderId="0" applyNumberFormat="0" applyBorder="0" applyAlignment="0" applyProtection="0"/>
    <xf numFmtId="189" fontId="25" fillId="94" borderId="0" applyNumberFormat="0" applyBorder="0" applyAlignment="0" applyProtection="0"/>
    <xf numFmtId="189" fontId="25" fillId="85" borderId="0" applyNumberFormat="0" applyBorder="0" applyAlignment="0" applyProtection="0"/>
    <xf numFmtId="189" fontId="25" fillId="94" borderId="0" applyNumberFormat="0" applyBorder="0" applyAlignment="0" applyProtection="0"/>
    <xf numFmtId="189" fontId="25" fillId="94" borderId="0" applyNumberFormat="0" applyBorder="0" applyAlignment="0" applyProtection="0"/>
    <xf numFmtId="189" fontId="25" fillId="94" borderId="0" applyNumberFormat="0" applyBorder="0" applyAlignment="0" applyProtection="0"/>
    <xf numFmtId="189" fontId="25" fillId="94" borderId="0" applyNumberFormat="0" applyBorder="0" applyAlignment="0" applyProtection="0"/>
    <xf numFmtId="189" fontId="25" fillId="85" borderId="0" applyNumberFormat="0" applyBorder="0" applyAlignment="0" applyProtection="0"/>
    <xf numFmtId="189" fontId="25" fillId="94" borderId="0" applyNumberFormat="0" applyBorder="0" applyAlignment="0" applyProtection="0"/>
    <xf numFmtId="189" fontId="25" fillId="94" borderId="0" applyNumberFormat="0" applyBorder="0" applyAlignment="0" applyProtection="0"/>
    <xf numFmtId="189" fontId="25" fillId="94" borderId="0" applyNumberFormat="0" applyBorder="0" applyAlignment="0" applyProtection="0"/>
    <xf numFmtId="189" fontId="25" fillId="94" borderId="0" applyNumberFormat="0" applyBorder="0" applyAlignment="0" applyProtection="0"/>
    <xf numFmtId="189" fontId="25" fillId="85" borderId="0" applyNumberFormat="0" applyBorder="0" applyAlignment="0" applyProtection="0"/>
    <xf numFmtId="189" fontId="25" fillId="94" borderId="0" applyNumberFormat="0" applyBorder="0" applyAlignment="0" applyProtection="0"/>
    <xf numFmtId="189" fontId="25" fillId="85" borderId="0" applyNumberFormat="0" applyBorder="0" applyAlignment="0" applyProtection="0"/>
    <xf numFmtId="189" fontId="25" fillId="94" borderId="0" applyNumberFormat="0" applyBorder="0" applyAlignment="0" applyProtection="0"/>
    <xf numFmtId="189" fontId="25" fillId="85" borderId="0" applyNumberFormat="0" applyBorder="0" applyAlignment="0" applyProtection="0"/>
    <xf numFmtId="189" fontId="25" fillId="85" borderId="0" applyNumberFormat="0" applyBorder="0" applyAlignment="0" applyProtection="0"/>
    <xf numFmtId="189" fontId="25" fillId="94" borderId="0" applyNumberFormat="0" applyBorder="0" applyAlignment="0" applyProtection="0"/>
    <xf numFmtId="189" fontId="25" fillId="85" borderId="0" applyNumberFormat="0" applyBorder="0" applyAlignment="0" applyProtection="0"/>
    <xf numFmtId="189" fontId="25" fillId="85" borderId="0" applyNumberFormat="0" applyBorder="0" applyAlignment="0" applyProtection="0"/>
    <xf numFmtId="189" fontId="25" fillId="94" borderId="0" applyNumberFormat="0" applyBorder="0" applyAlignment="0" applyProtection="0"/>
    <xf numFmtId="189" fontId="25" fillId="85" borderId="0" applyNumberFormat="0" applyBorder="0" applyAlignment="0" applyProtection="0"/>
    <xf numFmtId="189" fontId="25" fillId="85" borderId="0" applyNumberFormat="0" applyBorder="0" applyAlignment="0" applyProtection="0"/>
    <xf numFmtId="189" fontId="109" fillId="85" borderId="0" applyNumberFormat="0" applyBorder="0" applyAlignment="0" applyProtection="0"/>
    <xf numFmtId="189" fontId="25" fillId="85" borderId="0" applyNumberFormat="0" applyBorder="0" applyAlignment="0" applyProtection="0"/>
    <xf numFmtId="189" fontId="25" fillId="85" borderId="0" applyNumberFormat="0" applyBorder="0" applyAlignment="0" applyProtection="0"/>
    <xf numFmtId="189" fontId="265" fillId="85" borderId="0" applyNumberFormat="0" applyBorder="0" applyAlignment="0" applyProtection="0"/>
    <xf numFmtId="189" fontId="25" fillId="24" borderId="0" applyNumberFormat="0" applyBorder="0" applyAlignment="0" applyProtection="0"/>
    <xf numFmtId="189" fontId="25" fillId="95" borderId="0" applyNumberFormat="0" applyBorder="0" applyAlignment="0" applyProtection="0"/>
    <xf numFmtId="189" fontId="25" fillId="24" borderId="0" applyNumberFormat="0" applyBorder="0" applyAlignment="0" applyProtection="0"/>
    <xf numFmtId="189" fontId="25" fillId="95" borderId="0" applyNumberFormat="0" applyBorder="0" applyAlignment="0" applyProtection="0"/>
    <xf numFmtId="189" fontId="25" fillId="95" borderId="0" applyNumberFormat="0" applyBorder="0" applyAlignment="0" applyProtection="0"/>
    <xf numFmtId="189" fontId="25" fillId="95" borderId="0" applyNumberFormat="0" applyBorder="0" applyAlignment="0" applyProtection="0"/>
    <xf numFmtId="189" fontId="25" fillId="95" borderId="0" applyNumberFormat="0" applyBorder="0" applyAlignment="0" applyProtection="0"/>
    <xf numFmtId="189" fontId="25" fillId="24" borderId="0" applyNumberFormat="0" applyBorder="0" applyAlignment="0" applyProtection="0"/>
    <xf numFmtId="189" fontId="25" fillId="95" borderId="0" applyNumberFormat="0" applyBorder="0" applyAlignment="0" applyProtection="0"/>
    <xf numFmtId="189" fontId="25" fillId="95" borderId="0" applyNumberFormat="0" applyBorder="0" applyAlignment="0" applyProtection="0"/>
    <xf numFmtId="189" fontId="25" fillId="95" borderId="0" applyNumberFormat="0" applyBorder="0" applyAlignment="0" applyProtection="0"/>
    <xf numFmtId="189" fontId="25" fillId="95" borderId="0" applyNumberFormat="0" applyBorder="0" applyAlignment="0" applyProtection="0"/>
    <xf numFmtId="189" fontId="25" fillId="24" borderId="0" applyNumberFormat="0" applyBorder="0" applyAlignment="0" applyProtection="0"/>
    <xf numFmtId="189" fontId="25" fillId="95" borderId="0" applyNumberFormat="0" applyBorder="0" applyAlignment="0" applyProtection="0"/>
    <xf numFmtId="189" fontId="25" fillId="24" borderId="0" applyNumberFormat="0" applyBorder="0" applyAlignment="0" applyProtection="0"/>
    <xf numFmtId="189" fontId="25" fillId="95" borderId="0" applyNumberFormat="0" applyBorder="0" applyAlignment="0" applyProtection="0"/>
    <xf numFmtId="189" fontId="25" fillId="24" borderId="0" applyNumberFormat="0" applyBorder="0" applyAlignment="0" applyProtection="0"/>
    <xf numFmtId="189" fontId="25" fillId="24" borderId="0" applyNumberFormat="0" applyBorder="0" applyAlignment="0" applyProtection="0"/>
    <xf numFmtId="189" fontId="25" fillId="95" borderId="0" applyNumberFormat="0" applyBorder="0" applyAlignment="0" applyProtection="0"/>
    <xf numFmtId="189" fontId="25" fillId="24" borderId="0" applyNumberFormat="0" applyBorder="0" applyAlignment="0" applyProtection="0"/>
    <xf numFmtId="189" fontId="25" fillId="24" borderId="0" applyNumberFormat="0" applyBorder="0" applyAlignment="0" applyProtection="0"/>
    <xf numFmtId="189" fontId="25" fillId="95" borderId="0" applyNumberFormat="0" applyBorder="0" applyAlignment="0" applyProtection="0"/>
    <xf numFmtId="189" fontId="25" fillId="24" borderId="0" applyNumberFormat="0" applyBorder="0" applyAlignment="0" applyProtection="0"/>
    <xf numFmtId="189" fontId="25" fillId="24" borderId="0" applyNumberFormat="0" applyBorder="0" applyAlignment="0" applyProtection="0"/>
    <xf numFmtId="189" fontId="109" fillId="24" borderId="0" applyNumberFormat="0" applyBorder="0" applyAlignment="0" applyProtection="0"/>
    <xf numFmtId="189" fontId="25" fillId="24" borderId="0" applyNumberFormat="0" applyBorder="0" applyAlignment="0" applyProtection="0"/>
    <xf numFmtId="189" fontId="25" fillId="24" borderId="0" applyNumberFormat="0" applyBorder="0" applyAlignment="0" applyProtection="0"/>
    <xf numFmtId="189" fontId="265" fillId="24" borderId="0" applyNumberFormat="0" applyBorder="0" applyAlignment="0" applyProtection="0"/>
    <xf numFmtId="227" fontId="110" fillId="0" borderId="7">
      <alignment horizontal="centerContinuous"/>
    </xf>
    <xf numFmtId="189" fontId="113" fillId="7" borderId="0" applyNumberFormat="0" applyBorder="0" applyAlignment="0" applyProtection="0"/>
    <xf numFmtId="189" fontId="266" fillId="19" borderId="0" applyNumberFormat="0" applyBorder="0" applyAlignment="0" applyProtection="0"/>
    <xf numFmtId="189" fontId="113" fillId="7" borderId="0" applyNumberFormat="0" applyBorder="0" applyAlignment="0" applyProtection="0"/>
    <xf numFmtId="189" fontId="113" fillId="7" borderId="0" applyNumberFormat="0" applyBorder="0" applyAlignment="0" applyProtection="0"/>
    <xf numFmtId="189" fontId="113" fillId="7" borderId="0" applyNumberFormat="0" applyBorder="0" applyAlignment="0" applyProtection="0"/>
    <xf numFmtId="189" fontId="113" fillId="7" borderId="0" applyNumberFormat="0" applyBorder="0" applyAlignment="0" applyProtection="0"/>
    <xf numFmtId="189" fontId="266" fillId="19" borderId="0" applyNumberFormat="0" applyBorder="0" applyAlignment="0" applyProtection="0"/>
    <xf numFmtId="189" fontId="113" fillId="7" borderId="0" applyNumberFormat="0" applyBorder="0" applyAlignment="0" applyProtection="0"/>
    <xf numFmtId="189" fontId="113" fillId="7" borderId="0" applyNumberFormat="0" applyBorder="0" applyAlignment="0" applyProtection="0"/>
    <xf numFmtId="189" fontId="113" fillId="7" borderId="0" applyNumberFormat="0" applyBorder="0" applyAlignment="0" applyProtection="0"/>
    <xf numFmtId="189" fontId="113" fillId="7" borderId="0" applyNumberFormat="0" applyBorder="0" applyAlignment="0" applyProtection="0"/>
    <xf numFmtId="189" fontId="266" fillId="19" borderId="0" applyNumberFormat="0" applyBorder="0" applyAlignment="0" applyProtection="0"/>
    <xf numFmtId="189" fontId="113" fillId="7" borderId="0" applyNumberFormat="0" applyBorder="0" applyAlignment="0" applyProtection="0"/>
    <xf numFmtId="189" fontId="266" fillId="19" borderId="0" applyNumberFormat="0" applyBorder="0" applyAlignment="0" applyProtection="0"/>
    <xf numFmtId="189" fontId="113" fillId="7" borderId="0" applyNumberFormat="0" applyBorder="0" applyAlignment="0" applyProtection="0"/>
    <xf numFmtId="189" fontId="266" fillId="19" borderId="0" applyNumberFormat="0" applyBorder="0" applyAlignment="0" applyProtection="0"/>
    <xf numFmtId="189" fontId="115" fillId="19" borderId="0" applyNumberFormat="0" applyBorder="0" applyAlignment="0" applyProtection="0"/>
    <xf numFmtId="189" fontId="186" fillId="19" borderId="0" applyNumberFormat="0" applyBorder="0" applyAlignment="0" applyProtection="0"/>
    <xf numFmtId="189" fontId="266" fillId="19" borderId="0" applyNumberFormat="0" applyBorder="0" applyAlignment="0" applyProtection="0"/>
    <xf numFmtId="189" fontId="266" fillId="19" borderId="0" applyNumberFormat="0" applyBorder="0" applyAlignment="0" applyProtection="0"/>
    <xf numFmtId="189" fontId="266" fillId="19" borderId="0" applyNumberFormat="0" applyBorder="0" applyAlignment="0" applyProtection="0"/>
    <xf numFmtId="189" fontId="266" fillId="19" borderId="0" applyNumberFormat="0" applyBorder="0" applyAlignment="0" applyProtection="0"/>
    <xf numFmtId="189" fontId="266" fillId="19" borderId="0" applyNumberFormat="0" applyBorder="0" applyAlignment="0" applyProtection="0"/>
    <xf numFmtId="189" fontId="267" fillId="19" borderId="0" applyNumberFormat="0" applyBorder="0" applyAlignment="0" applyProtection="0"/>
    <xf numFmtId="231" fontId="116" fillId="97" borderId="69" applyNumberFormat="0" applyBorder="0" applyAlignment="0">
      <alignment horizontal="centerContinuous" vertical="center"/>
      <protection hidden="1"/>
    </xf>
    <xf numFmtId="231" fontId="116" fillId="97" borderId="69" applyNumberFormat="0" applyBorder="0" applyAlignment="0">
      <alignment horizontal="centerContinuous" vertical="center"/>
      <protection hidden="1"/>
    </xf>
    <xf numFmtId="1" fontId="117" fillId="98" borderId="16" applyNumberFormat="0" applyBorder="0" applyAlignment="0">
      <alignment horizontal="center" vertical="top" wrapText="1"/>
      <protection hidden="1"/>
    </xf>
    <xf numFmtId="1" fontId="117" fillId="98" borderId="16" applyNumberFormat="0" applyBorder="0" applyAlignment="0">
      <alignment horizontal="center" vertical="top" wrapText="1"/>
      <protection hidden="1"/>
    </xf>
    <xf numFmtId="189" fontId="122" fillId="0" borderId="7" applyNumberFormat="0" applyFill="0" applyAlignment="0" applyProtection="0"/>
    <xf numFmtId="332" fontId="93" fillId="0" borderId="0"/>
    <xf numFmtId="333" fontId="93" fillId="0" borderId="0"/>
    <xf numFmtId="334" fontId="93" fillId="0" borderId="0"/>
    <xf numFmtId="332" fontId="93" fillId="0" borderId="23"/>
    <xf numFmtId="333" fontId="93" fillId="0" borderId="23"/>
    <xf numFmtId="333" fontId="93" fillId="0" borderId="23"/>
    <xf numFmtId="334" fontId="93" fillId="0" borderId="23"/>
    <xf numFmtId="334" fontId="93" fillId="0" borderId="23"/>
    <xf numFmtId="332" fontId="93" fillId="0" borderId="23"/>
    <xf numFmtId="332" fontId="93" fillId="0" borderId="23"/>
    <xf numFmtId="332" fontId="93" fillId="0" borderId="0"/>
    <xf numFmtId="335" fontId="93" fillId="0" borderId="0"/>
    <xf numFmtId="336" fontId="93" fillId="0" borderId="0"/>
    <xf numFmtId="337" fontId="93" fillId="0" borderId="0"/>
    <xf numFmtId="335" fontId="93" fillId="0" borderId="23"/>
    <xf numFmtId="336" fontId="93" fillId="0" borderId="23"/>
    <xf numFmtId="336" fontId="93" fillId="0" borderId="23"/>
    <xf numFmtId="337" fontId="93" fillId="0" borderId="23"/>
    <xf numFmtId="337" fontId="93" fillId="0" borderId="23"/>
    <xf numFmtId="335" fontId="93" fillId="0" borderId="23"/>
    <xf numFmtId="335" fontId="93" fillId="0" borderId="23"/>
    <xf numFmtId="335" fontId="93" fillId="0" borderId="0"/>
    <xf numFmtId="338" fontId="93" fillId="0" borderId="0">
      <alignment horizontal="right"/>
      <protection locked="0"/>
    </xf>
    <xf numFmtId="339" fontId="93" fillId="0" borderId="0">
      <alignment horizontal="right"/>
      <protection locked="0"/>
    </xf>
    <xf numFmtId="340" fontId="93" fillId="0" borderId="0"/>
    <xf numFmtId="341" fontId="93" fillId="0" borderId="0"/>
    <xf numFmtId="342" fontId="93" fillId="0" borderId="0"/>
    <xf numFmtId="340" fontId="93" fillId="0" borderId="23"/>
    <xf numFmtId="341" fontId="93" fillId="0" borderId="23"/>
    <xf numFmtId="341" fontId="93" fillId="0" borderId="23"/>
    <xf numFmtId="342" fontId="93" fillId="0" borderId="23"/>
    <xf numFmtId="342" fontId="93" fillId="0" borderId="23"/>
    <xf numFmtId="340" fontId="93" fillId="0" borderId="23"/>
    <xf numFmtId="340" fontId="93" fillId="0" borderId="23"/>
    <xf numFmtId="340" fontId="93" fillId="0" borderId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8" fillId="101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8" fillId="101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268" fillId="82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129" fillId="82" borderId="36" applyNumberFormat="0" applyAlignment="0" applyProtection="0"/>
    <xf numFmtId="189" fontId="269" fillId="82" borderId="36" applyNumberFormat="0" applyAlignment="0" applyProtection="0"/>
    <xf numFmtId="189" fontId="269" fillId="82" borderId="36" applyNumberFormat="0" applyAlignment="0" applyProtection="0"/>
    <xf numFmtId="189" fontId="131" fillId="102" borderId="37" applyNumberFormat="0" applyAlignment="0" applyProtection="0"/>
    <xf numFmtId="189" fontId="131" fillId="8" borderId="37" applyNumberFormat="0" applyAlignment="0" applyProtection="0"/>
    <xf numFmtId="189" fontId="131" fillId="102" borderId="37" applyNumberFormat="0" applyAlignment="0" applyProtection="0"/>
    <xf numFmtId="189" fontId="131" fillId="8" borderId="37" applyNumberFormat="0" applyAlignment="0" applyProtection="0"/>
    <xf numFmtId="189" fontId="131" fillId="8" borderId="37" applyNumberFormat="0" applyAlignment="0" applyProtection="0"/>
    <xf numFmtId="189" fontId="131" fillId="8" borderId="37" applyNumberFormat="0" applyAlignment="0" applyProtection="0"/>
    <xf numFmtId="189" fontId="131" fillId="8" borderId="37" applyNumberFormat="0" applyAlignment="0" applyProtection="0"/>
    <xf numFmtId="189" fontId="131" fillId="102" borderId="37" applyNumberFormat="0" applyAlignment="0" applyProtection="0"/>
    <xf numFmtId="189" fontId="131" fillId="8" borderId="37" applyNumberFormat="0" applyAlignment="0" applyProtection="0"/>
    <xf numFmtId="189" fontId="131" fillId="8" borderId="37" applyNumberFormat="0" applyAlignment="0" applyProtection="0"/>
    <xf numFmtId="189" fontId="131" fillId="8" borderId="37" applyNumberFormat="0" applyAlignment="0" applyProtection="0"/>
    <xf numFmtId="189" fontId="131" fillId="8" borderId="37" applyNumberFormat="0" applyAlignment="0" applyProtection="0"/>
    <xf numFmtId="189" fontId="131" fillId="102" borderId="37" applyNumberFormat="0" applyAlignment="0" applyProtection="0"/>
    <xf numFmtId="189" fontId="131" fillId="8" borderId="37" applyNumberFormat="0" applyAlignment="0" applyProtection="0"/>
    <xf numFmtId="189" fontId="131" fillId="102" borderId="37" applyNumberFormat="0" applyAlignment="0" applyProtection="0"/>
    <xf numFmtId="189" fontId="131" fillId="8" borderId="37" applyNumberFormat="0" applyAlignment="0" applyProtection="0"/>
    <xf numFmtId="189" fontId="131" fillId="102" borderId="37" applyNumberFormat="0" applyAlignment="0" applyProtection="0"/>
    <xf numFmtId="189" fontId="131" fillId="102" borderId="37" applyNumberFormat="0" applyAlignment="0" applyProtection="0"/>
    <xf numFmtId="189" fontId="131" fillId="8" borderId="37" applyNumberFormat="0" applyAlignment="0" applyProtection="0"/>
    <xf numFmtId="189" fontId="131" fillId="102" borderId="37" applyNumberFormat="0" applyAlignment="0" applyProtection="0"/>
    <xf numFmtId="189" fontId="131" fillId="102" borderId="37" applyNumberFormat="0" applyAlignment="0" applyProtection="0"/>
    <xf numFmtId="189" fontId="131" fillId="8" borderId="37" applyNumberFormat="0" applyAlignment="0" applyProtection="0"/>
    <xf numFmtId="189" fontId="131" fillId="102" borderId="37" applyNumberFormat="0" applyAlignment="0" applyProtection="0"/>
    <xf numFmtId="189" fontId="131" fillId="102" borderId="37" applyNumberFormat="0" applyAlignment="0" applyProtection="0"/>
    <xf numFmtId="189" fontId="204" fillId="102" borderId="37" applyNumberFormat="0" applyAlignment="0" applyProtection="0"/>
    <xf numFmtId="189" fontId="131" fillId="102" borderId="37" applyNumberFormat="0" applyAlignment="0" applyProtection="0"/>
    <xf numFmtId="189" fontId="131" fillId="102" borderId="37" applyNumberFormat="0" applyAlignment="0" applyProtection="0"/>
    <xf numFmtId="189" fontId="270" fillId="102" borderId="37" applyNumberFormat="0" applyAlignment="0" applyProtection="0"/>
    <xf numFmtId="37" fontId="92" fillId="0" borderId="7">
      <alignment horizont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9" fontId="271" fillId="127" borderId="0" applyAlignment="0" applyProtection="0">
      <alignment vertical="center"/>
    </xf>
    <xf numFmtId="332" fontId="93" fillId="100" borderId="41">
      <protection locked="0"/>
    </xf>
    <xf numFmtId="333" fontId="93" fillId="100" borderId="41">
      <protection locked="0"/>
    </xf>
    <xf numFmtId="334" fontId="93" fillId="100" borderId="41">
      <protection locked="0"/>
    </xf>
    <xf numFmtId="332" fontId="93" fillId="100" borderId="41">
      <protection locked="0"/>
    </xf>
    <xf numFmtId="335" fontId="93" fillId="100" borderId="41">
      <protection locked="0"/>
    </xf>
    <xf numFmtId="336" fontId="93" fillId="100" borderId="41">
      <protection locked="0"/>
    </xf>
    <xf numFmtId="337" fontId="93" fillId="100" borderId="41">
      <protection locked="0"/>
    </xf>
    <xf numFmtId="335" fontId="93" fillId="100" borderId="41">
      <protection locked="0"/>
    </xf>
    <xf numFmtId="338" fontId="93" fillId="38" borderId="41">
      <alignment horizontal="right"/>
      <protection locked="0"/>
    </xf>
    <xf numFmtId="339" fontId="93" fillId="38" borderId="41">
      <alignment horizontal="right"/>
      <protection locked="0"/>
    </xf>
    <xf numFmtId="189" fontId="93" fillId="128" borderId="41">
      <alignment horizontal="left"/>
      <protection locked="0"/>
    </xf>
    <xf numFmtId="49" fontId="93" fillId="35" borderId="41">
      <alignment horizontal="left" vertical="top" wrapText="1"/>
      <protection locked="0"/>
    </xf>
    <xf numFmtId="340" fontId="93" fillId="100" borderId="41">
      <protection locked="0"/>
    </xf>
    <xf numFmtId="341" fontId="93" fillId="100" borderId="41">
      <protection locked="0"/>
    </xf>
    <xf numFmtId="342" fontId="93" fillId="100" borderId="41">
      <protection locked="0"/>
    </xf>
    <xf numFmtId="340" fontId="93" fillId="100" borderId="41">
      <protection locked="0"/>
    </xf>
    <xf numFmtId="49" fontId="93" fillId="35" borderId="41">
      <alignment horizontal="left"/>
      <protection locked="0"/>
    </xf>
    <xf numFmtId="343" fontId="93" fillId="100" borderId="41">
      <alignment horizontal="left" indent="1"/>
      <protection locked="0"/>
    </xf>
    <xf numFmtId="344" fontId="4" fillId="100" borderId="70"/>
    <xf numFmtId="344" fontId="4" fillId="100" borderId="70"/>
    <xf numFmtId="344" fontId="4" fillId="100" borderId="70"/>
    <xf numFmtId="344" fontId="4" fillId="100" borderId="70"/>
    <xf numFmtId="344" fontId="4" fillId="100" borderId="7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200" fontId="4" fillId="0" borderId="0" applyFill="0" applyBorder="0"/>
    <xf numFmtId="345" fontId="4" fillId="0" borderId="0" applyFont="0" applyFill="0" applyBorder="0" applyAlignment="0" applyProtection="0"/>
    <xf numFmtId="346" fontId="4" fillId="0" borderId="0" applyFont="0" applyFill="0" applyBorder="0" applyProtection="0">
      <alignment vertical="top"/>
    </xf>
    <xf numFmtId="346" fontId="4" fillId="0" borderId="0" applyFont="0" applyFill="0" applyBorder="0" applyProtection="0">
      <alignment vertical="top"/>
    </xf>
    <xf numFmtId="346" fontId="4" fillId="0" borderId="0" applyFont="0" applyFill="0" applyBorder="0" applyProtection="0">
      <alignment vertical="top"/>
    </xf>
    <xf numFmtId="347" fontId="4" fillId="0" borderId="0" applyFont="0" applyFill="0" applyBorder="0" applyAlignment="0" applyProtection="0"/>
    <xf numFmtId="346" fontId="4" fillId="0" borderId="0" applyFont="0" applyFill="0" applyBorder="0" applyProtection="0">
      <alignment vertical="top"/>
    </xf>
    <xf numFmtId="347" fontId="4" fillId="0" borderId="0" applyFont="0" applyFill="0" applyBorder="0" applyAlignment="0" applyProtection="0"/>
    <xf numFmtId="348" fontId="4" fillId="0" borderId="0" applyFont="0" applyFill="0" applyBorder="0" applyProtection="0">
      <alignment vertical="top"/>
    </xf>
    <xf numFmtId="348" fontId="4" fillId="0" borderId="0" applyFont="0" applyFill="0" applyBorder="0" applyProtection="0">
      <alignment vertical="top"/>
    </xf>
    <xf numFmtId="348" fontId="4" fillId="0" borderId="0" applyFont="0" applyFill="0" applyBorder="0" applyProtection="0">
      <alignment vertical="top"/>
    </xf>
    <xf numFmtId="348" fontId="4" fillId="0" borderId="0" applyFont="0" applyFill="0" applyBorder="0" applyProtection="0">
      <alignment vertical="top"/>
    </xf>
    <xf numFmtId="349" fontId="102" fillId="117" borderId="0" applyAlignment="0" applyProtection="0">
      <alignment horizontal="right"/>
    </xf>
    <xf numFmtId="219" fontId="140" fillId="0" borderId="23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145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4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145" fillId="0" borderId="0" applyNumberFormat="0" applyFill="0" applyBorder="0" applyAlignment="0" applyProtection="0"/>
    <xf numFmtId="189" fontId="272" fillId="0" borderId="0" applyNumberFormat="0" applyFill="0" applyBorder="0" applyAlignment="0" applyProtection="0"/>
    <xf numFmtId="189" fontId="60" fillId="102" borderId="0" applyNumberFormat="0" applyFont="0" applyBorder="0" applyAlignment="0" applyProtection="0"/>
    <xf numFmtId="189" fontId="60" fillId="19" borderId="0" applyNumberFormat="0" applyFont="0" applyBorder="0" applyAlignment="0" applyProtection="0"/>
    <xf numFmtId="350" fontId="273" fillId="0" borderId="0" applyFill="0" applyBorder="0" applyProtection="0"/>
    <xf numFmtId="270" fontId="33" fillId="82" borderId="12" applyAlignment="0" applyProtection="0"/>
    <xf numFmtId="272" fontId="32" fillId="0" borderId="0" applyFill="0" applyBorder="0" applyAlignment="0" applyProtection="0"/>
    <xf numFmtId="189" fontId="60" fillId="0" borderId="42" applyNumberFormat="0" applyFont="0" applyAlignment="0" applyProtection="0"/>
    <xf numFmtId="189" fontId="60" fillId="0" borderId="42" applyNumberFormat="0" applyFont="0" applyAlignment="0" applyProtection="0"/>
    <xf numFmtId="189" fontId="60" fillId="0" borderId="42" applyNumberFormat="0" applyFont="0" applyAlignment="0" applyProtection="0"/>
    <xf numFmtId="189" fontId="60" fillId="0" borderId="43" applyNumberFormat="0" applyFont="0" applyAlignment="0" applyProtection="0"/>
    <xf numFmtId="189" fontId="60" fillId="0" borderId="43" applyNumberFormat="0" applyFont="0" applyAlignment="0" applyProtection="0"/>
    <xf numFmtId="189" fontId="60" fillId="0" borderId="43" applyNumberFormat="0" applyFont="0" applyAlignment="0" applyProtection="0"/>
    <xf numFmtId="189" fontId="60" fillId="27" borderId="0" applyNumberFormat="0" applyFont="0" applyBorder="0" applyAlignment="0" applyProtection="0"/>
    <xf numFmtId="351" fontId="4" fillId="0" borderId="0" applyFont="0" applyFill="0" applyBorder="0" applyAlignment="0" applyProtection="0"/>
    <xf numFmtId="352" fontId="4" fillId="0" borderId="0" applyFont="0" applyFill="0" applyBorder="0" applyProtection="0">
      <alignment vertical="top"/>
    </xf>
    <xf numFmtId="352" fontId="4" fillId="0" borderId="0" applyFont="0" applyFill="0" applyBorder="0" applyProtection="0">
      <alignment vertical="top"/>
    </xf>
    <xf numFmtId="352" fontId="4" fillId="0" borderId="0" applyFont="0" applyFill="0" applyBorder="0" applyProtection="0">
      <alignment vertical="top"/>
    </xf>
    <xf numFmtId="352" fontId="4" fillId="0" borderId="0" applyFont="0" applyFill="0" applyBorder="0" applyProtection="0">
      <alignment vertical="top"/>
    </xf>
    <xf numFmtId="1" fontId="151" fillId="104" borderId="44" applyNumberFormat="0" applyBorder="0" applyAlignment="0">
      <alignment horizontal="centerContinuous" vertical="center"/>
      <protection locked="0"/>
    </xf>
    <xf numFmtId="189" fontId="271" fillId="18" borderId="0" applyAlignment="0" applyProtection="0">
      <alignment horizontal="right" vertical="center"/>
    </xf>
    <xf numFmtId="189" fontId="60" fillId="0" borderId="0" applyFont="0" applyFill="0" applyBorder="0" applyAlignment="0" applyProtection="0"/>
    <xf numFmtId="189" fontId="158" fillId="78" borderId="0" applyNumberFormat="0" applyBorder="0" applyAlignment="0" applyProtection="0"/>
    <xf numFmtId="189" fontId="158" fillId="105" borderId="0" applyNumberFormat="0" applyBorder="0" applyAlignment="0" applyProtection="0"/>
    <xf numFmtId="189" fontId="158" fillId="78" borderId="0" applyNumberFormat="0" applyBorder="0" applyAlignment="0" applyProtection="0"/>
    <xf numFmtId="189" fontId="158" fillId="105" borderId="0" applyNumberFormat="0" applyBorder="0" applyAlignment="0" applyProtection="0"/>
    <xf numFmtId="189" fontId="158" fillId="105" borderId="0" applyNumberFormat="0" applyBorder="0" applyAlignment="0" applyProtection="0"/>
    <xf numFmtId="189" fontId="158" fillId="105" borderId="0" applyNumberFormat="0" applyBorder="0" applyAlignment="0" applyProtection="0"/>
    <xf numFmtId="189" fontId="158" fillId="105" borderId="0" applyNumberFormat="0" applyBorder="0" applyAlignment="0" applyProtection="0"/>
    <xf numFmtId="189" fontId="158" fillId="78" borderId="0" applyNumberFormat="0" applyBorder="0" applyAlignment="0" applyProtection="0"/>
    <xf numFmtId="189" fontId="158" fillId="105" borderId="0" applyNumberFormat="0" applyBorder="0" applyAlignment="0" applyProtection="0"/>
    <xf numFmtId="189" fontId="158" fillId="105" borderId="0" applyNumberFormat="0" applyBorder="0" applyAlignment="0" applyProtection="0"/>
    <xf numFmtId="189" fontId="158" fillId="105" borderId="0" applyNumberFormat="0" applyBorder="0" applyAlignment="0" applyProtection="0"/>
    <xf numFmtId="189" fontId="158" fillId="105" borderId="0" applyNumberFormat="0" applyBorder="0" applyAlignment="0" applyProtection="0"/>
    <xf numFmtId="189" fontId="158" fillId="78" borderId="0" applyNumberFormat="0" applyBorder="0" applyAlignment="0" applyProtection="0"/>
    <xf numFmtId="189" fontId="158" fillId="105" borderId="0" applyNumberFormat="0" applyBorder="0" applyAlignment="0" applyProtection="0"/>
    <xf numFmtId="189" fontId="158" fillId="78" borderId="0" applyNumberFormat="0" applyBorder="0" applyAlignment="0" applyProtection="0"/>
    <xf numFmtId="189" fontId="158" fillId="105" borderId="0" applyNumberFormat="0" applyBorder="0" applyAlignment="0" applyProtection="0"/>
    <xf numFmtId="189" fontId="158" fillId="78" borderId="0" applyNumberFormat="0" applyBorder="0" applyAlignment="0" applyProtection="0"/>
    <xf numFmtId="189" fontId="158" fillId="78" borderId="0" applyNumberFormat="0" applyBorder="0" applyAlignment="0" applyProtection="0"/>
    <xf numFmtId="189" fontId="158" fillId="105" borderId="0" applyNumberFormat="0" applyBorder="0" applyAlignment="0" applyProtection="0"/>
    <xf numFmtId="189" fontId="158" fillId="78" borderId="0" applyNumberFormat="0" applyBorder="0" applyAlignment="0" applyProtection="0"/>
    <xf numFmtId="189" fontId="158" fillId="78" borderId="0" applyNumberFormat="0" applyBorder="0" applyAlignment="0" applyProtection="0"/>
    <xf numFmtId="189" fontId="158" fillId="105" borderId="0" applyNumberFormat="0" applyBorder="0" applyAlignment="0" applyProtection="0"/>
    <xf numFmtId="189" fontId="158" fillId="78" borderId="0" applyNumberFormat="0" applyBorder="0" applyAlignment="0" applyProtection="0"/>
    <xf numFmtId="189" fontId="158" fillId="78" borderId="0" applyNumberFormat="0" applyBorder="0" applyAlignment="0" applyProtection="0"/>
    <xf numFmtId="189" fontId="274" fillId="78" borderId="0" applyNumberFormat="0" applyBorder="0" applyAlignment="0" applyProtection="0"/>
    <xf numFmtId="189" fontId="158" fillId="78" borderId="0" applyNumberFormat="0" applyBorder="0" applyAlignment="0" applyProtection="0"/>
    <xf numFmtId="189" fontId="158" fillId="78" borderId="0" applyNumberFormat="0" applyBorder="0" applyAlignment="0" applyProtection="0"/>
    <xf numFmtId="189" fontId="275" fillId="78" borderId="0" applyNumberFormat="0" applyBorder="0" applyAlignment="0" applyProtection="0"/>
    <xf numFmtId="280" fontId="133" fillId="37" borderId="1" applyNumberFormat="0" applyFont="0" applyAlignment="0"/>
    <xf numFmtId="189" fontId="72" fillId="0" borderId="12">
      <alignment horizontal="left" vertical="center"/>
    </xf>
    <xf numFmtId="189" fontId="162" fillId="0" borderId="48" applyNumberFormat="0" applyFill="0" applyAlignment="0" applyProtection="0"/>
    <xf numFmtId="189" fontId="161" fillId="0" borderId="47" applyNumberFormat="0" applyFill="0" applyAlignment="0" applyProtection="0"/>
    <xf numFmtId="189" fontId="162" fillId="0" borderId="48" applyNumberFormat="0" applyFill="0" applyAlignment="0" applyProtection="0"/>
    <xf numFmtId="189" fontId="161" fillId="0" borderId="47" applyNumberFormat="0" applyFill="0" applyAlignment="0" applyProtection="0"/>
    <xf numFmtId="189" fontId="161" fillId="0" borderId="47" applyNumberFormat="0" applyFill="0" applyAlignment="0" applyProtection="0"/>
    <xf numFmtId="189" fontId="161" fillId="0" borderId="47" applyNumberFormat="0" applyFill="0" applyAlignment="0" applyProtection="0"/>
    <xf numFmtId="189" fontId="161" fillId="0" borderId="47" applyNumberFormat="0" applyFill="0" applyAlignment="0" applyProtection="0"/>
    <xf numFmtId="189" fontId="162" fillId="0" borderId="48" applyNumberFormat="0" applyFill="0" applyAlignment="0" applyProtection="0"/>
    <xf numFmtId="189" fontId="161" fillId="0" borderId="47" applyNumberFormat="0" applyFill="0" applyAlignment="0" applyProtection="0"/>
    <xf numFmtId="189" fontId="161" fillId="0" borderId="47" applyNumberFormat="0" applyFill="0" applyAlignment="0" applyProtection="0"/>
    <xf numFmtId="189" fontId="161" fillId="0" borderId="47" applyNumberFormat="0" applyFill="0" applyAlignment="0" applyProtection="0"/>
    <xf numFmtId="189" fontId="161" fillId="0" borderId="47" applyNumberFormat="0" applyFill="0" applyAlignment="0" applyProtection="0"/>
    <xf numFmtId="189" fontId="162" fillId="0" borderId="48" applyNumberFormat="0" applyFill="0" applyAlignment="0" applyProtection="0"/>
    <xf numFmtId="189" fontId="161" fillId="0" borderId="47" applyNumberFormat="0" applyFill="0" applyAlignment="0" applyProtection="0"/>
    <xf numFmtId="189" fontId="162" fillId="0" borderId="48" applyNumberFormat="0" applyFill="0" applyAlignment="0" applyProtection="0"/>
    <xf numFmtId="189" fontId="161" fillId="0" borderId="47" applyNumberFormat="0" applyFill="0" applyAlignment="0" applyProtection="0"/>
    <xf numFmtId="189" fontId="162" fillId="0" borderId="48" applyNumberFormat="0" applyFill="0" applyAlignment="0" applyProtection="0"/>
    <xf numFmtId="189" fontId="162" fillId="0" borderId="48" applyNumberFormat="0" applyFill="0" applyAlignment="0" applyProtection="0"/>
    <xf numFmtId="189" fontId="161" fillId="0" borderId="47" applyNumberFormat="0" applyFill="0" applyAlignment="0" applyProtection="0"/>
    <xf numFmtId="189" fontId="162" fillId="0" borderId="48" applyNumberFormat="0" applyFill="0" applyAlignment="0" applyProtection="0"/>
    <xf numFmtId="189" fontId="162" fillId="0" borderId="48" applyNumberFormat="0" applyFill="0" applyAlignment="0" applyProtection="0"/>
    <xf numFmtId="189" fontId="161" fillId="0" borderId="47" applyNumberFormat="0" applyFill="0" applyAlignment="0" applyProtection="0"/>
    <xf numFmtId="189" fontId="162" fillId="0" borderId="48" applyNumberFormat="0" applyFill="0" applyAlignment="0" applyProtection="0"/>
    <xf numFmtId="189" fontId="162" fillId="0" borderId="48" applyNumberFormat="0" applyFill="0" applyAlignment="0" applyProtection="0"/>
    <xf numFmtId="189" fontId="276" fillId="0" borderId="48" applyNumberFormat="0" applyFill="0" applyAlignment="0" applyProtection="0"/>
    <xf numFmtId="189" fontId="162" fillId="0" borderId="48" applyNumberFormat="0" applyFill="0" applyAlignment="0" applyProtection="0"/>
    <xf numFmtId="189" fontId="162" fillId="0" borderId="48" applyNumberFormat="0" applyFill="0" applyAlignment="0" applyProtection="0"/>
    <xf numFmtId="189" fontId="277" fillId="0" borderId="48" applyNumberFormat="0" applyFill="0" applyAlignment="0" applyProtection="0"/>
    <xf numFmtId="189" fontId="164" fillId="0" borderId="49" applyNumberFormat="0" applyFill="0" applyAlignment="0" applyProtection="0"/>
    <xf numFmtId="189" fontId="163" fillId="0" borderId="49" applyNumberFormat="0" applyFill="0" applyAlignment="0" applyProtection="0"/>
    <xf numFmtId="189" fontId="164" fillId="0" borderId="49" applyNumberFormat="0" applyFill="0" applyAlignment="0" applyProtection="0"/>
    <xf numFmtId="189" fontId="163" fillId="0" borderId="49" applyNumberFormat="0" applyFill="0" applyAlignment="0" applyProtection="0"/>
    <xf numFmtId="189" fontId="163" fillId="0" borderId="49" applyNumberFormat="0" applyFill="0" applyAlignment="0" applyProtection="0"/>
    <xf numFmtId="189" fontId="163" fillId="0" borderId="49" applyNumberFormat="0" applyFill="0" applyAlignment="0" applyProtection="0"/>
    <xf numFmtId="189" fontId="163" fillId="0" borderId="49" applyNumberFormat="0" applyFill="0" applyAlignment="0" applyProtection="0"/>
    <xf numFmtId="189" fontId="164" fillId="0" borderId="49" applyNumberFormat="0" applyFill="0" applyAlignment="0" applyProtection="0"/>
    <xf numFmtId="189" fontId="163" fillId="0" borderId="49" applyNumberFormat="0" applyFill="0" applyAlignment="0" applyProtection="0"/>
    <xf numFmtId="189" fontId="163" fillId="0" borderId="49" applyNumberFormat="0" applyFill="0" applyAlignment="0" applyProtection="0"/>
    <xf numFmtId="189" fontId="163" fillId="0" borderId="49" applyNumberFormat="0" applyFill="0" applyAlignment="0" applyProtection="0"/>
    <xf numFmtId="189" fontId="163" fillId="0" borderId="49" applyNumberFormat="0" applyFill="0" applyAlignment="0" applyProtection="0"/>
    <xf numFmtId="189" fontId="164" fillId="0" borderId="49" applyNumberFormat="0" applyFill="0" applyAlignment="0" applyProtection="0"/>
    <xf numFmtId="189" fontId="163" fillId="0" borderId="49" applyNumberFormat="0" applyFill="0" applyAlignment="0" applyProtection="0"/>
    <xf numFmtId="189" fontId="164" fillId="0" borderId="49" applyNumberFormat="0" applyFill="0" applyAlignment="0" applyProtection="0"/>
    <xf numFmtId="189" fontId="163" fillId="0" borderId="49" applyNumberFormat="0" applyFill="0" applyAlignment="0" applyProtection="0"/>
    <xf numFmtId="189" fontId="164" fillId="0" borderId="49" applyNumberFormat="0" applyFill="0" applyAlignment="0" applyProtection="0"/>
    <xf numFmtId="189" fontId="164" fillId="0" borderId="49" applyNumberFormat="0" applyFill="0" applyAlignment="0" applyProtection="0"/>
    <xf numFmtId="189" fontId="163" fillId="0" borderId="49" applyNumberFormat="0" applyFill="0" applyAlignment="0" applyProtection="0"/>
    <xf numFmtId="189" fontId="164" fillId="0" borderId="49" applyNumberFormat="0" applyFill="0" applyAlignment="0" applyProtection="0"/>
    <xf numFmtId="189" fontId="164" fillId="0" borderId="49" applyNumberFormat="0" applyFill="0" applyAlignment="0" applyProtection="0"/>
    <xf numFmtId="189" fontId="163" fillId="0" borderId="49" applyNumberFormat="0" applyFill="0" applyAlignment="0" applyProtection="0"/>
    <xf numFmtId="189" fontId="164" fillId="0" borderId="49" applyNumberFormat="0" applyFill="0" applyAlignment="0" applyProtection="0"/>
    <xf numFmtId="189" fontId="164" fillId="0" borderId="49" applyNumberFormat="0" applyFill="0" applyAlignment="0" applyProtection="0"/>
    <xf numFmtId="189" fontId="278" fillId="0" borderId="49" applyNumberFormat="0" applyFill="0" applyAlignment="0" applyProtection="0"/>
    <xf numFmtId="189" fontId="164" fillId="0" borderId="49" applyNumberFormat="0" applyFill="0" applyAlignment="0" applyProtection="0"/>
    <xf numFmtId="189" fontId="164" fillId="0" borderId="49" applyNumberFormat="0" applyFill="0" applyAlignment="0" applyProtection="0"/>
    <xf numFmtId="189" fontId="279" fillId="0" borderId="49" applyNumberFormat="0" applyFill="0" applyAlignment="0" applyProtection="0"/>
    <xf numFmtId="189" fontId="166" fillId="0" borderId="50" applyNumberFormat="0" applyFill="0" applyAlignment="0" applyProtection="0"/>
    <xf numFmtId="189" fontId="165" fillId="0" borderId="35" applyNumberFormat="0" applyFill="0" applyAlignment="0" applyProtection="0"/>
    <xf numFmtId="189" fontId="166" fillId="0" borderId="50" applyNumberFormat="0" applyFill="0" applyAlignment="0" applyProtection="0"/>
    <xf numFmtId="189" fontId="165" fillId="0" borderId="35" applyNumberFormat="0" applyFill="0" applyAlignment="0" applyProtection="0"/>
    <xf numFmtId="189" fontId="165" fillId="0" borderId="35" applyNumberFormat="0" applyFill="0" applyAlignment="0" applyProtection="0"/>
    <xf numFmtId="189" fontId="165" fillId="0" borderId="35" applyNumberFormat="0" applyFill="0" applyAlignment="0" applyProtection="0"/>
    <xf numFmtId="189" fontId="165" fillId="0" borderId="35" applyNumberFormat="0" applyFill="0" applyAlignment="0" applyProtection="0"/>
    <xf numFmtId="189" fontId="166" fillId="0" borderId="50" applyNumberFormat="0" applyFill="0" applyAlignment="0" applyProtection="0"/>
    <xf numFmtId="189" fontId="165" fillId="0" borderId="35" applyNumberFormat="0" applyFill="0" applyAlignment="0" applyProtection="0"/>
    <xf numFmtId="189" fontId="165" fillId="0" borderId="35" applyNumberFormat="0" applyFill="0" applyAlignment="0" applyProtection="0"/>
    <xf numFmtId="189" fontId="165" fillId="0" borderId="35" applyNumberFormat="0" applyFill="0" applyAlignment="0" applyProtection="0"/>
    <xf numFmtId="189" fontId="165" fillId="0" borderId="35" applyNumberFormat="0" applyFill="0" applyAlignment="0" applyProtection="0"/>
    <xf numFmtId="189" fontId="166" fillId="0" borderId="50" applyNumberFormat="0" applyFill="0" applyAlignment="0" applyProtection="0"/>
    <xf numFmtId="189" fontId="165" fillId="0" borderId="35" applyNumberFormat="0" applyFill="0" applyAlignment="0" applyProtection="0"/>
    <xf numFmtId="189" fontId="166" fillId="0" borderId="50" applyNumberFormat="0" applyFill="0" applyAlignment="0" applyProtection="0"/>
    <xf numFmtId="189" fontId="165" fillId="0" borderId="35" applyNumberFormat="0" applyFill="0" applyAlignment="0" applyProtection="0"/>
    <xf numFmtId="189" fontId="166" fillId="0" borderId="50" applyNumberFormat="0" applyFill="0" applyAlignment="0" applyProtection="0"/>
    <xf numFmtId="189" fontId="166" fillId="0" borderId="50" applyNumberFormat="0" applyFill="0" applyAlignment="0" applyProtection="0"/>
    <xf numFmtId="189" fontId="165" fillId="0" borderId="35" applyNumberFormat="0" applyFill="0" applyAlignment="0" applyProtection="0"/>
    <xf numFmtId="189" fontId="166" fillId="0" borderId="50" applyNumberFormat="0" applyFill="0" applyAlignment="0" applyProtection="0"/>
    <xf numFmtId="189" fontId="166" fillId="0" borderId="50" applyNumberFormat="0" applyFill="0" applyAlignment="0" applyProtection="0"/>
    <xf numFmtId="189" fontId="165" fillId="0" borderId="35" applyNumberFormat="0" applyFill="0" applyAlignment="0" applyProtection="0"/>
    <xf numFmtId="189" fontId="166" fillId="0" borderId="50" applyNumberFormat="0" applyFill="0" applyAlignment="0" applyProtection="0"/>
    <xf numFmtId="189" fontId="166" fillId="0" borderId="50" applyNumberFormat="0" applyFill="0" applyAlignment="0" applyProtection="0"/>
    <xf numFmtId="189" fontId="280" fillId="0" borderId="50" applyNumberFormat="0" applyFill="0" applyAlignment="0" applyProtection="0"/>
    <xf numFmtId="189" fontId="166" fillId="0" borderId="50" applyNumberFormat="0" applyFill="0" applyAlignment="0" applyProtection="0"/>
    <xf numFmtId="189" fontId="166" fillId="0" borderId="50" applyNumberFormat="0" applyFill="0" applyAlignment="0" applyProtection="0"/>
    <xf numFmtId="189" fontId="281" fillId="0" borderId="50" applyNumberFormat="0" applyFill="0" applyAlignment="0" applyProtection="0"/>
    <xf numFmtId="189" fontId="166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165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280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166" fillId="0" borderId="0" applyNumberFormat="0" applyFill="0" applyBorder="0" applyAlignment="0" applyProtection="0"/>
    <xf numFmtId="189" fontId="281" fillId="0" borderId="0" applyNumberFormat="0" applyFill="0" applyBorder="0" applyAlignment="0" applyProtection="0"/>
    <xf numFmtId="353" fontId="109" fillId="0" borderId="0" applyAlignment="0">
      <alignment horizontal="right"/>
      <protection hidden="1"/>
    </xf>
    <xf numFmtId="189" fontId="173" fillId="0" borderId="0" applyNumberFormat="0" applyFill="0" applyBorder="0" applyAlignment="0" applyProtection="0"/>
    <xf numFmtId="189" fontId="170" fillId="0" borderId="0" applyNumberFormat="0" applyFill="0" applyBorder="0" applyAlignment="0" applyProtection="0">
      <alignment vertical="top"/>
      <protection locked="0"/>
    </xf>
    <xf numFmtId="189" fontId="171" fillId="0" borderId="0" applyNumberFormat="0" applyFill="0" applyBorder="0" applyAlignment="0" applyProtection="0">
      <alignment vertical="top"/>
      <protection locked="0"/>
    </xf>
    <xf numFmtId="189" fontId="171" fillId="0" borderId="0" applyNumberFormat="0" applyFill="0" applyBorder="0" applyAlignment="0" applyProtection="0">
      <alignment vertical="top"/>
      <protection locked="0"/>
    </xf>
    <xf numFmtId="189" fontId="176" fillId="0" borderId="0" applyNumberFormat="0" applyFill="0" applyBorder="0" applyAlignment="0" applyProtection="0">
      <alignment vertical="top"/>
      <protection locked="0"/>
    </xf>
    <xf numFmtId="191" fontId="177" fillId="0" borderId="0" applyNumberFormat="0" applyFill="0" applyBorder="0" applyAlignment="0" applyProtection="0">
      <alignment vertical="top"/>
      <protection locked="0"/>
    </xf>
    <xf numFmtId="191" fontId="177" fillId="0" borderId="0" applyNumberFormat="0" applyFill="0" applyBorder="0" applyAlignment="0" applyProtection="0">
      <alignment vertical="top"/>
      <protection locked="0"/>
    </xf>
    <xf numFmtId="189" fontId="282" fillId="0" borderId="0" applyNumberFormat="0" applyFill="0" applyBorder="0" applyAlignment="0" applyProtection="0"/>
    <xf numFmtId="189" fontId="283" fillId="0" borderId="0" applyNumberFormat="0" applyFill="0" applyBorder="0" applyAlignment="0" applyProtection="0">
      <alignment vertical="top"/>
      <protection locked="0"/>
    </xf>
    <xf numFmtId="189" fontId="284" fillId="0" borderId="0" applyNumberFormat="0" applyFill="0" applyBorder="0" applyAlignment="0" applyProtection="0">
      <alignment vertical="top"/>
      <protection locked="0"/>
    </xf>
    <xf numFmtId="189" fontId="173" fillId="0" borderId="0" applyNumberFormat="0" applyFill="0" applyBorder="0" applyAlignment="0" applyProtection="0"/>
    <xf numFmtId="189" fontId="173" fillId="0" borderId="0" applyNumberFormat="0" applyFill="0" applyBorder="0" applyAlignment="0" applyProtection="0"/>
    <xf numFmtId="10" fontId="102" fillId="37" borderId="1" applyNumberFormat="0" applyBorder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79" fillId="13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79" fillId="13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285" fillId="81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180" fillId="81" borderId="36" applyNumberFormat="0" applyAlignment="0" applyProtection="0"/>
    <xf numFmtId="189" fontId="286" fillId="81" borderId="36" applyNumberFormat="0" applyAlignment="0" applyProtection="0"/>
    <xf numFmtId="189" fontId="286" fillId="81" borderId="36" applyNumberFormat="0" applyAlignment="0" applyProtection="0"/>
    <xf numFmtId="189" fontId="221" fillId="0" borderId="0"/>
    <xf numFmtId="38" fontId="287" fillId="0" borderId="0"/>
    <xf numFmtId="38" fontId="288" fillId="0" borderId="0"/>
    <xf numFmtId="38" fontId="289" fillId="0" borderId="0"/>
    <xf numFmtId="38" fontId="290" fillId="0" borderId="0"/>
    <xf numFmtId="189" fontId="11" fillId="0" borderId="0"/>
    <xf numFmtId="189" fontId="11" fillId="0" borderId="0"/>
    <xf numFmtId="189" fontId="11" fillId="0" borderId="0"/>
    <xf numFmtId="189" fontId="93" fillId="0" borderId="0"/>
    <xf numFmtId="189" fontId="291" fillId="0" borderId="0"/>
    <xf numFmtId="189" fontId="292" fillId="0" borderId="0">
      <alignment horizontal="center"/>
    </xf>
    <xf numFmtId="354" fontId="262" fillId="0" borderId="0" applyFont="0" applyFill="0" applyBorder="0" applyAlignment="0" applyProtection="0"/>
    <xf numFmtId="283" fontId="293" fillId="126" borderId="0"/>
    <xf numFmtId="283" fontId="294" fillId="75" borderId="0"/>
    <xf numFmtId="283" fontId="295" fillId="129" borderId="0"/>
    <xf numFmtId="189" fontId="185" fillId="0" borderId="53" applyNumberFormat="0" applyFill="0" applyAlignment="0" applyProtection="0"/>
    <xf numFmtId="189" fontId="184" fillId="0" borderId="52" applyNumberFormat="0" applyFill="0" applyAlignment="0" applyProtection="0"/>
    <xf numFmtId="189" fontId="185" fillId="0" borderId="53" applyNumberFormat="0" applyFill="0" applyAlignment="0" applyProtection="0"/>
    <xf numFmtId="189" fontId="184" fillId="0" borderId="52" applyNumberFormat="0" applyFill="0" applyAlignment="0" applyProtection="0"/>
    <xf numFmtId="189" fontId="184" fillId="0" borderId="52" applyNumberFormat="0" applyFill="0" applyAlignment="0" applyProtection="0"/>
    <xf numFmtId="189" fontId="184" fillId="0" borderId="52" applyNumberFormat="0" applyFill="0" applyAlignment="0" applyProtection="0"/>
    <xf numFmtId="189" fontId="184" fillId="0" borderId="52" applyNumberFormat="0" applyFill="0" applyAlignment="0" applyProtection="0"/>
    <xf numFmtId="189" fontId="185" fillId="0" borderId="53" applyNumberFormat="0" applyFill="0" applyAlignment="0" applyProtection="0"/>
    <xf numFmtId="189" fontId="184" fillId="0" borderId="52" applyNumberFormat="0" applyFill="0" applyAlignment="0" applyProtection="0"/>
    <xf numFmtId="189" fontId="184" fillId="0" borderId="52" applyNumberFormat="0" applyFill="0" applyAlignment="0" applyProtection="0"/>
    <xf numFmtId="189" fontId="184" fillId="0" borderId="52" applyNumberFormat="0" applyFill="0" applyAlignment="0" applyProtection="0"/>
    <xf numFmtId="189" fontId="184" fillId="0" borderId="52" applyNumberFormat="0" applyFill="0" applyAlignment="0" applyProtection="0"/>
    <xf numFmtId="189" fontId="185" fillId="0" borderId="53" applyNumberFormat="0" applyFill="0" applyAlignment="0" applyProtection="0"/>
    <xf numFmtId="189" fontId="184" fillId="0" borderId="52" applyNumberFormat="0" applyFill="0" applyAlignment="0" applyProtection="0"/>
    <xf numFmtId="189" fontId="185" fillId="0" borderId="53" applyNumberFormat="0" applyFill="0" applyAlignment="0" applyProtection="0"/>
    <xf numFmtId="189" fontId="184" fillId="0" borderId="52" applyNumberFormat="0" applyFill="0" applyAlignment="0" applyProtection="0"/>
    <xf numFmtId="189" fontId="185" fillId="0" borderId="53" applyNumberFormat="0" applyFill="0" applyAlignment="0" applyProtection="0"/>
    <xf numFmtId="189" fontId="185" fillId="0" borderId="53" applyNumberFormat="0" applyFill="0" applyAlignment="0" applyProtection="0"/>
    <xf numFmtId="189" fontId="184" fillId="0" borderId="52" applyNumberFormat="0" applyFill="0" applyAlignment="0" applyProtection="0"/>
    <xf numFmtId="189" fontId="185" fillId="0" borderId="53" applyNumberFormat="0" applyFill="0" applyAlignment="0" applyProtection="0"/>
    <xf numFmtId="189" fontId="185" fillId="0" borderId="53" applyNumberFormat="0" applyFill="0" applyAlignment="0" applyProtection="0"/>
    <xf numFmtId="189" fontId="184" fillId="0" borderId="52" applyNumberFormat="0" applyFill="0" applyAlignment="0" applyProtection="0"/>
    <xf numFmtId="189" fontId="185" fillId="0" borderId="53" applyNumberFormat="0" applyFill="0" applyAlignment="0" applyProtection="0"/>
    <xf numFmtId="189" fontId="185" fillId="0" borderId="53" applyNumberFormat="0" applyFill="0" applyAlignment="0" applyProtection="0"/>
    <xf numFmtId="189" fontId="296" fillId="0" borderId="53" applyNumberFormat="0" applyFill="0" applyAlignment="0" applyProtection="0"/>
    <xf numFmtId="189" fontId="185" fillId="0" borderId="53" applyNumberFormat="0" applyFill="0" applyAlignment="0" applyProtection="0"/>
    <xf numFmtId="189" fontId="185" fillId="0" borderId="53" applyNumberFormat="0" applyFill="0" applyAlignment="0" applyProtection="0"/>
    <xf numFmtId="189" fontId="297" fillId="0" borderId="53" applyNumberFormat="0" applyFill="0" applyAlignment="0" applyProtection="0"/>
    <xf numFmtId="189" fontId="271" fillId="130" borderId="0" applyAlignment="0" applyProtection="0">
      <alignment horizontal="right" vertical="center"/>
    </xf>
    <xf numFmtId="43" fontId="4" fillId="0" borderId="0" applyFont="0" applyFill="0" applyBorder="0" applyAlignment="0" applyProtection="0"/>
    <xf numFmtId="49" fontId="298" fillId="127" borderId="0" applyAlignment="0" applyProtection="0">
      <alignment horizontal="centerContinuous" vertical="center"/>
    </xf>
    <xf numFmtId="189" fontId="123" fillId="0" borderId="0">
      <alignment horizontal="right"/>
    </xf>
    <xf numFmtId="189" fontId="190" fillId="17" borderId="0" applyNumberFormat="0" applyBorder="0" applyAlignment="0" applyProtection="0"/>
    <xf numFmtId="189" fontId="190" fillId="13" borderId="0" applyNumberFormat="0" applyBorder="0" applyAlignment="0" applyProtection="0"/>
    <xf numFmtId="189" fontId="190" fillId="17" borderId="0" applyNumberFormat="0" applyBorder="0" applyAlignment="0" applyProtection="0"/>
    <xf numFmtId="189" fontId="190" fillId="13" borderId="0" applyNumberFormat="0" applyBorder="0" applyAlignment="0" applyProtection="0"/>
    <xf numFmtId="189" fontId="190" fillId="13" borderId="0" applyNumberFormat="0" applyBorder="0" applyAlignment="0" applyProtection="0"/>
    <xf numFmtId="189" fontId="190" fillId="13" borderId="0" applyNumberFormat="0" applyBorder="0" applyAlignment="0" applyProtection="0"/>
    <xf numFmtId="189" fontId="190" fillId="13" borderId="0" applyNumberFormat="0" applyBorder="0" applyAlignment="0" applyProtection="0"/>
    <xf numFmtId="189" fontId="190" fillId="17" borderId="0" applyNumberFormat="0" applyBorder="0" applyAlignment="0" applyProtection="0"/>
    <xf numFmtId="189" fontId="190" fillId="13" borderId="0" applyNumberFormat="0" applyBorder="0" applyAlignment="0" applyProtection="0"/>
    <xf numFmtId="189" fontId="190" fillId="13" borderId="0" applyNumberFormat="0" applyBorder="0" applyAlignment="0" applyProtection="0"/>
    <xf numFmtId="189" fontId="190" fillId="13" borderId="0" applyNumberFormat="0" applyBorder="0" applyAlignment="0" applyProtection="0"/>
    <xf numFmtId="189" fontId="190" fillId="13" borderId="0" applyNumberFormat="0" applyBorder="0" applyAlignment="0" applyProtection="0"/>
    <xf numFmtId="189" fontId="190" fillId="17" borderId="0" applyNumberFormat="0" applyBorder="0" applyAlignment="0" applyProtection="0"/>
    <xf numFmtId="189" fontId="190" fillId="13" borderId="0" applyNumberFormat="0" applyBorder="0" applyAlignment="0" applyProtection="0"/>
    <xf numFmtId="189" fontId="190" fillId="17" borderId="0" applyNumberFormat="0" applyBorder="0" applyAlignment="0" applyProtection="0"/>
    <xf numFmtId="189" fontId="190" fillId="13" borderId="0" applyNumberFormat="0" applyBorder="0" applyAlignment="0" applyProtection="0"/>
    <xf numFmtId="189" fontId="190" fillId="17" borderId="0" applyNumberFormat="0" applyBorder="0" applyAlignment="0" applyProtection="0"/>
    <xf numFmtId="189" fontId="190" fillId="17" borderId="0" applyNumberFormat="0" applyBorder="0" applyAlignment="0" applyProtection="0"/>
    <xf numFmtId="189" fontId="190" fillId="13" borderId="0" applyNumberFormat="0" applyBorder="0" applyAlignment="0" applyProtection="0"/>
    <xf numFmtId="189" fontId="190" fillId="17" borderId="0" applyNumberFormat="0" applyBorder="0" applyAlignment="0" applyProtection="0"/>
    <xf numFmtId="189" fontId="190" fillId="17" borderId="0" applyNumberFormat="0" applyBorder="0" applyAlignment="0" applyProtection="0"/>
    <xf numFmtId="189" fontId="190" fillId="13" borderId="0" applyNumberFormat="0" applyBorder="0" applyAlignment="0" applyProtection="0"/>
    <xf numFmtId="189" fontId="190" fillId="17" borderId="0" applyNumberFormat="0" applyBorder="0" applyAlignment="0" applyProtection="0"/>
    <xf numFmtId="189" fontId="190" fillId="17" borderId="0" applyNumberFormat="0" applyBorder="0" applyAlignment="0" applyProtection="0"/>
    <xf numFmtId="189" fontId="299" fillId="17" borderId="0" applyNumberFormat="0" applyBorder="0" applyAlignment="0" applyProtection="0"/>
    <xf numFmtId="189" fontId="190" fillId="17" borderId="0" applyNumberFormat="0" applyBorder="0" applyAlignment="0" applyProtection="0"/>
    <xf numFmtId="189" fontId="190" fillId="17" borderId="0" applyNumberFormat="0" applyBorder="0" applyAlignment="0" applyProtection="0"/>
    <xf numFmtId="189" fontId="300" fillId="17" borderId="0" applyNumberFormat="0" applyBorder="0" applyAlignment="0" applyProtection="0"/>
    <xf numFmtId="294" fontId="95" fillId="0" borderId="7"/>
    <xf numFmtId="189" fontId="52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6" fillId="0" borderId="0"/>
    <xf numFmtId="189" fontId="46" fillId="0" borderId="0"/>
    <xf numFmtId="189" fontId="46" fillId="0" borderId="0"/>
    <xf numFmtId="189" fontId="46" fillId="0" borderId="0"/>
    <xf numFmtId="189" fontId="46" fillId="0" borderId="0"/>
    <xf numFmtId="191" fontId="46" fillId="0" borderId="0"/>
    <xf numFmtId="198" fontId="52" fillId="0" borderId="0"/>
    <xf numFmtId="189" fontId="46" fillId="0" borderId="0"/>
    <xf numFmtId="189" fontId="46" fillId="0" borderId="0"/>
    <xf numFmtId="189" fontId="52" fillId="0" borderId="0"/>
    <xf numFmtId="189" fontId="52" fillId="0" borderId="0"/>
    <xf numFmtId="189" fontId="52" fillId="0" borderId="0"/>
    <xf numFmtId="189" fontId="46" fillId="0" borderId="0"/>
    <xf numFmtId="189" fontId="2" fillId="0" borderId="0"/>
    <xf numFmtId="189" fontId="52" fillId="0" borderId="0"/>
    <xf numFmtId="189" fontId="46" fillId="0" borderId="0"/>
    <xf numFmtId="189" fontId="46" fillId="0" borderId="0"/>
    <xf numFmtId="189" fontId="46" fillId="0" borderId="0"/>
    <xf numFmtId="189" fontId="46" fillId="0" borderId="0"/>
    <xf numFmtId="189" fontId="46" fillId="0" borderId="0"/>
    <xf numFmtId="189" fontId="52" fillId="0" borderId="0"/>
    <xf numFmtId="189" fontId="46" fillId="0" borderId="0"/>
    <xf numFmtId="189" fontId="46" fillId="0" borderId="0"/>
    <xf numFmtId="189" fontId="46" fillId="0" borderId="0"/>
    <xf numFmtId="189" fontId="46" fillId="0" borderId="0"/>
    <xf numFmtId="189" fontId="46" fillId="0" borderId="0"/>
    <xf numFmtId="189" fontId="52" fillId="0" borderId="0"/>
    <xf numFmtId="189" fontId="52" fillId="0" borderId="0"/>
    <xf numFmtId="189" fontId="46" fillId="0" borderId="0"/>
    <xf numFmtId="189" fontId="46" fillId="0" borderId="0"/>
    <xf numFmtId="189" fontId="46" fillId="0" borderId="0"/>
    <xf numFmtId="189" fontId="52" fillId="0" borderId="0"/>
    <xf numFmtId="189" fontId="52" fillId="0" borderId="0"/>
    <xf numFmtId="189" fontId="52" fillId="0" borderId="0"/>
    <xf numFmtId="189" fontId="46" fillId="0" borderId="0"/>
    <xf numFmtId="189" fontId="52" fillId="0" borderId="0"/>
    <xf numFmtId="189" fontId="46" fillId="0" borderId="0"/>
    <xf numFmtId="189" fontId="46" fillId="0" borderId="0"/>
    <xf numFmtId="189" fontId="46" fillId="0" borderId="0"/>
    <xf numFmtId="189" fontId="46" fillId="0" borderId="0"/>
    <xf numFmtId="189" fontId="52" fillId="0" borderId="0"/>
    <xf numFmtId="189" fontId="52" fillId="0" borderId="0"/>
    <xf numFmtId="189" fontId="52" fillId="0" borderId="0"/>
    <xf numFmtId="189" fontId="46" fillId="0" borderId="0"/>
    <xf numFmtId="189" fontId="46" fillId="0" borderId="0"/>
    <xf numFmtId="189" fontId="46" fillId="0" borderId="0"/>
    <xf numFmtId="189" fontId="46" fillId="0" borderId="0"/>
    <xf numFmtId="189" fontId="46" fillId="0" borderId="0"/>
    <xf numFmtId="189" fontId="46" fillId="0" borderId="0"/>
    <xf numFmtId="189" fontId="52" fillId="0" borderId="0"/>
    <xf numFmtId="189" fontId="46" fillId="0" borderId="0"/>
    <xf numFmtId="189" fontId="2" fillId="0" borderId="0"/>
    <xf numFmtId="189" fontId="24" fillId="0" borderId="0"/>
    <xf numFmtId="189" fontId="2" fillId="0" borderId="0"/>
    <xf numFmtId="189" fontId="24" fillId="0" borderId="0"/>
    <xf numFmtId="189" fontId="2" fillId="0" borderId="0"/>
    <xf numFmtId="189" fontId="24" fillId="0" borderId="0"/>
    <xf numFmtId="189" fontId="2" fillId="0" borderId="0"/>
    <xf numFmtId="189" fontId="24" fillId="0" borderId="0"/>
    <xf numFmtId="189" fontId="2" fillId="0" borderId="0"/>
    <xf numFmtId="189" fontId="24" fillId="0" borderId="0"/>
    <xf numFmtId="189" fontId="2" fillId="0" borderId="0"/>
    <xf numFmtId="189" fontId="24" fillId="0" borderId="0"/>
    <xf numFmtId="189" fontId="2" fillId="0" borderId="0"/>
    <xf numFmtId="189" fontId="24" fillId="0" borderId="0"/>
    <xf numFmtId="189" fontId="2" fillId="0" borderId="0"/>
    <xf numFmtId="189" fontId="24" fillId="0" borderId="0"/>
    <xf numFmtId="189" fontId="2" fillId="0" borderId="0"/>
    <xf numFmtId="189" fontId="24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5" fillId="0" borderId="0"/>
    <xf numFmtId="189" fontId="5" fillId="0" borderId="0"/>
    <xf numFmtId="189" fontId="5" fillId="0" borderId="0"/>
    <xf numFmtId="189" fontId="5" fillId="0" borderId="0"/>
    <xf numFmtId="189" fontId="5" fillId="0" borderId="0"/>
    <xf numFmtId="189" fontId="5" fillId="0" borderId="0"/>
    <xf numFmtId="189" fontId="5" fillId="0" borderId="0"/>
    <xf numFmtId="189" fontId="5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52" fillId="0" borderId="0"/>
    <xf numFmtId="189" fontId="5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355" fontId="5" fillId="0" borderId="0"/>
    <xf numFmtId="0" fontId="5" fillId="0" borderId="0"/>
    <xf numFmtId="189" fontId="5" fillId="0" borderId="0"/>
    <xf numFmtId="0" fontId="52" fillId="0" borderId="0"/>
    <xf numFmtId="189" fontId="46" fillId="0" borderId="0"/>
    <xf numFmtId="189" fontId="52" fillId="0" borderId="0"/>
    <xf numFmtId="189" fontId="52" fillId="0" borderId="0"/>
    <xf numFmtId="189" fontId="52" fillId="0" borderId="0"/>
    <xf numFmtId="189" fontId="46" fillId="0" borderId="0"/>
    <xf numFmtId="189" fontId="52" fillId="0" borderId="0"/>
    <xf numFmtId="189" fontId="52" fillId="0" borderId="0"/>
    <xf numFmtId="189" fontId="52" fillId="0" borderId="0"/>
    <xf numFmtId="189" fontId="46" fillId="0" borderId="0"/>
    <xf numFmtId="0" fontId="52" fillId="0" borderId="0"/>
    <xf numFmtId="0" fontId="52" fillId="0" borderId="0"/>
    <xf numFmtId="0" fontId="52" fillId="0" borderId="0"/>
    <xf numFmtId="189" fontId="5" fillId="0" borderId="0" applyFont="0" applyFill="0" applyBorder="0" applyAlignment="0" applyProtection="0"/>
    <xf numFmtId="189" fontId="4" fillId="0" borderId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4" fillId="0" borderId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4" fillId="0" borderId="0"/>
    <xf numFmtId="189" fontId="5" fillId="0" borderId="0" applyFont="0" applyFill="0" applyBorder="0" applyAlignment="0" applyProtection="0"/>
    <xf numFmtId="189" fontId="4" fillId="0" borderId="0"/>
    <xf numFmtId="189" fontId="4" fillId="0" borderId="0"/>
    <xf numFmtId="189" fontId="5" fillId="0" borderId="0" applyFont="0" applyFill="0" applyBorder="0" applyAlignment="0" applyProtection="0"/>
    <xf numFmtId="189" fontId="4" fillId="0" borderId="0"/>
    <xf numFmtId="189" fontId="4" fillId="0" borderId="0"/>
    <xf numFmtId="189" fontId="5" fillId="0" borderId="0" applyFont="0" applyFill="0" applyBorder="0" applyAlignment="0" applyProtection="0"/>
    <xf numFmtId="189" fontId="4" fillId="0" borderId="0"/>
    <xf numFmtId="189" fontId="4" fillId="0" borderId="0"/>
    <xf numFmtId="189" fontId="5" fillId="0" borderId="0" applyFont="0" applyFill="0" applyBorder="0" applyAlignment="0" applyProtection="0"/>
    <xf numFmtId="189" fontId="4" fillId="0" borderId="0"/>
    <xf numFmtId="189" fontId="4" fillId="0" borderId="0"/>
    <xf numFmtId="189" fontId="5" fillId="0" borderId="0" applyFont="0" applyFill="0" applyBorder="0" applyAlignment="0" applyProtection="0"/>
    <xf numFmtId="189" fontId="4" fillId="0" borderId="0"/>
    <xf numFmtId="189" fontId="5" fillId="0" borderId="0" applyFont="0" applyFill="0" applyBorder="0" applyAlignment="0" applyProtection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52" fillId="0" borderId="0"/>
    <xf numFmtId="189" fontId="52" fillId="0" borderId="0"/>
    <xf numFmtId="189" fontId="52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52" fillId="0" borderId="0"/>
    <xf numFmtId="189" fontId="52" fillId="0" borderId="0"/>
    <xf numFmtId="189" fontId="46" fillId="0" borderId="0"/>
    <xf numFmtId="189" fontId="52" fillId="0" borderId="0"/>
    <xf numFmtId="189" fontId="52" fillId="0" borderId="0"/>
    <xf numFmtId="189" fontId="52" fillId="0" borderId="0"/>
    <xf numFmtId="189" fontId="46" fillId="0" borderId="0"/>
    <xf numFmtId="189" fontId="52" fillId="0" borderId="0"/>
    <xf numFmtId="189" fontId="52" fillId="0" borderId="0"/>
    <xf numFmtId="189" fontId="52" fillId="0" borderId="0"/>
    <xf numFmtId="189" fontId="52" fillId="0" borderId="0"/>
    <xf numFmtId="189" fontId="52" fillId="0" borderId="0"/>
    <xf numFmtId="189" fontId="52" fillId="0" borderId="0"/>
    <xf numFmtId="189" fontId="52" fillId="0" borderId="0"/>
    <xf numFmtId="189" fontId="52" fillId="0" borderId="0"/>
    <xf numFmtId="189" fontId="46" fillId="0" borderId="0"/>
    <xf numFmtId="189" fontId="52" fillId="0" borderId="0"/>
    <xf numFmtId="189" fontId="52" fillId="0" borderId="0"/>
    <xf numFmtId="189" fontId="52" fillId="0" borderId="0"/>
    <xf numFmtId="189" fontId="46" fillId="0" borderId="0"/>
    <xf numFmtId="0" fontId="52" fillId="0" borderId="0"/>
    <xf numFmtId="189" fontId="52" fillId="0" borderId="0"/>
    <xf numFmtId="189" fontId="5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0" fontId="29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0" fontId="5" fillId="0" borderId="0"/>
    <xf numFmtId="0" fontId="5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0" fontId="5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52" fillId="0" borderId="0"/>
    <xf numFmtId="0" fontId="52" fillId="0" borderId="0"/>
    <xf numFmtId="189" fontId="52" fillId="0" borderId="0"/>
    <xf numFmtId="189" fontId="52" fillId="0" borderId="0"/>
    <xf numFmtId="189" fontId="2" fillId="0" borderId="0" applyFill="0" applyBorder="0" applyAlignment="0" applyProtection="0"/>
    <xf numFmtId="189" fontId="2" fillId="0" borderId="0" applyFill="0" applyBorder="0" applyAlignment="0" applyProtection="0"/>
    <xf numFmtId="189" fontId="2" fillId="0" borderId="0" applyFill="0" applyBorder="0" applyAlignment="0" applyProtection="0"/>
    <xf numFmtId="189" fontId="2" fillId="0" borderId="0" applyFill="0" applyBorder="0" applyAlignment="0" applyProtection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52" fillId="0" borderId="0"/>
    <xf numFmtId="189" fontId="4" fillId="0" borderId="0"/>
    <xf numFmtId="0" fontId="52" fillId="0" borderId="0"/>
    <xf numFmtId="189" fontId="52" fillId="0" borderId="0"/>
    <xf numFmtId="189" fontId="52" fillId="0" borderId="0"/>
    <xf numFmtId="189" fontId="52" fillId="0" borderId="0"/>
    <xf numFmtId="189" fontId="4" fillId="0" borderId="0"/>
    <xf numFmtId="189" fontId="193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4" fillId="0" borderId="0"/>
    <xf numFmtId="0" fontId="5" fillId="0" borderId="0"/>
    <xf numFmtId="0" fontId="5" fillId="0" borderId="0"/>
    <xf numFmtId="189" fontId="2" fillId="0" borderId="0"/>
    <xf numFmtId="189" fontId="2" fillId="0" borderId="0"/>
    <xf numFmtId="189" fontId="2" fillId="0" borderId="0"/>
    <xf numFmtId="189" fontId="52" fillId="0" borderId="0"/>
    <xf numFmtId="0" fontId="2" fillId="0" borderId="0"/>
    <xf numFmtId="189" fontId="5" fillId="0" borderId="0">
      <alignment vertical="top"/>
    </xf>
    <xf numFmtId="0" fontId="5" fillId="0" borderId="0">
      <alignment vertical="top"/>
    </xf>
    <xf numFmtId="189" fontId="4" fillId="12" borderId="55" applyNumberFormat="0" applyFont="0" applyAlignment="0" applyProtection="0"/>
    <xf numFmtId="189" fontId="5" fillId="33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5" fillId="33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5" fillId="33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5" fillId="33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4" fillId="12" borderId="55" applyNumberFormat="0" applyFont="0" applyAlignment="0" applyProtection="0"/>
    <xf numFmtId="189" fontId="5" fillId="33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4" fillId="12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4" fillId="12" borderId="55" applyNumberFormat="0" applyFont="0" applyAlignment="0" applyProtection="0"/>
    <xf numFmtId="189" fontId="5" fillId="33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4" fillId="12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4" fillId="33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5" fillId="33" borderId="55" applyNumberFormat="0" applyFont="0" applyAlignment="0" applyProtection="0"/>
    <xf numFmtId="189" fontId="4" fillId="33" borderId="55" applyNumberFormat="0" applyFont="0" applyAlignment="0" applyProtection="0"/>
    <xf numFmtId="189" fontId="4" fillId="33" borderId="55" applyNumberFormat="0" applyFont="0" applyAlignment="0" applyProtection="0"/>
    <xf numFmtId="189" fontId="301" fillId="117" borderId="0" applyAlignment="0" applyProtection="0">
      <alignment horizontal="left" vertical="top" wrapText="1"/>
    </xf>
    <xf numFmtId="356" fontId="13" fillId="36" borderId="71" applyNumberFormat="0">
      <alignment vertical="center"/>
    </xf>
    <xf numFmtId="356" fontId="13" fillId="131" borderId="71" applyNumberFormat="0">
      <alignment vertical="center"/>
    </xf>
    <xf numFmtId="356" fontId="13" fillId="96" borderId="71" applyNumberFormat="0">
      <alignment vertical="center"/>
    </xf>
    <xf numFmtId="356" fontId="13" fillId="35" borderId="71" applyNumberFormat="0">
      <alignment vertical="center"/>
    </xf>
    <xf numFmtId="356" fontId="13" fillId="132" borderId="71" applyNumberFormat="0">
      <alignment vertical="center"/>
    </xf>
    <xf numFmtId="356" fontId="13" fillId="76" borderId="71" applyNumberFormat="0">
      <alignment vertical="center"/>
    </xf>
    <xf numFmtId="356" fontId="13" fillId="112" borderId="71" applyNumberFormat="0">
      <alignment vertical="center"/>
    </xf>
    <xf numFmtId="356" fontId="13" fillId="103" borderId="71" applyNumberFormat="0">
      <alignment vertical="center"/>
    </xf>
    <xf numFmtId="356" fontId="13" fillId="133" borderId="71" applyNumberFormat="0">
      <alignment vertical="center"/>
    </xf>
    <xf numFmtId="356" fontId="13" fillId="134" borderId="71" applyNumberFormat="0">
      <alignment vertical="center"/>
    </xf>
    <xf numFmtId="356" fontId="302" fillId="100" borderId="71">
      <protection locked="0"/>
    </xf>
    <xf numFmtId="356" fontId="302" fillId="38" borderId="71">
      <protection locked="0"/>
    </xf>
    <xf numFmtId="356" fontId="303" fillId="38" borderId="72" applyNumberFormat="0" applyFont="0" applyFill="0" applyAlignment="0" applyProtection="0">
      <protection locked="0"/>
    </xf>
    <xf numFmtId="356" fontId="123" fillId="0" borderId="0" applyNumberFormat="0" applyFill="0">
      <alignment horizontal="left" vertical="top"/>
    </xf>
    <xf numFmtId="189" fontId="304" fillId="135" borderId="0" applyNumberFormat="0">
      <alignment horizontal="left" vertical="center" indent="1"/>
    </xf>
    <xf numFmtId="189" fontId="263" fillId="126" borderId="0" applyNumberFormat="0">
      <alignment vertical="center"/>
    </xf>
    <xf numFmtId="189" fontId="72" fillId="76" borderId="0">
      <alignment vertical="center"/>
    </xf>
    <xf numFmtId="189" fontId="50" fillId="0" borderId="73">
      <alignment vertical="center"/>
    </xf>
    <xf numFmtId="189" fontId="305" fillId="0" borderId="0">
      <alignment horizontal="left"/>
    </xf>
    <xf numFmtId="3" fontId="306" fillId="0" borderId="0" applyFill="0" applyBorder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202" fillId="101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307" fillId="82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202" fillId="82" borderId="57" applyNumberFormat="0" applyAlignment="0" applyProtection="0"/>
    <xf numFmtId="189" fontId="308" fillId="82" borderId="57" applyNumberFormat="0" applyAlignment="0" applyProtection="0"/>
    <xf numFmtId="189" fontId="308" fillId="82" borderId="57" applyNumberFormat="0" applyAlignment="0" applyProtection="0"/>
    <xf numFmtId="357" fontId="4" fillId="0" borderId="0"/>
    <xf numFmtId="357" fontId="4" fillId="0" borderId="0"/>
    <xf numFmtId="357" fontId="4" fillId="0" borderId="0"/>
    <xf numFmtId="357" fontId="4" fillId="0" borderId="0"/>
    <xf numFmtId="312" fontId="4" fillId="0" borderId="0"/>
    <xf numFmtId="312" fontId="4" fillId="0" borderId="0"/>
    <xf numFmtId="312" fontId="4" fillId="0" borderId="0"/>
    <xf numFmtId="312" fontId="4" fillId="0" borderId="0"/>
    <xf numFmtId="312" fontId="4" fillId="0" borderId="0"/>
    <xf numFmtId="357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31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46" fillId="112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46" fillId="112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46" fillId="112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46" fillId="112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46" fillId="112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312" fontId="52" fillId="43" borderId="1">
      <alignment vertical="center"/>
    </xf>
    <xf numFmtId="171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2" fontId="52" fillId="43" borderId="1">
      <alignment vertical="center"/>
    </xf>
    <xf numFmtId="189" fontId="4" fillId="31" borderId="8" applyNumberFormat="0" applyProtection="0">
      <alignment horizontal="left" vertical="center" indent="1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46" fillId="112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46" fillId="112" borderId="1">
      <alignment vertical="center"/>
    </xf>
    <xf numFmtId="189" fontId="46" fillId="112" borderId="1">
      <alignment vertical="center"/>
    </xf>
    <xf numFmtId="189" fontId="46" fillId="112" borderId="1">
      <alignment vertical="center"/>
    </xf>
    <xf numFmtId="189" fontId="46" fillId="112" borderId="1">
      <alignment vertical="center"/>
    </xf>
    <xf numFmtId="189" fontId="46" fillId="112" borderId="1">
      <alignment vertical="center"/>
    </xf>
    <xf numFmtId="189" fontId="46" fillId="112" borderId="1">
      <alignment vertical="center"/>
    </xf>
    <xf numFmtId="189" fontId="46" fillId="112" borderId="1">
      <alignment vertical="center"/>
    </xf>
    <xf numFmtId="189" fontId="46" fillId="112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46" fillId="112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46" fillId="112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189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171" fontId="52" fillId="43" borderId="1">
      <alignment vertical="center"/>
    </xf>
    <xf numFmtId="318" fontId="52" fillId="0" borderId="0">
      <protection locked="0"/>
    </xf>
    <xf numFmtId="318" fontId="46" fillId="0" borderId="0">
      <protection locked="0"/>
    </xf>
    <xf numFmtId="318" fontId="52" fillId="0" borderId="0">
      <protection locked="0"/>
    </xf>
    <xf numFmtId="318" fontId="52" fillId="0" borderId="0">
      <protection locked="0"/>
    </xf>
    <xf numFmtId="318" fontId="52" fillId="0" borderId="0">
      <protection locked="0"/>
    </xf>
    <xf numFmtId="318" fontId="46" fillId="0" borderId="0">
      <protection locked="0"/>
    </xf>
    <xf numFmtId="318" fontId="52" fillId="0" borderId="0">
      <protection locked="0"/>
    </xf>
    <xf numFmtId="318" fontId="46" fillId="0" borderId="0">
      <protection locked="0"/>
    </xf>
    <xf numFmtId="318" fontId="52" fillId="0" borderId="0">
      <protection locked="0"/>
    </xf>
    <xf numFmtId="318" fontId="52" fillId="0" borderId="0">
      <protection locked="0"/>
    </xf>
    <xf numFmtId="318" fontId="52" fillId="0" borderId="0">
      <protection locked="0"/>
    </xf>
    <xf numFmtId="318" fontId="46" fillId="0" borderId="0"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46" fillId="37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46" fillId="37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46" fillId="37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46" fillId="37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46" fillId="37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46" fillId="37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46" fillId="37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189" fontId="46" fillId="37" borderId="1">
      <alignment vertical="center"/>
      <protection locked="0"/>
    </xf>
    <xf numFmtId="189" fontId="52" fillId="2" borderId="1">
      <alignment vertical="center"/>
      <protection locked="0"/>
    </xf>
    <xf numFmtId="18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46" fillId="37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46" fillId="37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46" fillId="37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171" fontId="46" fillId="37" borderId="1">
      <alignment vertical="center"/>
      <protection locked="0"/>
    </xf>
    <xf numFmtId="171" fontId="52" fillId="2" borderId="1">
      <alignment vertical="center"/>
      <protection locked="0"/>
    </xf>
    <xf numFmtId="171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46" fillId="37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46" fillId="37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46" fillId="37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2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319" fontId="52" fillId="2" borderId="1">
      <alignment vertical="center"/>
      <protection locked="0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46" fillId="35" borderId="1">
      <alignment vertical="center"/>
    </xf>
    <xf numFmtId="319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46" fillId="35" borderId="1">
      <alignment vertical="center"/>
    </xf>
    <xf numFmtId="189" fontId="46" fillId="35" borderId="1">
      <alignment vertical="center"/>
    </xf>
    <xf numFmtId="189" fontId="46" fillId="35" borderId="1">
      <alignment vertical="center"/>
    </xf>
    <xf numFmtId="189" fontId="46" fillId="35" borderId="1">
      <alignment vertical="center"/>
    </xf>
    <xf numFmtId="189" fontId="46" fillId="35" borderId="1">
      <alignment vertical="center"/>
    </xf>
    <xf numFmtId="189" fontId="46" fillId="35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319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89" fontId="46" fillId="35" borderId="1">
      <alignment vertical="center"/>
    </xf>
    <xf numFmtId="189" fontId="52" fillId="114" borderId="1">
      <alignment vertical="center"/>
    </xf>
    <xf numFmtId="189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46" fillId="35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4" borderId="1">
      <alignment vertical="center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89" fontId="46" fillId="116" borderId="1">
      <alignment horizontal="right" vertical="center"/>
      <protection locked="0"/>
    </xf>
    <xf numFmtId="189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46" fillId="116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171" fontId="52" fillId="115" borderId="1">
      <alignment horizontal="right" vertical="center"/>
      <protection locked="0"/>
    </xf>
    <xf numFmtId="4" fontId="33" fillId="100" borderId="8" applyNumberFormat="0" applyProtection="0">
      <alignment vertical="center"/>
    </xf>
    <xf numFmtId="4" fontId="33" fillId="100" borderId="8" applyNumberFormat="0" applyProtection="0">
      <alignment vertical="center"/>
    </xf>
    <xf numFmtId="4" fontId="33" fillId="100" borderId="8" applyNumberFormat="0" applyProtection="0">
      <alignment vertical="center"/>
    </xf>
    <xf numFmtId="4" fontId="309" fillId="100" borderId="8" applyNumberFormat="0" applyProtection="0">
      <alignment vertical="center"/>
    </xf>
    <xf numFmtId="4" fontId="309" fillId="100" borderId="8" applyNumberFormat="0" applyProtection="0">
      <alignment vertical="center"/>
    </xf>
    <xf numFmtId="4" fontId="309" fillId="100" borderId="8" applyNumberFormat="0" applyProtection="0">
      <alignment vertical="center"/>
    </xf>
    <xf numFmtId="4" fontId="310" fillId="100" borderId="8" applyNumberFormat="0" applyProtection="0">
      <alignment horizontal="left" vertical="center" indent="1"/>
    </xf>
    <xf numFmtId="4" fontId="310" fillId="100" borderId="8" applyNumberFormat="0" applyProtection="0">
      <alignment horizontal="left" vertical="center" indent="1"/>
    </xf>
    <xf numFmtId="4" fontId="310" fillId="100" borderId="8" applyNumberFormat="0" applyProtection="0">
      <alignment horizontal="left" vertical="center" indent="1"/>
    </xf>
    <xf numFmtId="189" fontId="30" fillId="17" borderId="8" applyNumberFormat="0" applyProtection="0">
      <alignment horizontal="left" vertical="top" indent="1"/>
    </xf>
    <xf numFmtId="189" fontId="30" fillId="17" borderId="8" applyNumberFormat="0" applyProtection="0">
      <alignment horizontal="left" vertical="top" indent="1"/>
    </xf>
    <xf numFmtId="4" fontId="310" fillId="136" borderId="0" applyNumberFormat="0" applyProtection="0">
      <alignment horizontal="left" vertical="center" indent="1"/>
    </xf>
    <xf numFmtId="4" fontId="310" fillId="136" borderId="0" applyNumberFormat="0" applyProtection="0">
      <alignment horizontal="left" vertical="center" indent="1"/>
    </xf>
    <xf numFmtId="4" fontId="310" fillId="124" borderId="8" applyNumberFormat="0" applyProtection="0">
      <alignment horizontal="right" vertical="center"/>
    </xf>
    <xf numFmtId="4" fontId="310" fillId="124" borderId="8" applyNumberFormat="0" applyProtection="0">
      <alignment horizontal="right" vertical="center"/>
    </xf>
    <xf numFmtId="4" fontId="310" fillId="124" borderId="8" applyNumberFormat="0" applyProtection="0">
      <alignment horizontal="right" vertical="center"/>
    </xf>
    <xf numFmtId="4" fontId="310" fillId="132" borderId="8" applyNumberFormat="0" applyProtection="0">
      <alignment horizontal="right" vertical="center"/>
    </xf>
    <xf numFmtId="4" fontId="310" fillId="132" borderId="8" applyNumberFormat="0" applyProtection="0">
      <alignment horizontal="right" vertical="center"/>
    </xf>
    <xf numFmtId="4" fontId="310" fillId="132" borderId="8" applyNumberFormat="0" applyProtection="0">
      <alignment horizontal="right" vertical="center"/>
    </xf>
    <xf numFmtId="4" fontId="310" fillId="106" borderId="8" applyNumberFormat="0" applyProtection="0">
      <alignment horizontal="right" vertical="center"/>
    </xf>
    <xf numFmtId="4" fontId="310" fillId="106" borderId="8" applyNumberFormat="0" applyProtection="0">
      <alignment horizontal="right" vertical="center"/>
    </xf>
    <xf numFmtId="4" fontId="310" fillId="106" borderId="8" applyNumberFormat="0" applyProtection="0">
      <alignment horizontal="right" vertical="center"/>
    </xf>
    <xf numFmtId="4" fontId="310" fillId="35" borderId="8" applyNumberFormat="0" applyProtection="0">
      <alignment horizontal="right" vertical="center"/>
    </xf>
    <xf numFmtId="4" fontId="310" fillId="35" borderId="8" applyNumberFormat="0" applyProtection="0">
      <alignment horizontal="right" vertical="center"/>
    </xf>
    <xf numFmtId="4" fontId="310" fillId="35" borderId="8" applyNumberFormat="0" applyProtection="0">
      <alignment horizontal="right" vertical="center"/>
    </xf>
    <xf numFmtId="4" fontId="310" fillId="112" borderId="8" applyNumberFormat="0" applyProtection="0">
      <alignment horizontal="right" vertical="center"/>
    </xf>
    <xf numFmtId="4" fontId="310" fillId="112" borderId="8" applyNumberFormat="0" applyProtection="0">
      <alignment horizontal="right" vertical="center"/>
    </xf>
    <xf numFmtId="4" fontId="310" fillId="112" borderId="8" applyNumberFormat="0" applyProtection="0">
      <alignment horizontal="right" vertical="center"/>
    </xf>
    <xf numFmtId="4" fontId="310" fillId="38" borderId="8" applyNumberFormat="0" applyProtection="0">
      <alignment horizontal="right" vertical="center"/>
    </xf>
    <xf numFmtId="4" fontId="310" fillId="38" borderId="8" applyNumberFormat="0" applyProtection="0">
      <alignment horizontal="right" vertical="center"/>
    </xf>
    <xf numFmtId="4" fontId="310" fillId="38" borderId="8" applyNumberFormat="0" applyProtection="0">
      <alignment horizontal="right" vertical="center"/>
    </xf>
    <xf numFmtId="4" fontId="310" fillId="133" borderId="8" applyNumberFormat="0" applyProtection="0">
      <alignment horizontal="right" vertical="center"/>
    </xf>
    <xf numFmtId="4" fontId="310" fillId="133" borderId="8" applyNumberFormat="0" applyProtection="0">
      <alignment horizontal="right" vertical="center"/>
    </xf>
    <xf numFmtId="4" fontId="310" fillId="133" borderId="8" applyNumberFormat="0" applyProtection="0">
      <alignment horizontal="right" vertical="center"/>
    </xf>
    <xf numFmtId="4" fontId="310" fillId="137" borderId="8" applyNumberFormat="0" applyProtection="0">
      <alignment horizontal="right" vertical="center"/>
    </xf>
    <xf numFmtId="4" fontId="310" fillId="137" borderId="8" applyNumberFormat="0" applyProtection="0">
      <alignment horizontal="right" vertical="center"/>
    </xf>
    <xf numFmtId="4" fontId="310" fillId="137" borderId="8" applyNumberFormat="0" applyProtection="0">
      <alignment horizontal="right" vertical="center"/>
    </xf>
    <xf numFmtId="4" fontId="310" fillId="108" borderId="8" applyNumberFormat="0" applyProtection="0">
      <alignment horizontal="right" vertical="center"/>
    </xf>
    <xf numFmtId="4" fontId="310" fillId="108" borderId="8" applyNumberFormat="0" applyProtection="0">
      <alignment horizontal="right" vertical="center"/>
    </xf>
    <xf numFmtId="4" fontId="310" fillId="108" borderId="8" applyNumberFormat="0" applyProtection="0">
      <alignment horizontal="right" vertical="center"/>
    </xf>
    <xf numFmtId="4" fontId="33" fillId="138" borderId="9" applyNumberFormat="0" applyProtection="0">
      <alignment horizontal="left" vertical="center" indent="1"/>
    </xf>
    <xf numFmtId="4" fontId="33" fillId="138" borderId="9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136" borderId="0" applyNumberFormat="0" applyProtection="0">
      <alignment horizontal="left" vertical="center" indent="1"/>
    </xf>
    <xf numFmtId="4" fontId="33" fillId="136" borderId="0" applyNumberFormat="0" applyProtection="0">
      <alignment horizontal="left" vertical="center" indent="1"/>
    </xf>
    <xf numFmtId="4" fontId="310" fillId="96" borderId="8" applyNumberFormat="0" applyProtection="0">
      <alignment horizontal="right" vertical="center"/>
    </xf>
    <xf numFmtId="4" fontId="310" fillId="96" borderId="8" applyNumberFormat="0" applyProtection="0">
      <alignment horizontal="right" vertical="center"/>
    </xf>
    <xf numFmtId="4" fontId="310" fillId="96" borderId="8" applyNumberFormat="0" applyProtection="0">
      <alignment horizontal="right" vertical="center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center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30" borderId="8" applyNumberFormat="0" applyProtection="0">
      <alignment horizontal="left" vertical="top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center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18" borderId="8" applyNumberFormat="0" applyProtection="0">
      <alignment horizontal="left" vertical="top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center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31" borderId="8" applyNumberFormat="0" applyProtection="0">
      <alignment horizontal="left" vertical="top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center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29" borderId="8" applyNumberFormat="0" applyProtection="0">
      <alignment horizontal="left" vertical="top" indent="1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4" fillId="32" borderId="1" applyNumberFormat="0">
      <protection locked="0"/>
    </xf>
    <xf numFmtId="189" fontId="133" fillId="30" borderId="63" applyBorder="0"/>
    <xf numFmtId="189" fontId="133" fillId="30" borderId="63" applyBorder="0"/>
    <xf numFmtId="4" fontId="310" fillId="139" borderId="8" applyNumberFormat="0" applyProtection="0">
      <alignment vertical="center"/>
    </xf>
    <xf numFmtId="4" fontId="310" fillId="139" borderId="8" applyNumberFormat="0" applyProtection="0">
      <alignment vertical="center"/>
    </xf>
    <xf numFmtId="4" fontId="310" fillId="139" borderId="8" applyNumberFormat="0" applyProtection="0">
      <alignment vertical="center"/>
    </xf>
    <xf numFmtId="4" fontId="311" fillId="139" borderId="8" applyNumberFormat="0" applyProtection="0">
      <alignment vertical="center"/>
    </xf>
    <xf numFmtId="4" fontId="311" fillId="139" borderId="8" applyNumberFormat="0" applyProtection="0">
      <alignment vertical="center"/>
    </xf>
    <xf numFmtId="4" fontId="311" fillId="139" borderId="8" applyNumberFormat="0" applyProtection="0">
      <alignment vertical="center"/>
    </xf>
    <xf numFmtId="4" fontId="33" fillId="96" borderId="74" applyNumberFormat="0" applyProtection="0">
      <alignment horizontal="left" vertical="center" indent="1"/>
    </xf>
    <xf numFmtId="4" fontId="33" fillId="96" borderId="74" applyNumberFormat="0" applyProtection="0">
      <alignment horizontal="left" vertical="center" indent="1"/>
    </xf>
    <xf numFmtId="4" fontId="33" fillId="96" borderId="74" applyNumberFormat="0" applyProtection="0">
      <alignment horizontal="left" vertical="center" indent="1"/>
    </xf>
    <xf numFmtId="189" fontId="32" fillId="33" borderId="8" applyNumberFormat="0" applyProtection="0">
      <alignment horizontal="left" vertical="top" indent="1"/>
    </xf>
    <xf numFmtId="189" fontId="32" fillId="33" borderId="8" applyNumberFormat="0" applyProtection="0">
      <alignment horizontal="left" vertical="top" indent="1"/>
    </xf>
    <xf numFmtId="4" fontId="310" fillId="139" borderId="8" applyNumberFormat="0" applyProtection="0">
      <alignment horizontal="right" vertical="center"/>
    </xf>
    <xf numFmtId="4" fontId="310" fillId="139" borderId="8" applyNumberFormat="0" applyProtection="0">
      <alignment horizontal="right" vertical="center"/>
    </xf>
    <xf numFmtId="4" fontId="310" fillId="139" borderId="8" applyNumberFormat="0" applyProtection="0">
      <alignment horizontal="right" vertical="center"/>
    </xf>
    <xf numFmtId="4" fontId="311" fillId="139" borderId="8" applyNumberFormat="0" applyProtection="0">
      <alignment horizontal="right" vertical="center"/>
    </xf>
    <xf numFmtId="4" fontId="311" fillId="139" borderId="8" applyNumberFormat="0" applyProtection="0">
      <alignment horizontal="right" vertical="center"/>
    </xf>
    <xf numFmtId="4" fontId="311" fillId="139" borderId="8" applyNumberFormat="0" applyProtection="0">
      <alignment horizontal="right" vertical="center"/>
    </xf>
    <xf numFmtId="4" fontId="33" fillId="96" borderId="8" applyNumberFormat="0" applyProtection="0">
      <alignment horizontal="left" vertical="center" indent="1"/>
    </xf>
    <xf numFmtId="4" fontId="33" fillId="96" borderId="8" applyNumberFormat="0" applyProtection="0">
      <alignment horizontal="left" vertical="center" indent="1"/>
    </xf>
    <xf numFmtId="4" fontId="33" fillId="96" borderId="8" applyNumberFormat="0" applyProtection="0">
      <alignment horizontal="left" vertical="center" indent="1"/>
    </xf>
    <xf numFmtId="189" fontId="32" fillId="18" borderId="8" applyNumberFormat="0" applyProtection="0">
      <alignment horizontal="left" vertical="top" indent="1"/>
    </xf>
    <xf numFmtId="189" fontId="32" fillId="18" borderId="8" applyNumberFormat="0" applyProtection="0">
      <alignment horizontal="left" vertical="top" indent="1"/>
    </xf>
    <xf numFmtId="4" fontId="35" fillId="140" borderId="74" applyNumberFormat="0" applyProtection="0">
      <alignment horizontal="left" vertical="center" indent="1"/>
    </xf>
    <xf numFmtId="4" fontId="35" fillId="140" borderId="74" applyNumberFormat="0" applyProtection="0">
      <alignment horizontal="left" vertical="center" indent="1"/>
    </xf>
    <xf numFmtId="4" fontId="35" fillId="140" borderId="74" applyNumberFormat="0" applyProtection="0">
      <alignment horizontal="left" vertical="center" indent="1"/>
    </xf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102" fillId="118" borderId="1"/>
    <xf numFmtId="189" fontId="4" fillId="0" borderId="0" applyNumberFormat="0" applyFont="0" applyFill="0" applyBorder="0" applyAlignment="0" applyProtection="0"/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189" fontId="4" fillId="0" borderId="0" applyNumberFormat="0" applyFont="0" applyFill="0" applyBorder="0" applyAlignment="0" applyProtection="0"/>
    <xf numFmtId="189" fontId="4" fillId="0" borderId="0" applyNumberFormat="0" applyFont="0" applyFill="0" applyBorder="0" applyAlignment="0" applyProtection="0"/>
    <xf numFmtId="189" fontId="4" fillId="0" borderId="0" applyNumberFormat="0" applyFont="0" applyFill="0" applyBorder="0" applyAlignment="0" applyProtection="0"/>
    <xf numFmtId="4" fontId="36" fillId="29" borderId="8" applyNumberFormat="0" applyProtection="0">
      <alignment horizontal="right" vertical="center"/>
    </xf>
    <xf numFmtId="4" fontId="312" fillId="139" borderId="8" applyNumberFormat="0" applyProtection="0">
      <alignment horizontal="right" vertical="center"/>
    </xf>
    <xf numFmtId="189" fontId="4" fillId="0" borderId="0" applyNumberFormat="0" applyFont="0" applyFill="0" applyBorder="0" applyAlignment="0" applyProtection="0"/>
    <xf numFmtId="189" fontId="37" fillId="0" borderId="0" applyNumberFormat="0" applyFill="0" applyBorder="0" applyAlignment="0" applyProtection="0"/>
    <xf numFmtId="189" fontId="37" fillId="0" borderId="0" applyNumberFormat="0" applyFill="0" applyBorder="0" applyAlignment="0" applyProtection="0"/>
    <xf numFmtId="189" fontId="4" fillId="0" borderId="0" applyNumberFormat="0" applyFont="0" applyFill="0" applyBorder="0" applyAlignment="0" applyProtection="0"/>
    <xf numFmtId="189" fontId="37" fillId="0" borderId="0" applyNumberFormat="0" applyFill="0" applyBorder="0" applyAlignment="0" applyProtection="0"/>
    <xf numFmtId="189" fontId="4" fillId="0" borderId="0" applyNumberFormat="0" applyFont="0" applyFill="0" applyBorder="0" applyAlignment="0" applyProtection="0"/>
    <xf numFmtId="189" fontId="4" fillId="0" borderId="0" applyNumberFormat="0" applyFont="0" applyFill="0" applyBorder="0" applyAlignment="0" applyProtection="0"/>
    <xf numFmtId="189" fontId="4" fillId="0" borderId="0" applyNumberFormat="0" applyFont="0" applyFill="0" applyBorder="0" applyAlignment="0" applyProtection="0"/>
    <xf numFmtId="189" fontId="271" fillId="127" borderId="0" applyAlignment="0" applyProtection="0">
      <alignment horizontal="right" vertical="center"/>
    </xf>
    <xf numFmtId="189" fontId="248" fillId="0" borderId="0" applyNumberFormat="0" applyFill="0" applyBorder="0" applyAlignment="0" applyProtection="0"/>
    <xf numFmtId="189" fontId="30" fillId="0" borderId="67" applyNumberFormat="0" applyFill="0" applyAlignment="0" applyProtection="0"/>
    <xf numFmtId="189" fontId="36" fillId="0" borderId="0" applyNumberFormat="0" applyFill="0" applyBorder="0" applyAlignment="0" applyProtection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4" fillId="7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4" fillId="1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4" fillId="78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4" fillId="79" borderId="0" applyNumberFormat="0" applyBorder="0" applyAlignment="0" applyProtection="0"/>
    <xf numFmtId="0" fontId="24" fillId="141" borderId="0" applyNumberFormat="0" applyBorder="0" applyAlignment="0" applyProtection="0"/>
    <xf numFmtId="0" fontId="2" fillId="32" borderId="0" applyNumberFormat="0" applyBorder="0" applyAlignment="0" applyProtection="0"/>
    <xf numFmtId="0" fontId="2" fillId="64" borderId="0" applyNumberFormat="0" applyBorder="0" applyAlignment="0" applyProtection="0"/>
    <xf numFmtId="0" fontId="2" fillId="141" borderId="0" applyNumberFormat="0" applyBorder="0" applyAlignment="0" applyProtection="0"/>
    <xf numFmtId="0" fontId="2" fillId="32" borderId="0" applyNumberFormat="0" applyBorder="0" applyAlignment="0" applyProtection="0"/>
    <xf numFmtId="0" fontId="24" fillId="1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4" fillId="141" borderId="0" applyNumberFormat="0" applyBorder="0" applyAlignment="0" applyProtection="0"/>
    <xf numFmtId="0" fontId="2" fillId="32" borderId="0" applyNumberFormat="0" applyBorder="0" applyAlignment="0" applyProtection="0"/>
    <xf numFmtId="0" fontId="24" fillId="79" borderId="0" applyNumberFormat="0" applyBorder="0" applyAlignment="0" applyProtection="0"/>
    <xf numFmtId="0" fontId="2" fillId="32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4" fillId="80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142" borderId="0" applyNumberFormat="0" applyBorder="0" applyAlignment="0" applyProtection="0"/>
    <xf numFmtId="0" fontId="313" fillId="110" borderId="0" applyNumberFormat="0" applyBorder="0" applyAlignment="0" applyProtection="0"/>
    <xf numFmtId="0" fontId="2" fillId="142" borderId="0" applyNumberFormat="0" applyBorder="0" applyAlignment="0" applyProtection="0"/>
    <xf numFmtId="0" fontId="2" fillId="142" borderId="0" applyNumberFormat="0" applyBorder="0" applyAlignment="0" applyProtection="0"/>
    <xf numFmtId="0" fontId="24" fillId="142" borderId="0" applyNumberFormat="0" applyBorder="0" applyAlignment="0" applyProtection="0"/>
    <xf numFmtId="0" fontId="2" fillId="68" borderId="0" applyNumberFormat="0" applyBorder="0" applyAlignment="0" applyProtection="0"/>
    <xf numFmtId="0" fontId="2" fillId="142" borderId="0" applyNumberFormat="0" applyBorder="0" applyAlignment="0" applyProtection="0"/>
    <xf numFmtId="0" fontId="24" fillId="142" borderId="0" applyNumberFormat="0" applyBorder="0" applyAlignment="0" applyProtection="0"/>
    <xf numFmtId="0" fontId="2" fillId="142" borderId="0" applyNumberFormat="0" applyBorder="0" applyAlignment="0" applyProtection="0"/>
    <xf numFmtId="0" fontId="24" fillId="142" borderId="0" applyNumberFormat="0" applyBorder="0" applyAlignment="0" applyProtection="0"/>
    <xf numFmtId="0" fontId="2" fillId="68" borderId="0" applyNumberFormat="0" applyBorder="0" applyAlignment="0" applyProtection="0"/>
    <xf numFmtId="0" fontId="24" fillId="80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4" fillId="8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4" fillId="3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4" fillId="20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4" fillId="27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4" fillId="7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4" fillId="31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4" fillId="2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8" borderId="0" applyNumberFormat="0" applyBorder="0" applyAlignment="0" applyProtection="0"/>
    <xf numFmtId="0" fontId="91" fillId="58" borderId="0" applyNumberFormat="0" applyBorder="0" applyAlignment="0" applyProtection="0"/>
    <xf numFmtId="0" fontId="91" fillId="58" borderId="0" applyNumberFormat="0" applyBorder="0" applyAlignment="0" applyProtection="0"/>
    <xf numFmtId="0" fontId="91" fillId="62" borderId="0" applyNumberFormat="0" applyBorder="0" applyAlignment="0" applyProtection="0"/>
    <xf numFmtId="0" fontId="91" fillId="62" borderId="0" applyNumberFormat="0" applyBorder="0" applyAlignment="0" applyProtection="0"/>
    <xf numFmtId="0" fontId="91" fillId="62" borderId="0" applyNumberFormat="0" applyBorder="0" applyAlignment="0" applyProtection="0"/>
    <xf numFmtId="0" fontId="91" fillId="66" borderId="0" applyNumberFormat="0" applyBorder="0" applyAlignment="0" applyProtection="0"/>
    <xf numFmtId="0" fontId="91" fillId="66" borderId="0" applyNumberFormat="0" applyBorder="0" applyAlignment="0" applyProtection="0"/>
    <xf numFmtId="0" fontId="91" fillId="66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0" fontId="25" fillId="23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25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25" fillId="25" borderId="0" applyNumberFormat="0" applyBorder="0" applyAlignment="0" applyProtection="0"/>
    <xf numFmtId="0" fontId="91" fillId="26" borderId="0" applyNumberFormat="0" applyBorder="0" applyAlignment="0" applyProtection="0"/>
    <xf numFmtId="0" fontId="25" fillId="23" borderId="0" applyNumberFormat="0" applyBorder="0" applyAlignment="0" applyProtection="0"/>
    <xf numFmtId="0" fontId="91" fillId="74" borderId="0" applyNumberFormat="0" applyBorder="0" applyAlignment="0" applyProtection="0"/>
    <xf numFmtId="0" fontId="91" fillId="74" borderId="0" applyNumberFormat="0" applyBorder="0" applyAlignment="0" applyProtection="0"/>
    <xf numFmtId="0" fontId="25" fillId="87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91" fillId="51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91" fillId="51" borderId="0" applyNumberFormat="0" applyBorder="0" applyAlignment="0" applyProtection="0"/>
    <xf numFmtId="0" fontId="25" fillId="87" borderId="0" applyNumberFormat="0" applyBorder="0" applyAlignment="0" applyProtection="0"/>
    <xf numFmtId="0" fontId="91" fillId="51" borderId="0" applyNumberFormat="0" applyBorder="0" applyAlignment="0" applyProtection="0"/>
    <xf numFmtId="0" fontId="25" fillId="87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25" fillId="90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91" fillId="5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91" fillId="55" borderId="0" applyNumberFormat="0" applyBorder="0" applyAlignment="0" applyProtection="0"/>
    <xf numFmtId="0" fontId="25" fillId="90" borderId="0" applyNumberFormat="0" applyBorder="0" applyAlignment="0" applyProtection="0"/>
    <xf numFmtId="0" fontId="91" fillId="55" borderId="0" applyNumberFormat="0" applyBorder="0" applyAlignment="0" applyProtection="0"/>
    <xf numFmtId="0" fontId="25" fillId="90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25" fillId="8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91" fillId="5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91" fillId="59" borderId="0" applyNumberFormat="0" applyBorder="0" applyAlignment="0" applyProtection="0"/>
    <xf numFmtId="0" fontId="25" fillId="8" borderId="0" applyNumberFormat="0" applyBorder="0" applyAlignment="0" applyProtection="0"/>
    <xf numFmtId="0" fontId="91" fillId="59" borderId="0" applyNumberFormat="0" applyBorder="0" applyAlignment="0" applyProtection="0"/>
    <xf numFmtId="0" fontId="25" fillId="8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25" fillId="9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91" fillId="6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91" fillId="63" borderId="0" applyNumberFormat="0" applyBorder="0" applyAlignment="0" applyProtection="0"/>
    <xf numFmtId="0" fontId="25" fillId="93" borderId="0" applyNumberFormat="0" applyBorder="0" applyAlignment="0" applyProtection="0"/>
    <xf numFmtId="0" fontId="91" fillId="63" borderId="0" applyNumberFormat="0" applyBorder="0" applyAlignment="0" applyProtection="0"/>
    <xf numFmtId="0" fontId="25" fillId="9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25" fillId="93" borderId="0" applyNumberFormat="0" applyBorder="0" applyAlignment="0" applyProtection="0"/>
    <xf numFmtId="0" fontId="25" fillId="9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25" fillId="94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91" fillId="67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91" fillId="67" borderId="0" applyNumberFormat="0" applyBorder="0" applyAlignment="0" applyProtection="0"/>
    <xf numFmtId="0" fontId="25" fillId="94" borderId="0" applyNumberFormat="0" applyBorder="0" applyAlignment="0" applyProtection="0"/>
    <xf numFmtId="0" fontId="91" fillId="67" borderId="0" applyNumberFormat="0" applyBorder="0" applyAlignment="0" applyProtection="0"/>
    <xf numFmtId="0" fontId="25" fillId="94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25" fillId="94" borderId="0" applyNumberFormat="0" applyBorder="0" applyAlignment="0" applyProtection="0"/>
    <xf numFmtId="0" fontId="25" fillId="94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25" fillId="95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91" fillId="71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91" fillId="71" borderId="0" applyNumberFormat="0" applyBorder="0" applyAlignment="0" applyProtection="0"/>
    <xf numFmtId="0" fontId="25" fillId="95" borderId="0" applyNumberFormat="0" applyBorder="0" applyAlignment="0" applyProtection="0"/>
    <xf numFmtId="0" fontId="91" fillId="71" borderId="0" applyNumberFormat="0" applyBorder="0" applyAlignment="0" applyProtection="0"/>
    <xf numFmtId="0" fontId="25" fillId="95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25" fillId="95" borderId="0" applyNumberFormat="0" applyBorder="0" applyAlignment="0" applyProtection="0"/>
    <xf numFmtId="0" fontId="25" fillId="95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84" fillId="46" borderId="0" applyNumberFormat="0" applyBorder="0" applyAlignment="0" applyProtection="0"/>
    <xf numFmtId="0" fontId="266" fillId="19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129" fillId="82" borderId="36" applyNumberFormat="0" applyAlignment="0" applyProtection="0"/>
    <xf numFmtId="0" fontId="129" fillId="82" borderId="36" applyNumberFormat="0" applyAlignment="0" applyProtection="0"/>
    <xf numFmtId="0" fontId="129" fillId="82" borderId="36" applyNumberFormat="0" applyAlignment="0" applyProtection="0"/>
    <xf numFmtId="0" fontId="129" fillId="82" borderId="36" applyNumberFormat="0" applyAlignment="0" applyProtection="0"/>
    <xf numFmtId="0" fontId="129" fillId="82" borderId="36" applyNumberFormat="0" applyAlignment="0" applyProtection="0"/>
    <xf numFmtId="0" fontId="88" fillId="49" borderId="30" applyNumberFormat="0" applyAlignment="0" applyProtection="0"/>
    <xf numFmtId="0" fontId="88" fillId="49" borderId="30" applyNumberFormat="0" applyAlignment="0" applyProtection="0"/>
    <xf numFmtId="0" fontId="88" fillId="49" borderId="30" applyNumberFormat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0" fillId="81" borderId="36" applyNumberFormat="0" applyAlignment="0" applyProtection="0"/>
    <xf numFmtId="0" fontId="180" fillId="81" borderId="36" applyNumberFormat="0" applyAlignment="0" applyProtection="0"/>
    <xf numFmtId="0" fontId="180" fillId="81" borderId="36" applyNumberFormat="0" applyAlignment="0" applyProtection="0"/>
    <xf numFmtId="0" fontId="180" fillId="81" borderId="36" applyNumberFormat="0" applyAlignment="0" applyProtection="0"/>
    <xf numFmtId="0" fontId="180" fillId="81" borderId="36" applyNumberFormat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 applyFont="0" applyFill="0" applyBorder="0" applyAlignment="0" applyProtection="0"/>
    <xf numFmtId="0" fontId="313" fillId="0" borderId="0"/>
    <xf numFmtId="0" fontId="313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/>
    <xf numFmtId="0" fontId="313" fillId="0" borderId="0"/>
    <xf numFmtId="0" fontId="4" fillId="0" borderId="0"/>
    <xf numFmtId="0" fontId="313" fillId="0" borderId="0"/>
    <xf numFmtId="0" fontId="2" fillId="0" borderId="0"/>
    <xf numFmtId="0" fontId="24" fillId="0" borderId="0"/>
    <xf numFmtId="0" fontId="4" fillId="0" borderId="0"/>
    <xf numFmtId="0" fontId="31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313" fillId="0" borderId="0"/>
    <xf numFmtId="0" fontId="4" fillId="0" borderId="0"/>
    <xf numFmtId="0" fontId="2" fillId="0" borderId="0"/>
    <xf numFmtId="0" fontId="4" fillId="0" borderId="0"/>
    <xf numFmtId="0" fontId="31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13" fillId="50" borderId="31" applyNumberFormat="0" applyFont="0" applyAlignment="0" applyProtection="0"/>
    <xf numFmtId="0" fontId="313" fillId="50" borderId="31" applyNumberFormat="0" applyFont="0" applyAlignment="0" applyProtection="0"/>
    <xf numFmtId="0" fontId="2" fillId="50" borderId="31" applyNumberFormat="0" applyFont="0" applyAlignment="0" applyProtection="0"/>
    <xf numFmtId="0" fontId="313" fillId="50" borderId="31" applyNumberFormat="0" applyFont="0" applyAlignment="0" applyProtection="0"/>
    <xf numFmtId="0" fontId="313" fillId="50" borderId="31" applyNumberFormat="0" applyFont="0" applyAlignment="0" applyProtection="0"/>
    <xf numFmtId="0" fontId="2" fillId="50" borderId="31" applyNumberFormat="0" applyFont="0" applyAlignment="0" applyProtection="0"/>
    <xf numFmtId="0" fontId="313" fillId="50" borderId="31" applyNumberFormat="0" applyFont="0" applyAlignment="0" applyProtection="0"/>
    <xf numFmtId="0" fontId="313" fillId="50" borderId="31" applyNumberFormat="0" applyFont="0" applyAlignment="0" applyProtection="0"/>
    <xf numFmtId="0" fontId="2" fillId="50" borderId="31" applyNumberFormat="0" applyFont="0" applyAlignment="0" applyProtection="0"/>
    <xf numFmtId="0" fontId="2" fillId="50" borderId="31" applyNumberFormat="0" applyFont="0" applyAlignment="0" applyProtection="0"/>
    <xf numFmtId="0" fontId="313" fillId="50" borderId="31" applyNumberFormat="0" applyFont="0" applyAlignment="0" applyProtection="0"/>
    <xf numFmtId="0" fontId="2" fillId="50" borderId="31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2" fillId="50" borderId="31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2" fillId="50" borderId="31" applyNumberFormat="0" applyFont="0" applyAlignment="0" applyProtection="0"/>
    <xf numFmtId="0" fontId="2" fillId="50" borderId="31" applyNumberFormat="0" applyFont="0" applyAlignment="0" applyProtection="0"/>
    <xf numFmtId="0" fontId="4" fillId="33" borderId="55" applyNumberFormat="0" applyFont="0" applyAlignment="0" applyProtection="0"/>
    <xf numFmtId="0" fontId="2" fillId="50" borderId="31" applyNumberFormat="0" applyFont="0" applyAlignment="0" applyProtection="0"/>
    <xf numFmtId="0" fontId="2" fillId="50" borderId="31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50" borderId="31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50" borderId="31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2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313" fillId="50" borderId="31" applyNumberFormat="0" applyFont="0" applyAlignment="0" applyProtection="0"/>
    <xf numFmtId="0" fontId="4" fillId="12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313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313" fillId="50" borderId="31" applyNumberFormat="0" applyFont="0" applyAlignment="0" applyProtection="0"/>
    <xf numFmtId="0" fontId="313" fillId="50" borderId="31" applyNumberFormat="0" applyFont="0" applyAlignment="0" applyProtection="0"/>
    <xf numFmtId="0" fontId="4" fillId="12" borderId="55" applyNumberFormat="0" applyFont="0" applyAlignment="0" applyProtection="0"/>
    <xf numFmtId="0" fontId="313" fillId="50" borderId="31" applyNumberFormat="0" applyFont="0" applyAlignment="0" applyProtection="0"/>
    <xf numFmtId="0" fontId="313" fillId="33" borderId="55" applyNumberFormat="0" applyFont="0" applyAlignment="0" applyProtection="0"/>
    <xf numFmtId="0" fontId="313" fillId="50" borderId="31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50" borderId="31" applyNumberFormat="0" applyFont="0" applyAlignment="0" applyProtection="0"/>
    <xf numFmtId="0" fontId="313" fillId="33" borderId="55" applyNumberFormat="0" applyFont="0" applyAlignment="0" applyProtection="0"/>
    <xf numFmtId="0" fontId="313" fillId="143" borderId="75" applyNumberFormat="0" applyFont="0" applyAlignment="0" applyProtection="0"/>
    <xf numFmtId="0" fontId="4" fillId="12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2" fillId="50" borderId="31" applyNumberFormat="0" applyFont="0" applyAlignment="0" applyProtection="0"/>
    <xf numFmtId="0" fontId="313" fillId="50" borderId="31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313" fillId="50" borderId="31" applyNumberFormat="0" applyFont="0" applyAlignment="0" applyProtection="0"/>
    <xf numFmtId="0" fontId="4" fillId="12" borderId="55" applyNumberFormat="0" applyFont="0" applyAlignment="0" applyProtection="0"/>
    <xf numFmtId="0" fontId="313" fillId="50" borderId="31" applyNumberFormat="0" applyFont="0" applyAlignment="0" applyProtection="0"/>
    <xf numFmtId="0" fontId="2" fillId="50" borderId="31" applyNumberFormat="0" applyFont="0" applyAlignment="0" applyProtection="0"/>
    <xf numFmtId="0" fontId="313" fillId="50" borderId="31" applyNumberFormat="0" applyFont="0" applyAlignment="0" applyProtection="0"/>
    <xf numFmtId="0" fontId="313" fillId="50" borderId="31" applyNumberFormat="0" applyFont="0" applyAlignment="0" applyProtection="0"/>
    <xf numFmtId="0" fontId="86" fillId="48" borderId="28" applyNumberFormat="0" applyAlignment="0" applyProtection="0"/>
    <xf numFmtId="0" fontId="202" fillId="82" borderId="57" applyNumberFormat="0" applyAlignment="0" applyProtection="0"/>
    <xf numFmtId="0" fontId="202" fillId="82" borderId="57" applyNumberFormat="0" applyAlignment="0" applyProtection="0"/>
    <xf numFmtId="0" fontId="202" fillId="82" borderId="57" applyNumberFormat="0" applyAlignment="0" applyProtection="0"/>
    <xf numFmtId="0" fontId="202" fillId="82" borderId="5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1" fillId="0" borderId="0" applyNumberFormat="0" applyFont="0" applyFill="0" applyBorder="0" applyAlignment="0" applyProtection="0">
      <alignment horizontal="left"/>
    </xf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314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00" fillId="0" borderId="0" applyNumberFormat="0" applyFill="0" applyBorder="0" applyProtection="0">
      <alignment horizontal="left"/>
    </xf>
    <xf numFmtId="0" fontId="200" fillId="0" borderId="0" applyNumberFormat="0" applyFill="0" applyBorder="0" applyProtection="0">
      <alignment horizontal="left"/>
    </xf>
    <xf numFmtId="0" fontId="200" fillId="0" borderId="0" applyNumberFormat="0" applyFill="0" applyBorder="0" applyProtection="0">
      <alignment horizontal="left"/>
    </xf>
    <xf numFmtId="0" fontId="200" fillId="0" borderId="0" applyNumberFormat="0" applyFill="0" applyBorder="0" applyProtection="0">
      <alignment horizontal="left"/>
    </xf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315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26" fillId="0" borderId="67" applyNumberFormat="0" applyFill="0" applyAlignment="0" applyProtection="0"/>
    <xf numFmtId="0" fontId="26" fillId="0" borderId="67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26" fillId="0" borderId="66" applyNumberFormat="0" applyFill="0" applyAlignment="0" applyProtection="0"/>
    <xf numFmtId="0" fontId="8" fillId="0" borderId="32" applyNumberFormat="0" applyFill="0" applyAlignment="0" applyProtection="0"/>
    <xf numFmtId="0" fontId="26" fillId="0" borderId="66" applyNumberFormat="0" applyFill="0" applyAlignment="0" applyProtection="0"/>
    <xf numFmtId="0" fontId="26" fillId="0" borderId="67" applyNumberFormat="0" applyFill="0" applyAlignment="0" applyProtection="0"/>
    <xf numFmtId="0" fontId="26" fillId="0" borderId="66" applyNumberFormat="0" applyFill="0" applyAlignment="0" applyProtection="0"/>
    <xf numFmtId="0" fontId="26" fillId="0" borderId="67" applyNumberFormat="0" applyFill="0" applyAlignment="0" applyProtection="0"/>
    <xf numFmtId="0" fontId="26" fillId="0" borderId="67" applyNumberFormat="0" applyFill="0" applyAlignment="0" applyProtection="0"/>
    <xf numFmtId="0" fontId="26" fillId="0" borderId="67" applyNumberFormat="0" applyFill="0" applyAlignment="0" applyProtection="0"/>
    <xf numFmtId="0" fontId="89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" fillId="0" borderId="0"/>
    <xf numFmtId="0" fontId="4" fillId="0" borderId="0" applyFont="0" applyFill="0" applyBorder="0" applyAlignment="0" applyProtection="0"/>
    <xf numFmtId="177" fontId="5" fillId="0" borderId="0"/>
    <xf numFmtId="0" fontId="4" fillId="0" borderId="0"/>
    <xf numFmtId="189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5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5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" fillId="6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32" fillId="19" borderId="0" applyNumberFormat="0" applyBorder="0" applyAlignment="0" applyProtection="0"/>
    <xf numFmtId="0" fontId="1" fillId="5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7" borderId="0" applyNumberFormat="0" applyBorder="0" applyAlignment="0" applyProtection="0"/>
    <xf numFmtId="0" fontId="32" fillId="20" borderId="0" applyNumberFormat="0" applyBorder="0" applyAlignment="0" applyProtection="0"/>
    <xf numFmtId="0" fontId="1" fillId="6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" fillId="65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1" fillId="69" borderId="0" applyNumberFormat="0" applyBorder="0" applyAlignment="0" applyProtection="0"/>
    <xf numFmtId="0" fontId="32" fillId="30" borderId="0" applyNumberFormat="0" applyBorder="0" applyAlignment="0" applyProtection="0"/>
    <xf numFmtId="0" fontId="1" fillId="73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91" fillId="54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91" fillId="58" borderId="0" applyNumberFormat="0" applyBorder="0" applyAlignment="0" applyProtection="0"/>
    <xf numFmtId="0" fontId="109" fillId="20" borderId="0" applyNumberFormat="0" applyBorder="0" applyAlignment="0" applyProtection="0"/>
    <xf numFmtId="0" fontId="109" fillId="20" borderId="0" applyNumberFormat="0" applyBorder="0" applyAlignment="0" applyProtection="0"/>
    <xf numFmtId="0" fontId="91" fillId="62" borderId="0" applyNumberFormat="0" applyBorder="0" applyAlignment="0" applyProtection="0"/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0" fontId="91" fillId="66" borderId="0" applyNumberFormat="0" applyBorder="0" applyAlignment="0" applyProtection="0"/>
    <xf numFmtId="0" fontId="109" fillId="82" borderId="0" applyNumberFormat="0" applyBorder="0" applyAlignment="0" applyProtection="0"/>
    <xf numFmtId="0" fontId="109" fillId="82" borderId="0" applyNumberFormat="0" applyBorder="0" applyAlignment="0" applyProtection="0"/>
    <xf numFmtId="0" fontId="91" fillId="70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91" fillId="74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25" fillId="9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25" fillId="9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25" fillId="94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25" fillId="9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29" fillId="82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88" fillId="49" borderId="30" applyNumberFormat="0" applyAlignment="0" applyProtection="0"/>
    <xf numFmtId="0" fontId="131" fillId="8" borderId="37" applyNumberFormat="0" applyAlignment="0" applyProtection="0"/>
    <xf numFmtId="0" fontId="131" fillId="8" borderId="37" applyNumberFormat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3" fillId="45" borderId="0" applyNumberFormat="0" applyBorder="0" applyAlignment="0" applyProtection="0"/>
    <xf numFmtId="0" fontId="158" fillId="105" borderId="0" applyNumberFormat="0" applyBorder="0" applyAlignment="0" applyProtection="0"/>
    <xf numFmtId="0" fontId="158" fillId="105" borderId="0" applyNumberFormat="0" applyBorder="0" applyAlignment="0" applyProtection="0"/>
    <xf numFmtId="0" fontId="80" fillId="0" borderId="25" applyNumberFormat="0" applyFill="0" applyAlignment="0" applyProtection="0"/>
    <xf numFmtId="0" fontId="161" fillId="0" borderId="47" applyNumberFormat="0" applyFill="0" applyAlignment="0" applyProtection="0"/>
    <xf numFmtId="0" fontId="161" fillId="0" borderId="47" applyNumberFormat="0" applyFill="0" applyAlignment="0" applyProtection="0"/>
    <xf numFmtId="0" fontId="81" fillId="0" borderId="26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82" fillId="0" borderId="27" applyNumberFormat="0" applyFill="0" applyAlignment="0" applyProtection="0"/>
    <xf numFmtId="0" fontId="165" fillId="0" borderId="35" applyNumberFormat="0" applyFill="0" applyAlignment="0" applyProtection="0"/>
    <xf numFmtId="0" fontId="165" fillId="0" borderId="35" applyNumberFormat="0" applyFill="0" applyAlignment="0" applyProtection="0"/>
    <xf numFmtId="0" fontId="8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80" fillId="81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87" fillId="0" borderId="29" applyNumberFormat="0" applyFill="0" applyAlignment="0" applyProtection="0"/>
    <xf numFmtId="0" fontId="184" fillId="0" borderId="52" applyNumberFormat="0" applyFill="0" applyAlignment="0" applyProtection="0"/>
    <xf numFmtId="0" fontId="184" fillId="0" borderId="52" applyNumberFormat="0" applyFill="0" applyAlignment="0" applyProtection="0"/>
    <xf numFmtId="0" fontId="85" fillId="47" borderId="0" applyNumberFormat="0" applyBorder="0" applyAlignment="0" applyProtection="0"/>
    <xf numFmtId="0" fontId="190" fillId="13" borderId="0" applyNumberFormat="0" applyBorder="0" applyAlignment="0" applyProtection="0"/>
    <xf numFmtId="0" fontId="190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2" borderId="55" applyNumberFormat="0" applyFont="0" applyAlignment="0" applyProtection="0"/>
    <xf numFmtId="0" fontId="317" fillId="144" borderId="1" applyNumberFormat="0" applyFont="0" applyAlignment="0">
      <alignment vertical="center"/>
    </xf>
    <xf numFmtId="0" fontId="317" fillId="100" borderId="1" applyNumberFormat="0" applyFont="0" applyAlignment="0">
      <alignment vertical="center"/>
    </xf>
    <xf numFmtId="0" fontId="317" fillId="38" borderId="1" applyNumberFormat="0" applyFont="0" applyAlignment="0">
      <alignment vertical="center"/>
    </xf>
    <xf numFmtId="0" fontId="317" fillId="145" borderId="1" applyNumberFormat="0" applyFont="0" applyAlignment="0">
      <alignment vertical="center"/>
    </xf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9" fontId="1" fillId="0" borderId="0" applyFont="0" applyFill="0" applyBorder="0" applyAlignment="0" applyProtection="0"/>
    <xf numFmtId="358" fontId="4" fillId="0" borderId="0" applyFont="0" applyFill="0" applyBorder="0" applyAlignment="0" applyProtection="0"/>
    <xf numFmtId="358" fontId="4" fillId="0" borderId="0" applyFont="0" applyFill="0" applyBorder="0" applyAlignment="0" applyProtection="0"/>
    <xf numFmtId="0" fontId="4" fillId="0" borderId="76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0" fontId="4" fillId="0" borderId="81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5" applyNumberFormat="0" applyFont="0" applyFill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0" fontId="4" fillId="0" borderId="42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9" applyNumberFormat="0" applyFont="0" applyFill="0" applyAlignment="0" applyProtection="0"/>
    <xf numFmtId="4" fontId="30" fillId="28" borderId="9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03">
    <xf numFmtId="0" fontId="0" fillId="0" borderId="0" xfId="0"/>
    <xf numFmtId="0" fontId="13" fillId="0" borderId="0" xfId="0" applyFont="1" applyFill="1"/>
    <xf numFmtId="0" fontId="20" fillId="0" borderId="0" xfId="0" applyFont="1"/>
    <xf numFmtId="0" fontId="11" fillId="0" borderId="0" xfId="3" applyFont="1" applyFill="1" applyBorder="1"/>
    <xf numFmtId="0" fontId="11" fillId="0" borderId="0" xfId="3" applyFont="1" applyFill="1" applyBorder="1" applyAlignment="1">
      <alignment horizontal="center"/>
    </xf>
    <xf numFmtId="0" fontId="11" fillId="0" borderId="0" xfId="3" applyFont="1"/>
    <xf numFmtId="0" fontId="11" fillId="0" borderId="0" xfId="31" applyFont="1" applyBorder="1" applyProtection="1"/>
    <xf numFmtId="0" fontId="11" fillId="0" borderId="0" xfId="31" applyFont="1" applyBorder="1" applyAlignment="1" applyProtection="1">
      <alignment horizontal="center"/>
    </xf>
    <xf numFmtId="168" fontId="11" fillId="0" borderId="0" xfId="3" applyNumberFormat="1" applyFont="1"/>
    <xf numFmtId="168" fontId="11" fillId="0" borderId="0" xfId="31" applyNumberFormat="1" applyFont="1" applyBorder="1" applyProtection="1"/>
    <xf numFmtId="0" fontId="38" fillId="0" borderId="0" xfId="31" applyFont="1" applyBorder="1" applyProtection="1"/>
    <xf numFmtId="168" fontId="11" fillId="0" borderId="0" xfId="31" applyNumberFormat="1" applyFont="1" applyBorder="1" applyAlignment="1" applyProtection="1">
      <alignment horizontal="right"/>
    </xf>
    <xf numFmtId="169" fontId="11" fillId="0" borderId="0" xfId="31" applyNumberFormat="1" applyFont="1" applyFill="1" applyBorder="1" applyAlignment="1" applyProtection="1">
      <alignment horizontal="right"/>
    </xf>
    <xf numFmtId="0" fontId="10" fillId="0" borderId="0" xfId="31" applyFont="1" applyBorder="1" applyProtection="1"/>
    <xf numFmtId="0" fontId="11" fillId="0" borderId="0" xfId="31" applyFont="1" applyBorder="1"/>
    <xf numFmtId="169" fontId="11" fillId="0" borderId="0" xfId="31" applyNumberFormat="1" applyFont="1" applyBorder="1" applyAlignment="1" applyProtection="1">
      <alignment horizontal="right"/>
    </xf>
    <xf numFmtId="0" fontId="23" fillId="0" borderId="0" xfId="31" applyFont="1" applyBorder="1" applyProtection="1"/>
    <xf numFmtId="0" fontId="11" fillId="0" borderId="0" xfId="31" applyFont="1" applyBorder="1" applyProtection="1">
      <protection locked="0"/>
    </xf>
    <xf numFmtId="0" fontId="12" fillId="0" borderId="0" xfId="31" applyFont="1" applyBorder="1" applyProtection="1"/>
    <xf numFmtId="0" fontId="11" fillId="0" borderId="0" xfId="3" applyFont="1" applyBorder="1"/>
    <xf numFmtId="0" fontId="10" fillId="0" borderId="0" xfId="31" applyFont="1" applyBorder="1" applyAlignment="1" applyProtection="1">
      <alignment horizontal="center"/>
    </xf>
    <xf numFmtId="0" fontId="11" fillId="0" borderId="0" xfId="31" applyFont="1" applyFill="1" applyBorder="1" applyProtection="1"/>
    <xf numFmtId="0" fontId="11" fillId="0" borderId="0" xfId="31" applyFont="1" applyFill="1" applyBorder="1" applyAlignment="1" applyProtection="1">
      <alignment horizontal="center"/>
    </xf>
    <xf numFmtId="0" fontId="10" fillId="0" borderId="0" xfId="3" applyFont="1"/>
    <xf numFmtId="0" fontId="39" fillId="0" borderId="0" xfId="3" applyFont="1"/>
    <xf numFmtId="0" fontId="23" fillId="0" borderId="0" xfId="3" applyFont="1"/>
    <xf numFmtId="0" fontId="11" fillId="0" borderId="0" xfId="3" applyFont="1" applyAlignment="1">
      <alignment horizontal="center"/>
    </xf>
    <xf numFmtId="169" fontId="11" fillId="35" borderId="1" xfId="3" applyNumberFormat="1" applyFont="1" applyFill="1" applyBorder="1"/>
    <xf numFmtId="169" fontId="11" fillId="0" borderId="13" xfId="3" applyNumberFormat="1" applyFont="1" applyBorder="1"/>
    <xf numFmtId="0" fontId="40" fillId="36" borderId="0" xfId="0" applyFont="1" applyFill="1" applyProtection="1"/>
    <xf numFmtId="0" fontId="29" fillId="36" borderId="0" xfId="0" applyFont="1" applyFill="1" applyProtection="1"/>
    <xf numFmtId="0" fontId="41" fillId="36" borderId="0" xfId="0" applyFont="1" applyFill="1" applyProtection="1"/>
    <xf numFmtId="0" fontId="29" fillId="36" borderId="0" xfId="0" applyFont="1" applyFill="1" applyAlignment="1" applyProtection="1">
      <alignment horizontal="center"/>
    </xf>
    <xf numFmtId="0" fontId="42" fillId="36" borderId="0" xfId="0" applyFont="1" applyFill="1" applyProtection="1"/>
    <xf numFmtId="0" fontId="29" fillId="0" borderId="0" xfId="0" applyFont="1" applyProtection="1"/>
    <xf numFmtId="0" fontId="29" fillId="36" borderId="0" xfId="0" applyFont="1" applyFill="1" applyBorder="1" applyProtection="1"/>
    <xf numFmtId="0" fontId="43" fillId="36" borderId="0" xfId="0" applyFont="1" applyFill="1" applyBorder="1" applyProtection="1"/>
    <xf numFmtId="0" fontId="43" fillId="36" borderId="0" xfId="0" applyFont="1" applyFill="1" applyBorder="1" applyAlignment="1" applyProtection="1">
      <alignment horizontal="center"/>
    </xf>
    <xf numFmtId="17" fontId="43" fillId="36" borderId="0" xfId="0" quotePrefix="1" applyNumberFormat="1" applyFont="1" applyFill="1" applyBorder="1" applyProtection="1"/>
    <xf numFmtId="0" fontId="29" fillId="36" borderId="0" xfId="0" applyFont="1" applyFill="1" applyBorder="1" applyAlignment="1" applyProtection="1">
      <alignment vertical="center" wrapText="1"/>
    </xf>
    <xf numFmtId="0" fontId="29" fillId="36" borderId="0" xfId="0" applyFont="1" applyFill="1" applyBorder="1" applyAlignment="1" applyProtection="1">
      <alignment horizontal="center"/>
    </xf>
    <xf numFmtId="0" fontId="29" fillId="36" borderId="0" xfId="0" applyFont="1" applyFill="1" applyAlignment="1" applyProtection="1">
      <alignment wrapText="1"/>
    </xf>
    <xf numFmtId="170" fontId="29" fillId="35" borderId="1" xfId="73" applyNumberFormat="1" applyFont="1" applyFill="1" applyBorder="1" applyAlignment="1" applyProtection="1">
      <alignment horizontal="center" vertical="center"/>
    </xf>
    <xf numFmtId="170" fontId="29" fillId="37" borderId="1" xfId="74" applyNumberFormat="1" applyFont="1" applyFill="1" applyBorder="1" applyAlignment="1" applyProtection="1">
      <alignment horizontal="center" vertical="center"/>
    </xf>
    <xf numFmtId="170" fontId="29" fillId="38" borderId="1" xfId="0" applyNumberFormat="1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40" fillId="36" borderId="0" xfId="0" applyFont="1" applyFill="1"/>
    <xf numFmtId="0" fontId="29" fillId="36" borderId="0" xfId="0" applyFont="1" applyFill="1"/>
    <xf numFmtId="0" fontId="41" fillId="36" borderId="0" xfId="0" applyFont="1" applyFill="1"/>
    <xf numFmtId="0" fontId="29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0" fillId="36" borderId="0" xfId="0" applyFont="1" applyFill="1" applyAlignment="1">
      <alignment horizontal="center"/>
    </xf>
    <xf numFmtId="170" fontId="29" fillId="36" borderId="0" xfId="0" applyNumberFormat="1" applyFont="1" applyFill="1" applyBorder="1" applyAlignment="1" applyProtection="1">
      <alignment horizontal="center"/>
    </xf>
    <xf numFmtId="170" fontId="29" fillId="38" borderId="1" xfId="0" applyNumberFormat="1" applyFont="1" applyFill="1" applyBorder="1" applyAlignment="1" applyProtection="1">
      <alignment horizontal="left"/>
    </xf>
    <xf numFmtId="0" fontId="40" fillId="36" borderId="0" xfId="0" applyFont="1" applyFill="1" applyAlignment="1">
      <alignment vertical="top"/>
    </xf>
    <xf numFmtId="0" fontId="29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horizontal="center" vertical="top"/>
    </xf>
    <xf numFmtId="0" fontId="42" fillId="36" borderId="0" xfId="0" applyFont="1" applyFill="1" applyAlignment="1" applyProtection="1">
      <alignment vertical="top"/>
    </xf>
    <xf numFmtId="0" fontId="20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top" wrapText="1"/>
    </xf>
    <xf numFmtId="0" fontId="29" fillId="39" borderId="0" xfId="0" applyFont="1" applyFill="1" applyAlignment="1" applyProtection="1">
      <alignment vertical="top" wrapText="1"/>
    </xf>
    <xf numFmtId="0" fontId="29" fillId="0" borderId="0" xfId="0" applyFont="1" applyAlignment="1" applyProtection="1">
      <alignment vertical="top" wrapText="1"/>
    </xf>
    <xf numFmtId="0" fontId="6" fillId="36" borderId="0" xfId="0" applyFont="1" applyFill="1" applyAlignment="1" applyProtection="1">
      <alignment vertical="top"/>
    </xf>
    <xf numFmtId="0" fontId="6" fillId="36" borderId="0" xfId="0" applyFont="1" applyFill="1" applyAlignment="1" applyProtection="1">
      <alignment horizontal="center" vertical="top"/>
    </xf>
    <xf numFmtId="0" fontId="29" fillId="36" borderId="0" xfId="0" applyFont="1" applyFill="1" applyBorder="1" applyAlignment="1" applyProtection="1">
      <alignment horizontal="center" vertical="top"/>
    </xf>
    <xf numFmtId="0" fontId="20" fillId="36" borderId="0" xfId="0" applyFont="1" applyFill="1" applyBorder="1" applyAlignment="1" applyProtection="1">
      <alignment horizontal="center" vertical="center" wrapText="1"/>
    </xf>
    <xf numFmtId="171" fontId="29" fillId="37" borderId="1" xfId="74" applyNumberFormat="1" applyFont="1" applyFill="1" applyBorder="1" applyAlignment="1" applyProtection="1">
      <alignment horizontal="center" vertical="center"/>
      <protection locked="0"/>
    </xf>
    <xf numFmtId="0" fontId="48" fillId="36" borderId="0" xfId="0" applyFont="1" applyFill="1"/>
    <xf numFmtId="0" fontId="29" fillId="0" borderId="0" xfId="0" applyFont="1"/>
    <xf numFmtId="170" fontId="53" fillId="40" borderId="1" xfId="0" applyNumberFormat="1" applyFont="1" applyFill="1" applyBorder="1" applyAlignment="1" applyProtection="1">
      <alignment horizontal="center"/>
    </xf>
    <xf numFmtId="165" fontId="0" fillId="40" borderId="1" xfId="0" applyNumberFormat="1" applyFill="1" applyBorder="1"/>
    <xf numFmtId="171" fontId="29" fillId="0" borderId="0" xfId="74" applyNumberFormat="1" applyFont="1" applyFill="1" applyBorder="1" applyAlignment="1" applyProtection="1">
      <alignment horizontal="center" vertical="center"/>
      <protection locked="0"/>
    </xf>
    <xf numFmtId="169" fontId="11" fillId="2" borderId="1" xfId="31" applyNumberFormat="1" applyFont="1" applyFill="1" applyBorder="1" applyAlignment="1" applyProtection="1">
      <alignment horizontal="right" wrapText="1"/>
      <protection locked="0"/>
    </xf>
    <xf numFmtId="169" fontId="11" fillId="2" borderId="1" xfId="3" applyNumberFormat="1" applyFont="1" applyFill="1" applyBorder="1"/>
    <xf numFmtId="0" fontId="58" fillId="0" borderId="0" xfId="3" applyFont="1"/>
    <xf numFmtId="0" fontId="45" fillId="0" borderId="0" xfId="3" applyFont="1"/>
    <xf numFmtId="0" fontId="29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170" fontId="20" fillId="35" borderId="1" xfId="73" applyNumberFormat="1" applyFont="1" applyFill="1" applyBorder="1" applyAlignment="1" applyProtection="1">
      <alignment horizontal="center" vertical="center"/>
    </xf>
    <xf numFmtId="178" fontId="29" fillId="35" borderId="1" xfId="73" applyNumberFormat="1" applyFont="1" applyFill="1" applyBorder="1" applyAlignment="1" applyProtection="1">
      <alignment horizontal="center" vertical="center"/>
    </xf>
    <xf numFmtId="0" fontId="0" fillId="0" borderId="0" xfId="0"/>
    <xf numFmtId="169" fontId="29" fillId="36" borderId="0" xfId="0" applyNumberFormat="1" applyFont="1" applyFill="1" applyAlignment="1" applyProtection="1">
      <alignment vertical="top"/>
    </xf>
    <xf numFmtId="0" fontId="68" fillId="0" borderId="0" xfId="0" applyFont="1"/>
    <xf numFmtId="0" fontId="68" fillId="36" borderId="0" xfId="0" applyFont="1" applyFill="1" applyAlignment="1" applyProtection="1">
      <alignment vertical="top"/>
    </xf>
    <xf numFmtId="173" fontId="29" fillId="43" borderId="1" xfId="76" applyNumberFormat="1" applyFont="1" applyFill="1" applyBorder="1" applyAlignment="1" applyProtection="1">
      <alignment horizontal="center" vertical="top"/>
    </xf>
    <xf numFmtId="172" fontId="29" fillId="44" borderId="0" xfId="0" applyNumberFormat="1" applyFont="1" applyFill="1" applyBorder="1" applyAlignment="1" applyProtection="1">
      <alignment horizontal="center" vertical="top"/>
    </xf>
    <xf numFmtId="0" fontId="0" fillId="44" borderId="0" xfId="0" applyFont="1" applyFill="1" applyAlignment="1" applyProtection="1">
      <alignment vertical="top"/>
    </xf>
    <xf numFmtId="0" fontId="0" fillId="44" borderId="0" xfId="0" applyFill="1"/>
    <xf numFmtId="170" fontId="29" fillId="44" borderId="0" xfId="0" applyNumberFormat="1" applyFont="1" applyFill="1" applyBorder="1" applyAlignment="1" applyProtection="1">
      <alignment horizontal="center"/>
    </xf>
    <xf numFmtId="170" fontId="29" fillId="43" borderId="1" xfId="0" applyNumberFormat="1" applyFont="1" applyFill="1" applyBorder="1" applyAlignment="1" applyProtection="1">
      <alignment horizontal="center"/>
    </xf>
    <xf numFmtId="10" fontId="29" fillId="43" borderId="1" xfId="76" applyNumberFormat="1" applyFont="1" applyFill="1" applyBorder="1" applyAlignment="1" applyProtection="1">
      <alignment horizontal="center"/>
    </xf>
    <xf numFmtId="171" fontId="29" fillId="43" borderId="1" xfId="74" applyNumberFormat="1" applyFont="1" applyFill="1" applyBorder="1" applyAlignment="1" applyProtection="1">
      <alignment horizontal="center" vertical="center"/>
      <protection locked="0"/>
    </xf>
    <xf numFmtId="171" fontId="68" fillId="37" borderId="1" xfId="74" applyNumberFormat="1" applyFont="1" applyFill="1" applyBorder="1" applyAlignment="1" applyProtection="1">
      <alignment horizontal="center" vertical="center"/>
      <protection locked="0"/>
    </xf>
    <xf numFmtId="173" fontId="29" fillId="44" borderId="0" xfId="76" applyNumberFormat="1" applyFont="1" applyFill="1" applyBorder="1" applyAlignment="1" applyProtection="1">
      <alignment horizontal="center" vertical="top"/>
    </xf>
    <xf numFmtId="0" fontId="29" fillId="44" borderId="0" xfId="0" applyFont="1" applyFill="1"/>
    <xf numFmtId="171" fontId="29" fillId="43" borderId="1" xfId="0" applyNumberFormat="1" applyFont="1" applyFill="1" applyBorder="1" applyAlignment="1" applyProtection="1">
      <alignment horizontal="center" vertical="top"/>
    </xf>
    <xf numFmtId="10" fontId="29" fillId="43" borderId="1" xfId="76" applyNumberFormat="1" applyFont="1" applyFill="1" applyBorder="1" applyAlignment="1" applyProtection="1">
      <alignment horizontal="center" vertical="top"/>
    </xf>
    <xf numFmtId="10" fontId="29" fillId="43" borderId="1" xfId="76" applyNumberFormat="1" applyFont="1" applyFill="1" applyBorder="1" applyAlignment="1" applyProtection="1">
      <alignment horizontal="center" vertical="center"/>
      <protection locked="0"/>
    </xf>
    <xf numFmtId="169" fontId="29" fillId="2" borderId="1" xfId="3" applyNumberFormat="1" applyFont="1" applyFill="1" applyBorder="1"/>
    <xf numFmtId="0" fontId="29" fillId="2" borderId="1" xfId="3" applyFont="1" applyFill="1" applyBorder="1"/>
    <xf numFmtId="0" fontId="29" fillId="44" borderId="0" xfId="0" applyFont="1" applyFill="1" applyAlignment="1" applyProtection="1">
      <alignment vertical="top"/>
    </xf>
    <xf numFmtId="14" fontId="29" fillId="38" borderId="1" xfId="0" applyNumberFormat="1" applyFont="1" applyFill="1" applyBorder="1" applyAlignment="1" applyProtection="1">
      <alignment horizontal="center"/>
    </xf>
    <xf numFmtId="0" fontId="47" fillId="36" borderId="0" xfId="0" applyFont="1" applyFill="1" applyAlignment="1">
      <alignment vertical="top"/>
    </xf>
    <xf numFmtId="0" fontId="20" fillId="36" borderId="0" xfId="0" applyFont="1" applyFill="1" applyAlignment="1" applyProtection="1">
      <alignment vertical="top"/>
    </xf>
    <xf numFmtId="169" fontId="29" fillId="43" borderId="1" xfId="0" applyNumberFormat="1" applyFont="1" applyFill="1" applyBorder="1" applyAlignment="1" applyProtection="1">
      <alignment horizontal="center" vertical="top"/>
    </xf>
    <xf numFmtId="165" fontId="29" fillId="43" borderId="1" xfId="0" applyNumberFormat="1" applyFont="1" applyFill="1" applyBorder="1"/>
    <xf numFmtId="0" fontId="29" fillId="44" borderId="0" xfId="0" applyFont="1" applyFill="1" applyAlignment="1" applyProtection="1">
      <alignment horizontal="center" vertical="top"/>
    </xf>
    <xf numFmtId="180" fontId="29" fillId="43" borderId="1" xfId="0" applyNumberFormat="1" applyFont="1" applyFill="1" applyBorder="1" applyAlignment="1" applyProtection="1">
      <alignment horizontal="center" vertical="top"/>
    </xf>
    <xf numFmtId="169" fontId="29" fillId="43" borderId="1" xfId="76" applyNumberFormat="1" applyFont="1" applyFill="1" applyBorder="1" applyAlignment="1" applyProtection="1">
      <alignment horizontal="center" vertical="top"/>
    </xf>
    <xf numFmtId="179" fontId="29" fillId="43" borderId="1" xfId="0" applyNumberFormat="1" applyFont="1" applyFill="1" applyBorder="1" applyAlignment="1" applyProtection="1">
      <alignment horizontal="center" vertical="top"/>
    </xf>
    <xf numFmtId="0" fontId="29" fillId="43" borderId="1" xfId="0" applyFont="1" applyFill="1" applyBorder="1" applyAlignment="1" applyProtection="1">
      <alignment vertical="top"/>
    </xf>
    <xf numFmtId="0" fontId="10" fillId="0" borderId="0" xfId="31" applyFont="1" applyBorder="1" applyAlignment="1" applyProtection="1">
      <alignment horizontal="right"/>
    </xf>
    <xf numFmtId="0" fontId="40" fillId="36" borderId="0" xfId="0" applyFont="1" applyFill="1" applyAlignment="1" applyProtection="1">
      <alignment vertical="center"/>
      <protection locked="0"/>
    </xf>
    <xf numFmtId="0" fontId="47" fillId="44" borderId="0" xfId="0" applyFont="1" applyFill="1" applyBorder="1" applyAlignment="1" applyProtection="1">
      <alignment horizontal="left" vertical="center"/>
      <protection locked="0"/>
    </xf>
    <xf numFmtId="0" fontId="29" fillId="36" borderId="0" xfId="0" applyFont="1" applyFill="1" applyAlignment="1" applyProtection="1">
      <alignment horizontal="center"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vertical="center" wrapText="1"/>
      <protection locked="0"/>
    </xf>
    <xf numFmtId="0" fontId="29" fillId="44" borderId="0" xfId="0" applyFont="1" applyFill="1" applyAlignment="1" applyProtection="1">
      <alignment vertical="center" wrapText="1"/>
      <protection locked="0"/>
    </xf>
    <xf numFmtId="0" fontId="42" fillId="36" borderId="0" xfId="0" applyFont="1" applyFill="1" applyProtection="1">
      <protection locked="0"/>
    </xf>
    <xf numFmtId="0" fontId="6" fillId="44" borderId="0" xfId="0" applyFont="1" applyFill="1" applyAlignment="1" applyProtection="1">
      <alignment vertical="center" wrapText="1"/>
      <protection locked="0"/>
    </xf>
    <xf numFmtId="0" fontId="6" fillId="36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43" fillId="36" borderId="0" xfId="0" applyFont="1" applyFill="1" applyAlignment="1" applyProtection="1">
      <alignment vertical="center" wrapText="1"/>
      <protection locked="0"/>
    </xf>
    <xf numFmtId="0" fontId="6" fillId="36" borderId="0" xfId="0" applyFont="1" applyFill="1" applyAlignment="1" applyProtection="1">
      <alignment vertical="center" wrapText="1"/>
      <protection locked="0"/>
    </xf>
    <xf numFmtId="0" fontId="29" fillId="44" borderId="0" xfId="0" applyFont="1" applyFill="1" applyBorder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horizontal="center" vertical="center" wrapText="1"/>
      <protection locked="0"/>
    </xf>
    <xf numFmtId="0" fontId="20" fillId="36" borderId="0" xfId="0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Alignment="1" applyProtection="1">
      <alignment vertical="center" wrapText="1"/>
      <protection locked="0"/>
    </xf>
    <xf numFmtId="0" fontId="6" fillId="44" borderId="0" xfId="0" applyFont="1" applyFill="1" applyBorder="1" applyAlignment="1" applyProtection="1">
      <alignment vertical="center" wrapText="1"/>
      <protection locked="0"/>
    </xf>
    <xf numFmtId="0" fontId="43" fillId="36" borderId="0" xfId="0" applyFont="1" applyFill="1" applyAlignment="1" applyProtection="1">
      <alignment horizontal="center" vertical="center" wrapText="1"/>
      <protection locked="0"/>
    </xf>
    <xf numFmtId="0" fontId="43" fillId="36" borderId="0" xfId="0" applyFont="1" applyFill="1" applyBorder="1" applyAlignment="1" applyProtection="1">
      <alignment horizontal="center" vertical="center" wrapText="1"/>
      <protection locked="0"/>
    </xf>
    <xf numFmtId="0" fontId="40" fillId="36" borderId="0" xfId="0" applyFont="1" applyFill="1" applyBorder="1" applyAlignment="1" applyProtection="1">
      <alignment horizontal="center" vertical="center"/>
      <protection locked="0"/>
    </xf>
    <xf numFmtId="0" fontId="47" fillId="36" borderId="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29" fillId="44" borderId="0" xfId="0" applyFont="1" applyFill="1" applyProtection="1"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69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9" fillId="44" borderId="0" xfId="0" applyFont="1" applyFill="1" applyAlignment="1" applyProtection="1">
      <alignment vertical="top"/>
      <protection locked="0"/>
    </xf>
    <xf numFmtId="0" fontId="0" fillId="36" borderId="0" xfId="0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vertical="top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Protection="1">
      <protection locked="0"/>
    </xf>
    <xf numFmtId="0" fontId="68" fillId="36" borderId="0" xfId="0" applyFont="1" applyFill="1" applyAlignment="1" applyProtection="1">
      <alignment vertical="center" wrapText="1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3" fillId="36" borderId="0" xfId="0" applyFont="1" applyFill="1" applyAlignment="1" applyProtection="1">
      <alignment vertical="top"/>
      <protection locked="0"/>
    </xf>
    <xf numFmtId="0" fontId="51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57" fillId="0" borderId="0" xfId="0" applyFont="1" applyFill="1" applyProtection="1">
      <protection locked="0"/>
    </xf>
    <xf numFmtId="0" fontId="2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9" fillId="44" borderId="0" xfId="0" applyFont="1" applyFill="1" applyAlignment="1" applyProtection="1">
      <alignment horizontal="left" vertical="center" wrapText="1"/>
      <protection locked="0"/>
    </xf>
    <xf numFmtId="0" fontId="68" fillId="0" borderId="0" xfId="0" applyFont="1" applyProtection="1">
      <protection locked="0"/>
    </xf>
    <xf numFmtId="165" fontId="29" fillId="2" borderId="1" xfId="0" applyNumberFormat="1" applyFont="1" applyFill="1" applyBorder="1" applyProtection="1">
      <protection locked="0"/>
    </xf>
    <xf numFmtId="0" fontId="40" fillId="36" borderId="0" xfId="0" applyFont="1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horizontal="center" vertical="top"/>
      <protection locked="0"/>
    </xf>
    <xf numFmtId="0" fontId="42" fillId="36" borderId="0" xfId="0" applyFont="1" applyFill="1" applyAlignment="1" applyProtection="1">
      <alignment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13" fillId="0" borderId="0" xfId="0" applyFont="1" applyProtection="1">
      <protection locked="0"/>
    </xf>
    <xf numFmtId="176" fontId="0" fillId="40" borderId="1" xfId="0" applyNumberFormat="1" applyFill="1" applyBorder="1" applyProtection="1">
      <protection locked="0"/>
    </xf>
    <xf numFmtId="176" fontId="0" fillId="0" borderId="0" xfId="0" applyNumberFormat="1" applyProtection="1">
      <protection locked="0"/>
    </xf>
    <xf numFmtId="165" fontId="0" fillId="40" borderId="1" xfId="0" applyNumberFormat="1" applyFill="1" applyBorder="1" applyProtection="1">
      <protection locked="0"/>
    </xf>
    <xf numFmtId="0" fontId="19" fillId="0" borderId="0" xfId="0" applyFont="1" applyProtection="1">
      <protection locked="0"/>
    </xf>
    <xf numFmtId="166" fontId="0" fillId="40" borderId="1" xfId="0" applyNumberFormat="1" applyFill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/>
    <xf numFmtId="166" fontId="3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49" fillId="0" borderId="0" xfId="0" applyFont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165" fontId="29" fillId="40" borderId="1" xfId="0" applyNumberFormat="1" applyFont="1" applyFill="1" applyBorder="1" applyProtection="1">
      <protection locked="0"/>
    </xf>
    <xf numFmtId="165" fontId="29" fillId="43" borderId="1" xfId="0" applyNumberFormat="1" applyFont="1" applyFill="1" applyBorder="1" applyProtection="1">
      <protection locked="0"/>
    </xf>
    <xf numFmtId="165" fontId="3" fillId="42" borderId="1" xfId="0" applyNumberFormat="1" applyFont="1" applyFill="1" applyBorder="1" applyProtection="1"/>
    <xf numFmtId="0" fontId="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protection locked="0"/>
    </xf>
    <xf numFmtId="173" fontId="0" fillId="40" borderId="1" xfId="76" applyNumberFormat="1" applyFont="1" applyFill="1" applyBorder="1" applyProtection="1">
      <protection locked="0"/>
    </xf>
    <xf numFmtId="0" fontId="60" fillId="0" borderId="0" xfId="0" applyFont="1" applyAlignment="1" applyProtection="1">
      <protection locked="0"/>
    </xf>
    <xf numFmtId="165" fontId="29" fillId="44" borderId="0" xfId="0" applyNumberFormat="1" applyFont="1" applyFill="1" applyBorder="1" applyProtection="1">
      <protection locked="0"/>
    </xf>
    <xf numFmtId="0" fontId="9" fillId="44" borderId="0" xfId="0" applyFont="1" applyFill="1" applyProtection="1">
      <protection locked="0"/>
    </xf>
    <xf numFmtId="0" fontId="0" fillId="44" borderId="0" xfId="0" applyFill="1" applyProtection="1"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72" fillId="0" borderId="0" xfId="0" applyFont="1" applyProtection="1">
      <protection locked="0"/>
    </xf>
    <xf numFmtId="165" fontId="20" fillId="4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76" fontId="3" fillId="42" borderId="1" xfId="0" applyNumberFormat="1" applyFont="1" applyFill="1" applyBorder="1" applyProtection="1">
      <protection locked="0"/>
    </xf>
    <xf numFmtId="0" fontId="17" fillId="0" borderId="0" xfId="0" applyFont="1" applyProtection="1">
      <protection locked="0"/>
    </xf>
    <xf numFmtId="176" fontId="3" fillId="42" borderId="1" xfId="0" applyNumberFormat="1" applyFont="1" applyFill="1" applyBorder="1" applyProtection="1"/>
    <xf numFmtId="176" fontId="29" fillId="40" borderId="1" xfId="0" applyNumberFormat="1" applyFont="1" applyFill="1" applyBorder="1" applyProtection="1">
      <protection locked="0"/>
    </xf>
    <xf numFmtId="176" fontId="13" fillId="0" borderId="0" xfId="0" applyNumberFormat="1" applyFont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183" fontId="0" fillId="40" borderId="1" xfId="0" applyNumberFormat="1" applyFill="1" applyBorder="1" applyProtection="1">
      <protection locked="0"/>
    </xf>
    <xf numFmtId="184" fontId="0" fillId="40" borderId="1" xfId="0" applyNumberFormat="1" applyFill="1" applyBorder="1" applyProtection="1">
      <protection locked="0"/>
    </xf>
    <xf numFmtId="170" fontId="29" fillId="43" borderId="1" xfId="0" applyNumberFormat="1" applyFont="1" applyFill="1" applyBorder="1" applyAlignment="1" applyProtection="1">
      <alignment horizontal="center"/>
      <protection locked="0"/>
    </xf>
    <xf numFmtId="10" fontId="29" fillId="43" borderId="1" xfId="76" applyNumberFormat="1" applyFont="1" applyFill="1" applyBorder="1" applyAlignment="1" applyProtection="1">
      <alignment horizontal="center"/>
      <protection locked="0"/>
    </xf>
    <xf numFmtId="182" fontId="3" fillId="42" borderId="1" xfId="0" applyNumberFormat="1" applyFont="1" applyFill="1" applyBorder="1" applyProtection="1"/>
    <xf numFmtId="177" fontId="20" fillId="42" borderId="1" xfId="0" applyNumberFormat="1" applyFont="1" applyFill="1" applyBorder="1" applyProtection="1"/>
    <xf numFmtId="0" fontId="46" fillId="36" borderId="0" xfId="0" applyFont="1" applyFill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165" fontId="0" fillId="43" borderId="1" xfId="0" applyNumberFormat="1" applyFill="1" applyBorder="1" applyProtection="1">
      <protection locked="0"/>
    </xf>
    <xf numFmtId="170" fontId="20" fillId="44" borderId="0" xfId="73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left" indent="4"/>
      <protection locked="0"/>
    </xf>
    <xf numFmtId="170" fontId="68" fillId="43" borderId="1" xfId="0" applyNumberFormat="1" applyFont="1" applyFill="1" applyBorder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60" fillId="0" borderId="0" xfId="0" applyFont="1" applyAlignment="1" applyProtection="1">
      <alignment horizontal="left" indent="4"/>
      <protection locked="0"/>
    </xf>
    <xf numFmtId="181" fontId="0" fillId="0" borderId="0" xfId="0" applyNumberFormat="1" applyProtection="1">
      <protection locked="0"/>
    </xf>
    <xf numFmtId="169" fontId="3" fillId="42" borderId="1" xfId="0" applyNumberFormat="1" applyFont="1" applyFill="1" applyBorder="1" applyProtection="1"/>
    <xf numFmtId="0" fontId="29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horizontal="center" vertical="top" wrapText="1"/>
    </xf>
    <xf numFmtId="0" fontId="29" fillId="0" borderId="0" xfId="0" applyFont="1" applyAlignment="1">
      <alignment horizontal="center"/>
    </xf>
    <xf numFmtId="0" fontId="73" fillId="36" borderId="0" xfId="0" applyFont="1" applyFill="1" applyAlignment="1" applyProtection="1">
      <alignment horizontal="center" vertical="top"/>
    </xf>
    <xf numFmtId="169" fontId="29" fillId="42" borderId="1" xfId="76" applyNumberFormat="1" applyFont="1" applyFill="1" applyBorder="1" applyAlignment="1" applyProtection="1">
      <alignment horizontal="center" vertical="center"/>
    </xf>
    <xf numFmtId="0" fontId="42" fillId="36" borderId="0" xfId="0" applyFont="1" applyFill="1" applyAlignment="1" applyProtection="1">
      <alignment vertical="center"/>
      <protection locked="0"/>
    </xf>
    <xf numFmtId="171" fontId="29" fillId="44" borderId="0" xfId="74" applyNumberFormat="1" applyFont="1" applyFill="1" applyBorder="1" applyAlignment="1" applyProtection="1">
      <alignment horizontal="center" vertical="center"/>
      <protection locked="0"/>
    </xf>
    <xf numFmtId="10" fontId="29" fillId="41" borderId="1" xfId="76" applyNumberFormat="1" applyFont="1" applyFill="1" applyBorder="1" applyAlignment="1" applyProtection="1">
      <alignment horizontal="center" vertical="center"/>
    </xf>
    <xf numFmtId="10" fontId="0" fillId="0" borderId="0" xfId="0" applyNumberFormat="1" applyFont="1" applyProtection="1">
      <protection locked="0"/>
    </xf>
    <xf numFmtId="10" fontId="0" fillId="41" borderId="1" xfId="0" applyNumberFormat="1" applyFont="1" applyFill="1" applyBorder="1" applyProtection="1"/>
    <xf numFmtId="10" fontId="0" fillId="0" borderId="0" xfId="0" applyNumberFormat="1" applyFont="1" applyProtection="1"/>
    <xf numFmtId="0" fontId="0" fillId="0" borderId="0" xfId="0" applyAlignment="1" applyProtection="1">
      <alignment horizontal="center"/>
      <protection locked="0"/>
    </xf>
    <xf numFmtId="169" fontId="0" fillId="40" borderId="1" xfId="0" applyNumberFormat="1" applyFill="1" applyBorder="1" applyProtection="1">
      <protection locked="0"/>
    </xf>
    <xf numFmtId="169" fontId="0" fillId="0" borderId="0" xfId="0" applyNumberFormat="1" applyProtection="1">
      <protection locked="0"/>
    </xf>
    <xf numFmtId="169" fontId="3" fillId="41" borderId="1" xfId="0" applyNumberFormat="1" applyFont="1" applyFill="1" applyBorder="1" applyProtection="1"/>
    <xf numFmtId="169" fontId="29" fillId="40" borderId="1" xfId="0" applyNumberFormat="1" applyFont="1" applyFill="1" applyBorder="1" applyAlignment="1" applyProtection="1">
      <alignment horizontal="center"/>
      <protection locked="0"/>
    </xf>
    <xf numFmtId="169" fontId="3" fillId="41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182" fontId="0" fillId="41" borderId="1" xfId="0" applyNumberFormat="1" applyFont="1" applyFill="1" applyBorder="1" applyProtection="1"/>
    <xf numFmtId="0" fontId="74" fillId="0" borderId="0" xfId="0" applyFont="1" applyProtection="1">
      <protection locked="0"/>
    </xf>
    <xf numFmtId="169" fontId="0" fillId="41" borderId="1" xfId="0" applyNumberFormat="1" applyFont="1" applyFill="1" applyBorder="1" applyProtection="1"/>
    <xf numFmtId="169" fontId="29" fillId="0" borderId="0" xfId="0" applyNumberFormat="1" applyFont="1" applyProtection="1">
      <protection locked="0"/>
    </xf>
    <xf numFmtId="182" fontId="0" fillId="40" borderId="1" xfId="0" applyNumberFormat="1" applyFill="1" applyBorder="1" applyProtection="1">
      <protection locked="0"/>
    </xf>
    <xf numFmtId="169" fontId="29" fillId="40" borderId="1" xfId="0" applyNumberFormat="1" applyFont="1" applyFill="1" applyBorder="1" applyProtection="1">
      <protection locked="0"/>
    </xf>
    <xf numFmtId="169" fontId="29" fillId="43" borderId="1" xfId="0" applyNumberFormat="1" applyFont="1" applyFill="1" applyBorder="1" applyProtection="1">
      <protection locked="0"/>
    </xf>
    <xf numFmtId="185" fontId="0" fillId="40" borderId="1" xfId="0" applyNumberFormat="1" applyFill="1" applyBorder="1" applyProtection="1">
      <protection locked="0"/>
    </xf>
    <xf numFmtId="185" fontId="3" fillId="42" borderId="1" xfId="0" applyNumberFormat="1" applyFont="1" applyFill="1" applyBorder="1" applyProtection="1"/>
    <xf numFmtId="166" fontId="3" fillId="42" borderId="1" xfId="0" applyNumberFormat="1" applyFont="1" applyFill="1" applyBorder="1" applyProtection="1"/>
    <xf numFmtId="166" fontId="29" fillId="40" borderId="1" xfId="0" applyNumberFormat="1" applyFont="1" applyFill="1" applyBorder="1" applyProtection="1">
      <protection locked="0"/>
    </xf>
    <xf numFmtId="168" fontId="29" fillId="43" borderId="1" xfId="0" applyNumberFormat="1" applyFont="1" applyFill="1" applyBorder="1" applyAlignment="1" applyProtection="1">
      <alignment horizontal="center" vertical="top"/>
      <protection locked="0"/>
    </xf>
    <xf numFmtId="166" fontId="29" fillId="43" borderId="1" xfId="0" applyNumberFormat="1" applyFont="1" applyFill="1" applyBorder="1" applyProtection="1"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70" fontId="20" fillId="44" borderId="0" xfId="73" applyNumberFormat="1" applyFont="1" applyFill="1" applyBorder="1" applyAlignment="1" applyProtection="1">
      <alignment horizontal="center" vertical="center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9" fillId="0" borderId="16" xfId="0" applyFont="1" applyFill="1" applyBorder="1" applyAlignment="1" applyProtection="1">
      <alignment vertical="center" wrapText="1"/>
      <protection locked="0"/>
    </xf>
    <xf numFmtId="0" fontId="29" fillId="43" borderId="4" xfId="0" applyFont="1" applyFill="1" applyBorder="1" applyAlignment="1" applyProtection="1">
      <alignment vertical="center" wrapText="1"/>
      <protection locked="0"/>
    </xf>
    <xf numFmtId="171" fontId="29" fillId="37" borderId="17" xfId="74" applyNumberFormat="1" applyFont="1" applyFill="1" applyBorder="1" applyAlignment="1" applyProtection="1">
      <alignment horizontal="center" vertical="center"/>
      <protection locked="0"/>
    </xf>
    <xf numFmtId="171" fontId="9" fillId="0" borderId="18" xfId="74" applyNumberFormat="1" applyFont="1" applyFill="1" applyBorder="1" applyAlignment="1" applyProtection="1">
      <alignment horizontal="center" vertical="center"/>
      <protection locked="0"/>
    </xf>
    <xf numFmtId="172" fontId="29" fillId="43" borderId="1" xfId="74" applyNumberFormat="1" applyFont="1" applyFill="1" applyBorder="1" applyAlignment="1" applyProtection="1">
      <alignment horizontal="center" vertical="center"/>
      <protection locked="0"/>
    </xf>
    <xf numFmtId="166" fontId="0" fillId="0" borderId="6" xfId="0" applyNumberFormat="1" applyBorder="1" applyAlignment="1" applyProtection="1">
      <protection locked="0"/>
    </xf>
    <xf numFmtId="186" fontId="29" fillId="40" borderId="1" xfId="0" applyNumberFormat="1" applyFont="1" applyFill="1" applyBorder="1" applyProtection="1">
      <protection locked="0"/>
    </xf>
    <xf numFmtId="186" fontId="20" fillId="41" borderId="1" xfId="0" applyNumberFormat="1" applyFont="1" applyFill="1" applyBorder="1" applyProtection="1"/>
    <xf numFmtId="0" fontId="29" fillId="36" borderId="0" xfId="0" applyFont="1" applyFill="1" applyAlignment="1" applyProtection="1">
      <alignment vertical="center" wrapText="1"/>
      <protection locked="0"/>
    </xf>
    <xf numFmtId="175" fontId="29" fillId="42" borderId="1" xfId="74" applyNumberFormat="1" applyFont="1" applyFill="1" applyBorder="1" applyAlignment="1" applyProtection="1">
      <alignment horizontal="center" vertical="center"/>
    </xf>
    <xf numFmtId="173" fontId="29" fillId="0" borderId="0" xfId="76" applyNumberFormat="1" applyFont="1" applyProtection="1">
      <protection locked="0"/>
    </xf>
    <xf numFmtId="0" fontId="29" fillId="43" borderId="1" xfId="0" applyFont="1" applyFill="1" applyBorder="1" applyAlignment="1" applyProtection="1">
      <alignment vertical="center" wrapText="1"/>
      <protection locked="0"/>
    </xf>
    <xf numFmtId="169" fontId="29" fillId="43" borderId="4" xfId="0" applyNumberFormat="1" applyFont="1" applyFill="1" applyBorder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14" fontId="29" fillId="38" borderId="1" xfId="0" quotePrefix="1" applyNumberFormat="1" applyFont="1" applyFill="1" applyBorder="1" applyAlignment="1" applyProtection="1">
      <alignment horizontal="center"/>
    </xf>
    <xf numFmtId="172" fontId="29" fillId="37" borderId="1" xfId="74" applyNumberFormat="1" applyFont="1" applyFill="1" applyBorder="1" applyAlignment="1" applyProtection="1">
      <alignment horizontal="center" vertical="center"/>
      <protection locked="0"/>
    </xf>
    <xf numFmtId="172" fontId="29" fillId="44" borderId="0" xfId="74" applyNumberFormat="1" applyFont="1" applyFill="1" applyBorder="1" applyAlignment="1" applyProtection="1">
      <alignment horizontal="center" vertical="center"/>
      <protection locked="0"/>
    </xf>
    <xf numFmtId="172" fontId="29" fillId="44" borderId="0" xfId="0" applyNumberFormat="1" applyFont="1" applyFill="1" applyBorder="1" applyAlignment="1" applyProtection="1">
      <alignment vertical="center" wrapText="1"/>
      <protection locked="0"/>
    </xf>
    <xf numFmtId="172" fontId="29" fillId="36" borderId="0" xfId="0" applyNumberFormat="1" applyFont="1" applyFill="1" applyAlignment="1" applyProtection="1">
      <alignment vertical="top"/>
      <protection locked="0"/>
    </xf>
    <xf numFmtId="175" fontId="29" fillId="37" borderId="17" xfId="74" applyNumberFormat="1" applyFont="1" applyFill="1" applyBorder="1" applyAlignment="1" applyProtection="1">
      <alignment horizontal="center" vertical="center"/>
      <protection locked="0"/>
    </xf>
    <xf numFmtId="0" fontId="45" fillId="36" borderId="0" xfId="0" applyFont="1" applyFill="1" applyAlignment="1" applyProtection="1">
      <alignment vertical="center"/>
      <protection locked="0"/>
    </xf>
    <xf numFmtId="9" fontId="29" fillId="43" borderId="1" xfId="76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169" fontId="0" fillId="0" borderId="5" xfId="0" applyNumberFormat="1" applyFill="1" applyBorder="1" applyProtection="1">
      <protection locked="0"/>
    </xf>
    <xf numFmtId="187" fontId="0" fillId="40" borderId="1" xfId="0" applyNumberFormat="1" applyFill="1" applyBorder="1" applyProtection="1">
      <protection locked="0"/>
    </xf>
    <xf numFmtId="164" fontId="29" fillId="36" borderId="0" xfId="0" applyNumberFormat="1" applyFont="1" applyFill="1" applyAlignment="1" applyProtection="1">
      <alignment vertical="center" wrapText="1"/>
      <protection locked="0"/>
    </xf>
    <xf numFmtId="188" fontId="29" fillId="37" borderId="1" xfId="0" applyNumberFormat="1" applyFont="1" applyFill="1" applyBorder="1" applyAlignment="1">
      <alignment horizontal="right"/>
    </xf>
    <xf numFmtId="165" fontId="0" fillId="0" borderId="0" xfId="0" applyNumberFormat="1" applyProtection="1">
      <protection locked="0"/>
    </xf>
    <xf numFmtId="171" fontId="2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166" fontId="0" fillId="40" borderId="20" xfId="0" applyNumberFormat="1" applyFill="1" applyBorder="1" applyProtection="1">
      <protection locked="0"/>
    </xf>
    <xf numFmtId="166" fontId="0" fillId="0" borderId="21" xfId="0" applyNumberFormat="1" applyBorder="1" applyAlignment="1" applyProtection="1">
      <protection locked="0"/>
    </xf>
    <xf numFmtId="166" fontId="3" fillId="0" borderId="21" xfId="0" applyNumberFormat="1" applyFont="1" applyFill="1" applyBorder="1" applyProtection="1"/>
    <xf numFmtId="165" fontId="0" fillId="40" borderId="22" xfId="0" applyNumberFormat="1" applyFill="1" applyBorder="1" applyProtection="1">
      <protection locked="0"/>
    </xf>
    <xf numFmtId="0" fontId="29" fillId="36" borderId="0" xfId="0" applyFont="1" applyFill="1" applyAlignment="1" applyProtection="1">
      <alignment horizontal="left" vertical="top"/>
    </xf>
    <xf numFmtId="0" fontId="29" fillId="36" borderId="0" xfId="0" applyFont="1" applyFill="1" applyAlignment="1" applyProtection="1">
      <alignment vertical="center" wrapText="1"/>
      <protection locked="0"/>
    </xf>
    <xf numFmtId="0" fontId="40" fillId="44" borderId="0" xfId="0" applyFont="1" applyFill="1" applyAlignment="1" applyProtection="1">
      <alignment vertical="top"/>
      <protection locked="0"/>
    </xf>
    <xf numFmtId="0" fontId="42" fillId="44" borderId="0" xfId="0" applyFont="1" applyFill="1" applyAlignment="1" applyProtection="1">
      <alignment vertical="top"/>
      <protection locked="0"/>
    </xf>
    <xf numFmtId="0" fontId="0" fillId="44" borderId="0" xfId="0" applyFill="1" applyBorder="1" applyProtection="1">
      <protection locked="0"/>
    </xf>
    <xf numFmtId="0" fontId="54" fillId="44" borderId="0" xfId="0" applyFont="1" applyFill="1" applyProtection="1">
      <protection locked="0"/>
    </xf>
    <xf numFmtId="0" fontId="3" fillId="44" borderId="0" xfId="0" applyFont="1" applyFill="1" applyProtection="1">
      <protection locked="0"/>
    </xf>
    <xf numFmtId="0" fontId="20" fillId="44" borderId="0" xfId="0" applyFont="1" applyFill="1" applyProtection="1">
      <protection locked="0"/>
    </xf>
    <xf numFmtId="0" fontId="59" fillId="44" borderId="0" xfId="0" applyFont="1" applyFill="1" applyProtection="1">
      <protection locked="0"/>
    </xf>
    <xf numFmtId="0" fontId="65" fillId="44" borderId="0" xfId="0" applyFont="1" applyFill="1" applyAlignment="1" applyProtection="1">
      <alignment vertical="top"/>
      <protection locked="0"/>
    </xf>
    <xf numFmtId="0" fontId="41" fillId="44" borderId="0" xfId="0" applyFont="1" applyFill="1" applyProtection="1">
      <protection locked="0"/>
    </xf>
    <xf numFmtId="0" fontId="43" fillId="44" borderId="0" xfId="0" applyFont="1" applyFill="1" applyProtection="1">
      <protection locked="0"/>
    </xf>
    <xf numFmtId="0" fontId="49" fillId="44" borderId="0" xfId="0" applyFont="1" applyFill="1" applyProtection="1">
      <protection locked="0"/>
    </xf>
    <xf numFmtId="0" fontId="75" fillId="44" borderId="0" xfId="0" applyFont="1" applyFill="1" applyProtection="1">
      <protection locked="0"/>
    </xf>
    <xf numFmtId="0" fontId="29" fillId="44" borderId="0" xfId="0" applyFont="1" applyFill="1" applyAlignment="1" applyProtection="1">
      <alignment horizontal="left" wrapText="1"/>
      <protection locked="0"/>
    </xf>
    <xf numFmtId="0" fontId="77" fillId="44" borderId="0" xfId="0" applyFont="1" applyFill="1" applyProtection="1">
      <protection locked="0"/>
    </xf>
    <xf numFmtId="0" fontId="76" fillId="44" borderId="0" xfId="0" applyFont="1" applyFill="1" applyProtection="1">
      <protection locked="0"/>
    </xf>
    <xf numFmtId="0" fontId="9" fillId="44" borderId="0" xfId="0" applyFont="1" applyFill="1" applyAlignment="1" applyProtection="1">
      <alignment horizontal="right"/>
      <protection locked="0"/>
    </xf>
    <xf numFmtId="0" fontId="0" fillId="44" borderId="0" xfId="0" applyFill="1" applyAlignment="1" applyProtection="1">
      <alignment horizontal="right"/>
      <protection locked="0"/>
    </xf>
    <xf numFmtId="0" fontId="29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170" fontId="29" fillId="38" borderId="1" xfId="0" quotePrefix="1" applyNumberFormat="1" applyFont="1" applyFill="1" applyBorder="1" applyAlignment="1" applyProtection="1">
      <alignment horizontal="left" wrapText="1"/>
    </xf>
    <xf numFmtId="43" fontId="3" fillId="42" borderId="1" xfId="0" applyNumberFormat="1" applyFont="1" applyFill="1" applyBorder="1" applyProtection="1"/>
    <xf numFmtId="360" fontId="0" fillId="40" borderId="1" xfId="0" applyNumberFormat="1" applyFill="1" applyBorder="1" applyProtection="1">
      <protection locked="0"/>
    </xf>
    <xf numFmtId="43" fontId="29" fillId="36" borderId="0" xfId="0" applyNumberFormat="1" applyFont="1" applyFill="1" applyAlignment="1" applyProtection="1">
      <alignment vertical="top"/>
      <protection locked="0"/>
    </xf>
    <xf numFmtId="170" fontId="29" fillId="38" borderId="1" xfId="0" applyNumberFormat="1" applyFont="1" applyFill="1" applyBorder="1" applyAlignment="1" applyProtection="1">
      <alignment horizontal="left" wrapText="1"/>
    </xf>
    <xf numFmtId="0" fontId="29" fillId="0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0" fontId="0" fillId="36" borderId="0" xfId="0" applyFont="1" applyFill="1" applyAlignment="1" applyProtection="1">
      <alignment horizontal="center" vertical="top"/>
    </xf>
    <xf numFmtId="0" fontId="29" fillId="0" borderId="0" xfId="0" applyFont="1" applyFill="1"/>
    <xf numFmtId="174" fontId="20" fillId="41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top"/>
    </xf>
    <xf numFmtId="172" fontId="29" fillId="43" borderId="1" xfId="0" applyNumberFormat="1" applyFont="1" applyFill="1" applyBorder="1" applyAlignment="1" applyProtection="1">
      <alignment horizontal="center" vertical="top"/>
    </xf>
    <xf numFmtId="0" fontId="20" fillId="44" borderId="0" xfId="0" applyFont="1" applyFill="1" applyAlignment="1" applyProtection="1">
      <alignment vertical="top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0" fillId="0" borderId="0" xfId="0" applyFont="1" applyFill="1" applyProtection="1">
      <protection locked="0"/>
    </xf>
    <xf numFmtId="0" fontId="29" fillId="0" borderId="0" xfId="0" applyFont="1" applyFill="1" applyAlignment="1" applyProtection="1">
      <alignment vertical="top"/>
      <protection locked="0"/>
    </xf>
    <xf numFmtId="171" fontId="29" fillId="2" borderId="1" xfId="74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68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169" fontId="11" fillId="146" borderId="0" xfId="31" applyNumberFormat="1" applyFont="1" applyFill="1" applyBorder="1" applyAlignment="1" applyProtection="1">
      <alignment horizontal="right"/>
    </xf>
    <xf numFmtId="0" fontId="45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29" fillId="0" borderId="0" xfId="0" applyFont="1" applyFill="1" applyAlignment="1" applyProtection="1">
      <alignment horizontal="center"/>
      <protection locked="0"/>
    </xf>
    <xf numFmtId="0" fontId="9" fillId="0" borderId="0" xfId="0" applyFont="1" applyFill="1"/>
    <xf numFmtId="0" fontId="29" fillId="36" borderId="0" xfId="0" applyFont="1" applyFill="1" applyAlignment="1" applyProtection="1">
      <alignment vertical="center" wrapText="1"/>
      <protection locked="0"/>
    </xf>
    <xf numFmtId="10" fontId="29" fillId="36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168" fontId="11" fillId="0" borderId="0" xfId="31" applyNumberFormat="1" applyFont="1" applyFill="1" applyBorder="1" applyAlignment="1" applyProtection="1">
      <alignment horizontal="right"/>
    </xf>
    <xf numFmtId="168" fontId="11" fillId="0" borderId="0" xfId="31" applyNumberFormat="1" applyFont="1" applyFill="1" applyBorder="1" applyProtection="1"/>
    <xf numFmtId="179" fontId="29" fillId="147" borderId="1" xfId="74" applyNumberFormat="1" applyFont="1" applyFill="1" applyBorder="1" applyAlignment="1" applyProtection="1">
      <alignment horizontal="center" vertical="center"/>
      <protection locked="0"/>
    </xf>
    <xf numFmtId="2" fontId="29" fillId="36" borderId="0" xfId="0" applyNumberFormat="1" applyFont="1" applyFill="1" applyAlignment="1" applyProtection="1">
      <alignment vertical="center" wrapText="1"/>
      <protection locked="0"/>
    </xf>
    <xf numFmtId="10" fontId="29" fillId="36" borderId="0" xfId="0" applyNumberFormat="1" applyFont="1" applyFill="1" applyAlignment="1" applyProtection="1">
      <alignment vertical="center" wrapText="1"/>
      <protection locked="0"/>
    </xf>
    <xf numFmtId="2" fontId="29" fillId="0" borderId="0" xfId="0" applyNumberFormat="1" applyFont="1" applyProtection="1">
      <protection locked="0"/>
    </xf>
    <xf numFmtId="165" fontId="3" fillId="42" borderId="1" xfId="0" applyNumberFormat="1" applyFont="1" applyFill="1" applyBorder="1" applyProtection="1">
      <protection locked="0"/>
    </xf>
    <xf numFmtId="249" fontId="0" fillId="0" borderId="0" xfId="0" applyNumberFormat="1" applyProtection="1">
      <protection locked="0"/>
    </xf>
    <xf numFmtId="0" fontId="9" fillId="0" borderId="0" xfId="0" applyNumberFormat="1" applyFont="1" applyFill="1" applyProtection="1">
      <protection locked="0"/>
    </xf>
    <xf numFmtId="0" fontId="29" fillId="0" borderId="0" xfId="0" applyFont="1" applyFill="1" applyAlignment="1" applyProtection="1">
      <alignment vertical="top" wrapText="1"/>
    </xf>
    <xf numFmtId="0" fontId="11" fillId="0" borderId="0" xfId="3" applyFont="1" applyFill="1"/>
    <xf numFmtId="0" fontId="10" fillId="0" borderId="0" xfId="31" applyFont="1" applyFill="1" applyBorder="1" applyAlignment="1" applyProtection="1">
      <alignment horizontal="center"/>
    </xf>
    <xf numFmtId="169" fontId="11" fillId="0" borderId="0" xfId="3" applyNumberFormat="1" applyFont="1" applyFill="1" applyAlignment="1">
      <alignment horizontal="right"/>
    </xf>
    <xf numFmtId="169" fontId="11" fillId="0" borderId="11" xfId="4" applyNumberFormat="1" applyFont="1" applyFill="1" applyBorder="1" applyAlignment="1" applyProtection="1">
      <alignment horizontal="right"/>
    </xf>
    <xf numFmtId="169" fontId="10" fillId="0" borderId="10" xfId="31" applyNumberFormat="1" applyFont="1" applyFill="1" applyBorder="1" applyAlignment="1" applyProtection="1">
      <alignment horizontal="right"/>
    </xf>
    <xf numFmtId="171" fontId="29" fillId="0" borderId="24" xfId="74" applyNumberFormat="1" applyFont="1" applyFill="1" applyBorder="1" applyAlignment="1" applyProtection="1">
      <alignment horizontal="center" vertical="center"/>
      <protection locked="0"/>
    </xf>
    <xf numFmtId="361" fontId="29" fillId="43" borderId="1" xfId="74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9" fillId="36" borderId="0" xfId="0" applyFont="1" applyFill="1" applyAlignment="1" applyProtection="1">
      <alignment horizontal="left" vertical="top"/>
    </xf>
    <xf numFmtId="0" fontId="29" fillId="0" borderId="0" xfId="0" applyFont="1" applyAlignment="1">
      <alignment horizontal="left" vertical="top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7" borderId="2" xfId="75" applyNumberFormat="1" applyFont="1" applyFill="1" applyBorder="1" applyAlignment="1" applyProtection="1">
      <alignment horizontal="center" vertical="center"/>
      <protection locked="0"/>
    </xf>
    <xf numFmtId="0" fontId="29" fillId="37" borderId="7" xfId="75" applyNumberFormat="1" applyFont="1" applyFill="1" applyBorder="1" applyAlignment="1" applyProtection="1">
      <alignment horizontal="center" vertical="center"/>
      <protection locked="0"/>
    </xf>
    <xf numFmtId="0" fontId="29" fillId="37" borderId="3" xfId="75" applyNumberFormat="1" applyFont="1" applyFill="1" applyBorder="1" applyAlignment="1" applyProtection="1">
      <alignment horizontal="center" vertical="center"/>
      <protection locked="0"/>
    </xf>
    <xf numFmtId="0" fontId="47" fillId="36" borderId="4" xfId="0" applyFont="1" applyFill="1" applyBorder="1" applyAlignment="1" applyProtection="1">
      <alignment horizontal="center" vertical="center"/>
      <protection locked="0"/>
    </xf>
    <xf numFmtId="0" fontId="47" fillId="36" borderId="12" xfId="0" applyFont="1" applyFill="1" applyBorder="1" applyAlignment="1" applyProtection="1">
      <alignment horizontal="center" vertical="center"/>
      <protection locked="0"/>
    </xf>
    <xf numFmtId="0" fontId="47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0" fontId="29" fillId="2" borderId="1" xfId="3" applyFont="1" applyFill="1" applyBorder="1" applyAlignment="1">
      <alignment horizontal="left"/>
    </xf>
    <xf numFmtId="0" fontId="29" fillId="37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29" fillId="2" borderId="4" xfId="3" applyFont="1" applyFill="1" applyBorder="1" applyAlignment="1">
      <alignment horizontal="left"/>
    </xf>
    <xf numFmtId="0" fontId="29" fillId="2" borderId="6" xfId="3" applyFont="1" applyFill="1" applyBorder="1" applyAlignment="1">
      <alignment horizontal="left"/>
    </xf>
    <xf numFmtId="0" fontId="29" fillId="2" borderId="5" xfId="3" applyFont="1" applyFill="1" applyBorder="1" applyAlignment="1">
      <alignment horizontal="left"/>
    </xf>
    <xf numFmtId="0" fontId="20" fillId="37" borderId="1" xfId="0" applyNumberFormat="1" applyFont="1" applyFill="1" applyBorder="1" applyAlignment="1">
      <alignment horizontal="left"/>
    </xf>
    <xf numFmtId="0" fontId="92" fillId="0" borderId="1" xfId="0" applyFont="1" applyBorder="1" applyAlignment="1"/>
    <xf numFmtId="0" fontId="29" fillId="37" borderId="4" xfId="0" applyNumberFormat="1" applyFont="1" applyFill="1" applyBorder="1" applyAlignment="1">
      <alignment horizontal="left"/>
    </xf>
    <xf numFmtId="0" fontId="29" fillId="37" borderId="12" xfId="0" applyNumberFormat="1" applyFont="1" applyFill="1" applyBorder="1" applyAlignment="1">
      <alignment horizontal="left"/>
    </xf>
    <xf numFmtId="0" fontId="29" fillId="37" borderId="5" xfId="0" applyNumberFormat="1" applyFont="1" applyFill="1" applyBorder="1" applyAlignment="1">
      <alignment horizontal="left"/>
    </xf>
    <xf numFmtId="0" fontId="11" fillId="2" borderId="1" xfId="30" applyFont="1" applyFill="1" applyBorder="1" applyAlignment="1" applyProtection="1">
      <alignment horizontal="left" vertical="top" wrapText="1"/>
      <protection locked="0"/>
    </xf>
    <xf numFmtId="0" fontId="4" fillId="2" borderId="1" xfId="3" applyFill="1" applyBorder="1" applyAlignment="1" applyProtection="1">
      <alignment vertical="top" wrapText="1"/>
      <protection locked="0"/>
    </xf>
    <xf numFmtId="0" fontId="4" fillId="2" borderId="1" xfId="3" applyFill="1" applyBorder="1" applyAlignment="1" applyProtection="1">
      <protection locked="0"/>
    </xf>
    <xf numFmtId="0" fontId="11" fillId="2" borderId="4" xfId="31" applyFont="1" applyFill="1" applyBorder="1" applyAlignment="1" applyProtection="1">
      <alignment wrapText="1"/>
      <protection locked="0"/>
    </xf>
    <xf numFmtId="0" fontId="11" fillId="2" borderId="12" xfId="31" applyFont="1" applyFill="1" applyBorder="1" applyAlignment="1" applyProtection="1">
      <alignment wrapText="1"/>
      <protection locked="0"/>
    </xf>
    <xf numFmtId="0" fontId="11" fillId="2" borderId="5" xfId="31" applyFont="1" applyFill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11" fillId="2" borderId="6" xfId="31" applyFont="1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" fontId="13" fillId="0" borderId="4" xfId="0" applyNumberFormat="1" applyFont="1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</cellXfs>
  <cellStyles count="50831">
    <cellStyle name=" 1" xfId="80"/>
    <cellStyle name=" 1 10" xfId="40436"/>
    <cellStyle name=" 1 10 2" xfId="40437"/>
    <cellStyle name=" 1 10 3" xfId="40438"/>
    <cellStyle name=" 1 10 4" xfId="40439"/>
    <cellStyle name=" 1 10 5" xfId="40440"/>
    <cellStyle name=" 1 10 6" xfId="40441"/>
    <cellStyle name=" 1 10 7" xfId="40442"/>
    <cellStyle name=" 1 10 8" xfId="40443"/>
    <cellStyle name=" 1 11" xfId="40444"/>
    <cellStyle name=" 1 11 2" xfId="40445"/>
    <cellStyle name=" 1 11 3" xfId="40446"/>
    <cellStyle name=" 1 11 4" xfId="40447"/>
    <cellStyle name=" 1 11 5" xfId="40448"/>
    <cellStyle name=" 1 11 6" xfId="40449"/>
    <cellStyle name=" 1 11 7" xfId="40450"/>
    <cellStyle name=" 1 11 8" xfId="40451"/>
    <cellStyle name=" 1 12" xfId="40452"/>
    <cellStyle name=" 1 12 2" xfId="40453"/>
    <cellStyle name=" 1 12 3" xfId="40454"/>
    <cellStyle name=" 1 12 4" xfId="40455"/>
    <cellStyle name=" 1 12 5" xfId="40456"/>
    <cellStyle name=" 1 12 6" xfId="40457"/>
    <cellStyle name=" 1 12 7" xfId="40458"/>
    <cellStyle name=" 1 12 8" xfId="40459"/>
    <cellStyle name=" 1 13" xfId="40460"/>
    <cellStyle name=" 1 13 2" xfId="40461"/>
    <cellStyle name=" 1 13 3" xfId="40462"/>
    <cellStyle name=" 1 13 4" xfId="40463"/>
    <cellStyle name=" 1 13 5" xfId="40464"/>
    <cellStyle name=" 1 13 6" xfId="40465"/>
    <cellStyle name=" 1 13 7" xfId="40466"/>
    <cellStyle name=" 1 13 8" xfId="40467"/>
    <cellStyle name=" 1 14" xfId="40468"/>
    <cellStyle name=" 1 14 2" xfId="40469"/>
    <cellStyle name=" 1 14 3" xfId="40470"/>
    <cellStyle name=" 1 14 4" xfId="40471"/>
    <cellStyle name=" 1 14 5" xfId="40472"/>
    <cellStyle name=" 1 14 6" xfId="40473"/>
    <cellStyle name=" 1 14 7" xfId="40474"/>
    <cellStyle name=" 1 14 8" xfId="40475"/>
    <cellStyle name=" 1 15" xfId="40476"/>
    <cellStyle name=" 1 15 2" xfId="40477"/>
    <cellStyle name=" 1 15 3" xfId="40478"/>
    <cellStyle name=" 1 15 4" xfId="40479"/>
    <cellStyle name=" 1 15 5" xfId="40480"/>
    <cellStyle name=" 1 15 6" xfId="40481"/>
    <cellStyle name=" 1 15 7" xfId="40482"/>
    <cellStyle name=" 1 15 8" xfId="40483"/>
    <cellStyle name=" 1 16" xfId="40484"/>
    <cellStyle name=" 1 16 2" xfId="40485"/>
    <cellStyle name=" 1 16 3" xfId="40486"/>
    <cellStyle name=" 1 16 4" xfId="40487"/>
    <cellStyle name=" 1 16 5" xfId="40488"/>
    <cellStyle name=" 1 16 6" xfId="40489"/>
    <cellStyle name=" 1 16 7" xfId="40490"/>
    <cellStyle name=" 1 16 8" xfId="40491"/>
    <cellStyle name=" 1 17" xfId="40492"/>
    <cellStyle name=" 1 17 2" xfId="40493"/>
    <cellStyle name=" 1 17 3" xfId="40494"/>
    <cellStyle name=" 1 17 4" xfId="40495"/>
    <cellStyle name=" 1 17 5" xfId="40496"/>
    <cellStyle name=" 1 17 6" xfId="40497"/>
    <cellStyle name=" 1 17 7" xfId="40498"/>
    <cellStyle name=" 1 17 8" xfId="40499"/>
    <cellStyle name=" 1 18" xfId="40500"/>
    <cellStyle name=" 1 18 2" xfId="40501"/>
    <cellStyle name=" 1 18 3" xfId="40502"/>
    <cellStyle name=" 1 18 4" xfId="40503"/>
    <cellStyle name=" 1 18 5" xfId="40504"/>
    <cellStyle name=" 1 18 6" xfId="40505"/>
    <cellStyle name=" 1 18 7" xfId="40506"/>
    <cellStyle name=" 1 18 8" xfId="40507"/>
    <cellStyle name=" 1 19" xfId="40508"/>
    <cellStyle name=" 1 19 2" xfId="40509"/>
    <cellStyle name=" 1 19 3" xfId="40510"/>
    <cellStyle name=" 1 19 4" xfId="40511"/>
    <cellStyle name=" 1 19 5" xfId="40512"/>
    <cellStyle name=" 1 19 6" xfId="40513"/>
    <cellStyle name=" 1 19 7" xfId="40514"/>
    <cellStyle name=" 1 19 8" xfId="40515"/>
    <cellStyle name=" 1 2" xfId="40516"/>
    <cellStyle name=" 1 2 10" xfId="40517"/>
    <cellStyle name=" 1 2 11" xfId="40518"/>
    <cellStyle name=" 1 2 12" xfId="40519"/>
    <cellStyle name=" 1 2 2" xfId="40520"/>
    <cellStyle name=" 1 2 2 2" xfId="40521"/>
    <cellStyle name=" 1 2 2 3" xfId="40522"/>
    <cellStyle name=" 1 2 2 4" xfId="40523"/>
    <cellStyle name=" 1 2 2 5" xfId="40524"/>
    <cellStyle name=" 1 2 2 6" xfId="40525"/>
    <cellStyle name=" 1 2 3" xfId="40526"/>
    <cellStyle name=" 1 2 3 2" xfId="40527"/>
    <cellStyle name=" 1 2 3 3" xfId="40528"/>
    <cellStyle name=" 1 2 3 4" xfId="40529"/>
    <cellStyle name=" 1 2 3 5" xfId="40530"/>
    <cellStyle name=" 1 2 3 6" xfId="40531"/>
    <cellStyle name=" 1 2 4" xfId="40532"/>
    <cellStyle name=" 1 2 4 2" xfId="40533"/>
    <cellStyle name=" 1 2 4 3" xfId="40534"/>
    <cellStyle name=" 1 2 4 4" xfId="40535"/>
    <cellStyle name=" 1 2 4 5" xfId="40536"/>
    <cellStyle name=" 1 2 4 6" xfId="40537"/>
    <cellStyle name=" 1 2 5" xfId="40538"/>
    <cellStyle name=" 1 2 5 2" xfId="40539"/>
    <cellStyle name=" 1 2 5 3" xfId="40540"/>
    <cellStyle name=" 1 2 5 4" xfId="40541"/>
    <cellStyle name=" 1 2 5 5" xfId="40542"/>
    <cellStyle name=" 1 2 5 6" xfId="40543"/>
    <cellStyle name=" 1 2 6" xfId="40544"/>
    <cellStyle name=" 1 2 6 2" xfId="40545"/>
    <cellStyle name=" 1 2 6 3" xfId="40546"/>
    <cellStyle name=" 1 2 6 4" xfId="40547"/>
    <cellStyle name=" 1 2 6 5" xfId="40548"/>
    <cellStyle name=" 1 2 7" xfId="40549"/>
    <cellStyle name=" 1 2 8" xfId="40550"/>
    <cellStyle name=" 1 2 9" xfId="40551"/>
    <cellStyle name=" 1 20" xfId="40552"/>
    <cellStyle name=" 1 20 2" xfId="40553"/>
    <cellStyle name=" 1 20 3" xfId="40554"/>
    <cellStyle name=" 1 20 4" xfId="40555"/>
    <cellStyle name=" 1 20 5" xfId="40556"/>
    <cellStyle name=" 1 20 6" xfId="40557"/>
    <cellStyle name=" 1 20 7" xfId="40558"/>
    <cellStyle name=" 1 20 8" xfId="40559"/>
    <cellStyle name=" 1 21" xfId="40560"/>
    <cellStyle name=" 1 21 2" xfId="40561"/>
    <cellStyle name=" 1 21 3" xfId="40562"/>
    <cellStyle name=" 1 21 4" xfId="40563"/>
    <cellStyle name=" 1 21 5" xfId="40564"/>
    <cellStyle name=" 1 21 6" xfId="40565"/>
    <cellStyle name=" 1 21 7" xfId="40566"/>
    <cellStyle name=" 1 21 8" xfId="40567"/>
    <cellStyle name=" 1 22" xfId="40568"/>
    <cellStyle name=" 1 22 2" xfId="40569"/>
    <cellStyle name=" 1 22 3" xfId="40570"/>
    <cellStyle name=" 1 22 4" xfId="40571"/>
    <cellStyle name=" 1 22 5" xfId="40572"/>
    <cellStyle name=" 1 22 6" xfId="40573"/>
    <cellStyle name=" 1 22 7" xfId="40574"/>
    <cellStyle name=" 1 22 8" xfId="40575"/>
    <cellStyle name=" 1 23" xfId="40576"/>
    <cellStyle name=" 1 23 2" xfId="40577"/>
    <cellStyle name=" 1 23 3" xfId="40578"/>
    <cellStyle name=" 1 23 4" xfId="40579"/>
    <cellStyle name=" 1 23 5" xfId="40580"/>
    <cellStyle name=" 1 23 6" xfId="40581"/>
    <cellStyle name=" 1 23 7" xfId="40582"/>
    <cellStyle name=" 1 23 8" xfId="40583"/>
    <cellStyle name=" 1 24" xfId="40584"/>
    <cellStyle name=" 1 24 2" xfId="40585"/>
    <cellStyle name=" 1 24 3" xfId="40586"/>
    <cellStyle name=" 1 24 4" xfId="40587"/>
    <cellStyle name=" 1 24 5" xfId="40588"/>
    <cellStyle name=" 1 25" xfId="40589"/>
    <cellStyle name=" 1 25 2" xfId="40590"/>
    <cellStyle name=" 1 25 3" xfId="40591"/>
    <cellStyle name=" 1 25 4" xfId="40592"/>
    <cellStyle name=" 1 25 5" xfId="40593"/>
    <cellStyle name=" 1 26" xfId="50467"/>
    <cellStyle name=" 1 3" xfId="40594"/>
    <cellStyle name=" 1 3 10" xfId="40595"/>
    <cellStyle name=" 1 3 11" xfId="40596"/>
    <cellStyle name=" 1 3 2" xfId="40597"/>
    <cellStyle name=" 1 3 2 2" xfId="40598"/>
    <cellStyle name=" 1 3 2 3" xfId="40599"/>
    <cellStyle name=" 1 3 2 4" xfId="40600"/>
    <cellStyle name=" 1 3 2 5" xfId="40601"/>
    <cellStyle name=" 1 3 2 6" xfId="40602"/>
    <cellStyle name=" 1 3 3" xfId="40603"/>
    <cellStyle name=" 1 3 3 2" xfId="40604"/>
    <cellStyle name=" 1 3 3 3" xfId="40605"/>
    <cellStyle name=" 1 3 3 4" xfId="40606"/>
    <cellStyle name=" 1 3 3 5" xfId="40607"/>
    <cellStyle name=" 1 3 3 6" xfId="40608"/>
    <cellStyle name=" 1 3 4" xfId="40609"/>
    <cellStyle name=" 1 3 4 2" xfId="40610"/>
    <cellStyle name=" 1 3 4 3" xfId="40611"/>
    <cellStyle name=" 1 3 4 4" xfId="40612"/>
    <cellStyle name=" 1 3 4 5" xfId="40613"/>
    <cellStyle name=" 1 3 4 6" xfId="40614"/>
    <cellStyle name=" 1 3 5" xfId="40615"/>
    <cellStyle name=" 1 3 5 2" xfId="40616"/>
    <cellStyle name=" 1 3 5 3" xfId="40617"/>
    <cellStyle name=" 1 3 5 4" xfId="40618"/>
    <cellStyle name=" 1 3 5 5" xfId="40619"/>
    <cellStyle name=" 1 3 5 6" xfId="40620"/>
    <cellStyle name=" 1 3 6" xfId="40621"/>
    <cellStyle name=" 1 3 7" xfId="40622"/>
    <cellStyle name=" 1 3 8" xfId="40623"/>
    <cellStyle name=" 1 3 9" xfId="40624"/>
    <cellStyle name=" 1 4" xfId="40625"/>
    <cellStyle name=" 1 4 2" xfId="40626"/>
    <cellStyle name=" 1 4 3" xfId="40627"/>
    <cellStyle name=" 1 4 4" xfId="40628"/>
    <cellStyle name=" 1 4 5" xfId="40629"/>
    <cellStyle name=" 1 4 6" xfId="40630"/>
    <cellStyle name=" 1 4 7" xfId="40631"/>
    <cellStyle name=" 1 4 8" xfId="40632"/>
    <cellStyle name=" 1 5" xfId="40633"/>
    <cellStyle name=" 1 5 2" xfId="40634"/>
    <cellStyle name=" 1 5 3" xfId="40635"/>
    <cellStyle name=" 1 5 4" xfId="40636"/>
    <cellStyle name=" 1 5 5" xfId="40637"/>
    <cellStyle name=" 1 5 6" xfId="40638"/>
    <cellStyle name=" 1 5 7" xfId="40639"/>
    <cellStyle name=" 1 5 8" xfId="40640"/>
    <cellStyle name=" 1 6" xfId="40641"/>
    <cellStyle name=" 1 6 2" xfId="40642"/>
    <cellStyle name=" 1 6 3" xfId="40643"/>
    <cellStyle name=" 1 6 4" xfId="40644"/>
    <cellStyle name=" 1 6 5" xfId="40645"/>
    <cellStyle name=" 1 6 6" xfId="40646"/>
    <cellStyle name=" 1 6 7" xfId="40647"/>
    <cellStyle name=" 1 6 8" xfId="40648"/>
    <cellStyle name=" 1 7" xfId="40649"/>
    <cellStyle name=" 1 7 2" xfId="40650"/>
    <cellStyle name=" 1 7 3" xfId="40651"/>
    <cellStyle name=" 1 7 4" xfId="40652"/>
    <cellStyle name=" 1 7 5" xfId="40653"/>
    <cellStyle name=" 1 7 6" xfId="40654"/>
    <cellStyle name=" 1 7 7" xfId="40655"/>
    <cellStyle name=" 1 7 8" xfId="40656"/>
    <cellStyle name=" 1 8" xfId="40657"/>
    <cellStyle name=" 1 8 2" xfId="40658"/>
    <cellStyle name=" 1 8 3" xfId="40659"/>
    <cellStyle name=" 1 8 4" xfId="40660"/>
    <cellStyle name=" 1 8 5" xfId="40661"/>
    <cellStyle name=" 1 8 6" xfId="40662"/>
    <cellStyle name=" 1 8 7" xfId="40663"/>
    <cellStyle name=" 1 8 8" xfId="40664"/>
    <cellStyle name=" 1 9" xfId="40665"/>
    <cellStyle name=" 1 9 2" xfId="40666"/>
    <cellStyle name=" 1 9 3" xfId="40667"/>
    <cellStyle name=" 1 9 4" xfId="40668"/>
    <cellStyle name=" 1 9 5" xfId="40669"/>
    <cellStyle name=" 1 9 6" xfId="40670"/>
    <cellStyle name=" 1 9 7" xfId="40671"/>
    <cellStyle name=" 1 9 8" xfId="40672"/>
    <cellStyle name=" 2" xfId="81"/>
    <cellStyle name=" 3" xfId="82"/>
    <cellStyle name="$" xfId="83"/>
    <cellStyle name="$_DCF Shell 2" xfId="84"/>
    <cellStyle name="$_DCF Shell 2_Draft RIIO plan presentation template - Customer Opsx Centre V7" xfId="85"/>
    <cellStyle name="$_DCF Shell 2_Spreadsheet to populate plan slides 120810" xfId="86"/>
    <cellStyle name="$_DCF Shell 2_SS templates" xfId="87"/>
    <cellStyle name="$_DCF Shell 2_Total summary" xfId="88"/>
    <cellStyle name="$_Marathon SOP Backup_v10" xfId="89"/>
    <cellStyle name="$_Model_Sep_2_02" xfId="90"/>
    <cellStyle name="$_Pipeline Model v1 (09_09_02) v3" xfId="91"/>
    <cellStyle name="$_Pipeline Model v1 (09_09_02) v3_Draft RIIO plan presentation template - Customer Opsx Centre V7" xfId="92"/>
    <cellStyle name="$_Pipeline Model v1 (09_09_02) v3_Spreadsheet to populate plan slides 120810" xfId="93"/>
    <cellStyle name="$_Pipeline Model v1 (09_09_02) v3_SS templates" xfId="94"/>
    <cellStyle name="$_Pipeline Model v1 (09_09_02) v3_Total summary" xfId="95"/>
    <cellStyle name="$1000s (0)" xfId="96"/>
    <cellStyle name="$m" xfId="97"/>
    <cellStyle name="$q" xfId="98"/>
    <cellStyle name="$q*" xfId="99"/>
    <cellStyle name="$qA" xfId="100"/>
    <cellStyle name="$qRange" xfId="101"/>
    <cellStyle name="%" xfId="5"/>
    <cellStyle name="% 10" xfId="102"/>
    <cellStyle name="% 10 2" xfId="103"/>
    <cellStyle name="% 10 2 2" xfId="104"/>
    <cellStyle name="% 10 2 3" xfId="105"/>
    <cellStyle name="% 100" xfId="106"/>
    <cellStyle name="% 101" xfId="107"/>
    <cellStyle name="% 102" xfId="108"/>
    <cellStyle name="% 103" xfId="109"/>
    <cellStyle name="% 104" xfId="110"/>
    <cellStyle name="% 105" xfId="111"/>
    <cellStyle name="% 106" xfId="112"/>
    <cellStyle name="% 107" xfId="113"/>
    <cellStyle name="% 108" xfId="114"/>
    <cellStyle name="% 109" xfId="115"/>
    <cellStyle name="% 11" xfId="116"/>
    <cellStyle name="% 110" xfId="117"/>
    <cellStyle name="% 111" xfId="118"/>
    <cellStyle name="% 112" xfId="119"/>
    <cellStyle name="% 113" xfId="120"/>
    <cellStyle name="% 114" xfId="40673"/>
    <cellStyle name="% 12" xfId="121"/>
    <cellStyle name="% 13" xfId="122"/>
    <cellStyle name="% 14" xfId="123"/>
    <cellStyle name="% 15" xfId="124"/>
    <cellStyle name="% 16" xfId="125"/>
    <cellStyle name="% 17" xfId="126"/>
    <cellStyle name="% 18" xfId="127"/>
    <cellStyle name="% 19" xfId="128"/>
    <cellStyle name="% 2" xfId="6"/>
    <cellStyle name="% 2 10" xfId="129"/>
    <cellStyle name="% 2 11" xfId="130"/>
    <cellStyle name="% 2 12" xfId="131"/>
    <cellStyle name="% 2 13" xfId="132"/>
    <cellStyle name="% 2 14" xfId="133"/>
    <cellStyle name="% 2 15" xfId="134"/>
    <cellStyle name="% 2 16" xfId="135"/>
    <cellStyle name="% 2 17" xfId="136"/>
    <cellStyle name="% 2 18" xfId="137"/>
    <cellStyle name="% 2 19" xfId="138"/>
    <cellStyle name="% 2 2" xfId="1"/>
    <cellStyle name="% 2 2 2" xfId="139"/>
    <cellStyle name="% 2 2 2 2" xfId="140"/>
    <cellStyle name="% 2 2 2 3" xfId="40674"/>
    <cellStyle name="% 2 2 2 4" xfId="40675"/>
    <cellStyle name="% 2 2 2 5" xfId="40676"/>
    <cellStyle name="% 2 2 2 6" xfId="40677"/>
    <cellStyle name="% 2 2 2 7" xfId="40678"/>
    <cellStyle name="% 2 2 2 8" xfId="40679"/>
    <cellStyle name="% 2 2 3" xfId="141"/>
    <cellStyle name="% 2 2 3 2" xfId="142"/>
    <cellStyle name="% 2 2 4" xfId="143"/>
    <cellStyle name="% 2 2 4 2" xfId="40680"/>
    <cellStyle name="% 2 2_3.1.2 DB Pension Detail" xfId="144"/>
    <cellStyle name="% 2 20" xfId="145"/>
    <cellStyle name="% 2 21" xfId="146"/>
    <cellStyle name="% 2 22" xfId="147"/>
    <cellStyle name="% 2 23" xfId="148"/>
    <cellStyle name="% 2 24" xfId="149"/>
    <cellStyle name="% 2 25" xfId="150"/>
    <cellStyle name="% 2 26" xfId="151"/>
    <cellStyle name="% 2 27" xfId="152"/>
    <cellStyle name="% 2 28" xfId="153"/>
    <cellStyle name="% 2 29" xfId="154"/>
    <cellStyle name="% 2 3" xfId="155"/>
    <cellStyle name="% 2 30" xfId="156"/>
    <cellStyle name="% 2 31" xfId="157"/>
    <cellStyle name="% 2 32" xfId="158"/>
    <cellStyle name="% 2 33" xfId="159"/>
    <cellStyle name="% 2 34" xfId="160"/>
    <cellStyle name="% 2 35" xfId="161"/>
    <cellStyle name="% 2 36" xfId="162"/>
    <cellStyle name="% 2 37" xfId="163"/>
    <cellStyle name="% 2 38" xfId="164"/>
    <cellStyle name="% 2 39" xfId="165"/>
    <cellStyle name="% 2 4" xfId="166"/>
    <cellStyle name="% 2 40" xfId="167"/>
    <cellStyle name="% 2 41" xfId="168"/>
    <cellStyle name="% 2 42" xfId="169"/>
    <cellStyle name="% 2 43" xfId="170"/>
    <cellStyle name="% 2 44" xfId="171"/>
    <cellStyle name="% 2 45" xfId="172"/>
    <cellStyle name="% 2 46" xfId="173"/>
    <cellStyle name="% 2 47" xfId="174"/>
    <cellStyle name="% 2 48" xfId="40681"/>
    <cellStyle name="% 2 5" xfId="175"/>
    <cellStyle name="% 2 6" xfId="176"/>
    <cellStyle name="% 2 7" xfId="177"/>
    <cellStyle name="% 2 8" xfId="178"/>
    <cellStyle name="% 2 9" xfId="179"/>
    <cellStyle name="% 2_1.3s Accounting C Costs Scots" xfId="180"/>
    <cellStyle name="% 20" xfId="181"/>
    <cellStyle name="% 21" xfId="182"/>
    <cellStyle name="% 22" xfId="183"/>
    <cellStyle name="% 23" xfId="184"/>
    <cellStyle name="% 24" xfId="185"/>
    <cellStyle name="% 25" xfId="186"/>
    <cellStyle name="% 26" xfId="187"/>
    <cellStyle name="% 27" xfId="188"/>
    <cellStyle name="% 28" xfId="189"/>
    <cellStyle name="% 29" xfId="190"/>
    <cellStyle name="% 3" xfId="191"/>
    <cellStyle name="% 3 10" xfId="192"/>
    <cellStyle name="% 3 11" xfId="193"/>
    <cellStyle name="% 3 12" xfId="194"/>
    <cellStyle name="% 3 13" xfId="195"/>
    <cellStyle name="% 3 14" xfId="196"/>
    <cellStyle name="% 3 15" xfId="197"/>
    <cellStyle name="% 3 16" xfId="198"/>
    <cellStyle name="% 3 17" xfId="199"/>
    <cellStyle name="% 3 18" xfId="200"/>
    <cellStyle name="% 3 19" xfId="201"/>
    <cellStyle name="% 3 2" xfId="202"/>
    <cellStyle name="% 3 2 10" xfId="203"/>
    <cellStyle name="% 3 2 11" xfId="204"/>
    <cellStyle name="% 3 2 12" xfId="205"/>
    <cellStyle name="% 3 2 13" xfId="206"/>
    <cellStyle name="% 3 2 14" xfId="207"/>
    <cellStyle name="% 3 2 15" xfId="208"/>
    <cellStyle name="% 3 2 16" xfId="209"/>
    <cellStyle name="% 3 2 17" xfId="210"/>
    <cellStyle name="% 3 2 18" xfId="211"/>
    <cellStyle name="% 3 2 19" xfId="212"/>
    <cellStyle name="% 3 2 2" xfId="213"/>
    <cellStyle name="% 3 2 2 10" xfId="214"/>
    <cellStyle name="% 3 2 2 11" xfId="215"/>
    <cellStyle name="% 3 2 2 12" xfId="216"/>
    <cellStyle name="% 3 2 2 13" xfId="217"/>
    <cellStyle name="% 3 2 2 14" xfId="218"/>
    <cellStyle name="% 3 2 2 15" xfId="219"/>
    <cellStyle name="% 3 2 2 16" xfId="220"/>
    <cellStyle name="% 3 2 2 17" xfId="221"/>
    <cellStyle name="% 3 2 2 2" xfId="222"/>
    <cellStyle name="% 3 2 2 3" xfId="223"/>
    <cellStyle name="% 3 2 2 4" xfId="224"/>
    <cellStyle name="% 3 2 2 5" xfId="225"/>
    <cellStyle name="% 3 2 2 6" xfId="226"/>
    <cellStyle name="% 3 2 2 7" xfId="227"/>
    <cellStyle name="% 3 2 2 8" xfId="228"/>
    <cellStyle name="% 3 2 2 9" xfId="229"/>
    <cellStyle name="% 3 2 20" xfId="230"/>
    <cellStyle name="% 3 2 21" xfId="231"/>
    <cellStyle name="% 3 2 22" xfId="232"/>
    <cellStyle name="% 3 2 23" xfId="233"/>
    <cellStyle name="% 3 2 24" xfId="234"/>
    <cellStyle name="% 3 2 25" xfId="235"/>
    <cellStyle name="% 3 2 26" xfId="236"/>
    <cellStyle name="% 3 2 27" xfId="237"/>
    <cellStyle name="% 3 2 28" xfId="238"/>
    <cellStyle name="% 3 2 29" xfId="239"/>
    <cellStyle name="% 3 2 3" xfId="240"/>
    <cellStyle name="% 3 2 30" xfId="241"/>
    <cellStyle name="% 3 2 31" xfId="242"/>
    <cellStyle name="% 3 2 32" xfId="243"/>
    <cellStyle name="% 3 2 33" xfId="244"/>
    <cellStyle name="% 3 2 34" xfId="245"/>
    <cellStyle name="% 3 2 35" xfId="246"/>
    <cellStyle name="% 3 2 36" xfId="247"/>
    <cellStyle name="% 3 2 37" xfId="248"/>
    <cellStyle name="% 3 2 38" xfId="249"/>
    <cellStyle name="% 3 2 39" xfId="250"/>
    <cellStyle name="% 3 2 4" xfId="251"/>
    <cellStyle name="% 3 2 40" xfId="252"/>
    <cellStyle name="% 3 2 41" xfId="253"/>
    <cellStyle name="% 3 2 42" xfId="254"/>
    <cellStyle name="% 3 2 43" xfId="255"/>
    <cellStyle name="% 3 2 44" xfId="256"/>
    <cellStyle name="% 3 2 45" xfId="257"/>
    <cellStyle name="% 3 2 46" xfId="258"/>
    <cellStyle name="% 3 2 47" xfId="259"/>
    <cellStyle name="% 3 2 48" xfId="260"/>
    <cellStyle name="% 3 2 49" xfId="261"/>
    <cellStyle name="% 3 2 5" xfId="262"/>
    <cellStyle name="% 3 2 50" xfId="263"/>
    <cellStyle name="% 3 2 51" xfId="264"/>
    <cellStyle name="% 3 2 52" xfId="265"/>
    <cellStyle name="% 3 2 53" xfId="266"/>
    <cellStyle name="% 3 2 54" xfId="267"/>
    <cellStyle name="% 3 2 55" xfId="268"/>
    <cellStyle name="% 3 2 56" xfId="269"/>
    <cellStyle name="% 3 2 57" xfId="270"/>
    <cellStyle name="% 3 2 58" xfId="271"/>
    <cellStyle name="% 3 2 59" xfId="272"/>
    <cellStyle name="% 3 2 6" xfId="273"/>
    <cellStyle name="% 3 2 60" xfId="274"/>
    <cellStyle name="% 3 2 61" xfId="275"/>
    <cellStyle name="% 3 2 62" xfId="276"/>
    <cellStyle name="% 3 2 63" xfId="277"/>
    <cellStyle name="% 3 2 64" xfId="278"/>
    <cellStyle name="% 3 2 65" xfId="279"/>
    <cellStyle name="% 3 2 66" xfId="280"/>
    <cellStyle name="% 3 2 67" xfId="281"/>
    <cellStyle name="% 3 2 68" xfId="282"/>
    <cellStyle name="% 3 2 69" xfId="283"/>
    <cellStyle name="% 3 2 7" xfId="284"/>
    <cellStyle name="% 3 2 70" xfId="285"/>
    <cellStyle name="% 3 2 71" xfId="286"/>
    <cellStyle name="% 3 2 72" xfId="287"/>
    <cellStyle name="% 3 2 73" xfId="288"/>
    <cellStyle name="% 3 2 74" xfId="289"/>
    <cellStyle name="% 3 2 75" xfId="290"/>
    <cellStyle name="% 3 2 76" xfId="291"/>
    <cellStyle name="% 3 2 77" xfId="292"/>
    <cellStyle name="% 3 2 78" xfId="293"/>
    <cellStyle name="% 3 2 8" xfId="294"/>
    <cellStyle name="% 3 2 9" xfId="295"/>
    <cellStyle name="% 3 20" xfId="296"/>
    <cellStyle name="% 3 21" xfId="297"/>
    <cellStyle name="% 3 22" xfId="298"/>
    <cellStyle name="% 3 23" xfId="299"/>
    <cellStyle name="% 3 24" xfId="300"/>
    <cellStyle name="% 3 25" xfId="301"/>
    <cellStyle name="% 3 26" xfId="302"/>
    <cellStyle name="% 3 27" xfId="303"/>
    <cellStyle name="% 3 28" xfId="304"/>
    <cellStyle name="% 3 29" xfId="305"/>
    <cellStyle name="% 3 3" xfId="306"/>
    <cellStyle name="% 3 3 10" xfId="307"/>
    <cellStyle name="% 3 3 11" xfId="308"/>
    <cellStyle name="% 3 3 12" xfId="309"/>
    <cellStyle name="% 3 3 13" xfId="310"/>
    <cellStyle name="% 3 3 14" xfId="311"/>
    <cellStyle name="% 3 3 15" xfId="312"/>
    <cellStyle name="% 3 3 16" xfId="313"/>
    <cellStyle name="% 3 3 17" xfId="314"/>
    <cellStyle name="% 3 3 2" xfId="315"/>
    <cellStyle name="% 3 3 3" xfId="316"/>
    <cellStyle name="% 3 3 4" xfId="317"/>
    <cellStyle name="% 3 3 5" xfId="318"/>
    <cellStyle name="% 3 3 6" xfId="319"/>
    <cellStyle name="% 3 3 7" xfId="320"/>
    <cellStyle name="% 3 3 8" xfId="321"/>
    <cellStyle name="% 3 3 9" xfId="322"/>
    <cellStyle name="% 3 30" xfId="323"/>
    <cellStyle name="% 3 31" xfId="324"/>
    <cellStyle name="% 3 32" xfId="325"/>
    <cellStyle name="% 3 33" xfId="326"/>
    <cellStyle name="% 3 34" xfId="327"/>
    <cellStyle name="% 3 35" xfId="328"/>
    <cellStyle name="% 3 36" xfId="329"/>
    <cellStyle name="% 3 37" xfId="330"/>
    <cellStyle name="% 3 38" xfId="331"/>
    <cellStyle name="% 3 39" xfId="332"/>
    <cellStyle name="% 3 4" xfId="333"/>
    <cellStyle name="% 3 4 10" xfId="334"/>
    <cellStyle name="% 3 4 11" xfId="335"/>
    <cellStyle name="% 3 4 12" xfId="336"/>
    <cellStyle name="% 3 4 13" xfId="337"/>
    <cellStyle name="% 3 4 14" xfId="338"/>
    <cellStyle name="% 3 4 15" xfId="339"/>
    <cellStyle name="% 3 4 16" xfId="340"/>
    <cellStyle name="% 3 4 17" xfId="341"/>
    <cellStyle name="% 3 4 18" xfId="342"/>
    <cellStyle name="% 3 4 2" xfId="343"/>
    <cellStyle name="% 3 4 3" xfId="344"/>
    <cellStyle name="% 3 4 4" xfId="345"/>
    <cellStyle name="% 3 4 5" xfId="346"/>
    <cellStyle name="% 3 4 6" xfId="347"/>
    <cellStyle name="% 3 4 7" xfId="348"/>
    <cellStyle name="% 3 4 8" xfId="349"/>
    <cellStyle name="% 3 4 9" xfId="350"/>
    <cellStyle name="% 3 40" xfId="351"/>
    <cellStyle name="% 3 41" xfId="352"/>
    <cellStyle name="% 3 42" xfId="353"/>
    <cellStyle name="% 3 43" xfId="354"/>
    <cellStyle name="% 3 44" xfId="355"/>
    <cellStyle name="% 3 45" xfId="356"/>
    <cellStyle name="% 3 46" xfId="357"/>
    <cellStyle name="% 3 47" xfId="358"/>
    <cellStyle name="% 3 48" xfId="359"/>
    <cellStyle name="% 3 49" xfId="360"/>
    <cellStyle name="% 3 5" xfId="361"/>
    <cellStyle name="% 3 50" xfId="362"/>
    <cellStyle name="% 3 51" xfId="363"/>
    <cellStyle name="% 3 52" xfId="364"/>
    <cellStyle name="% 3 53" xfId="365"/>
    <cellStyle name="% 3 54" xfId="366"/>
    <cellStyle name="% 3 55" xfId="367"/>
    <cellStyle name="% 3 56" xfId="368"/>
    <cellStyle name="% 3 57" xfId="369"/>
    <cellStyle name="% 3 58" xfId="370"/>
    <cellStyle name="% 3 59" xfId="371"/>
    <cellStyle name="% 3 6" xfId="372"/>
    <cellStyle name="% 3 60" xfId="373"/>
    <cellStyle name="% 3 61" xfId="374"/>
    <cellStyle name="% 3 62" xfId="375"/>
    <cellStyle name="% 3 63" xfId="376"/>
    <cellStyle name="% 3 64" xfId="377"/>
    <cellStyle name="% 3 65" xfId="378"/>
    <cellStyle name="% 3 66" xfId="379"/>
    <cellStyle name="% 3 67" xfId="380"/>
    <cellStyle name="% 3 68" xfId="381"/>
    <cellStyle name="% 3 69" xfId="382"/>
    <cellStyle name="% 3 7" xfId="383"/>
    <cellStyle name="% 3 70" xfId="384"/>
    <cellStyle name="% 3 71" xfId="385"/>
    <cellStyle name="% 3 72" xfId="386"/>
    <cellStyle name="% 3 73" xfId="387"/>
    <cellStyle name="% 3 74" xfId="388"/>
    <cellStyle name="% 3 75" xfId="389"/>
    <cellStyle name="% 3 76" xfId="390"/>
    <cellStyle name="% 3 77" xfId="391"/>
    <cellStyle name="% 3 78" xfId="392"/>
    <cellStyle name="% 3 79" xfId="50468"/>
    <cellStyle name="% 3 8" xfId="393"/>
    <cellStyle name="% 3 9" xfId="394"/>
    <cellStyle name="% 30" xfId="395"/>
    <cellStyle name="% 31" xfId="396"/>
    <cellStyle name="% 32" xfId="397"/>
    <cellStyle name="% 33" xfId="398"/>
    <cellStyle name="% 34" xfId="399"/>
    <cellStyle name="% 35" xfId="400"/>
    <cellStyle name="% 36" xfId="401"/>
    <cellStyle name="% 37" xfId="402"/>
    <cellStyle name="% 38" xfId="403"/>
    <cellStyle name="% 39" xfId="404"/>
    <cellStyle name="% 4" xfId="405"/>
    <cellStyle name="% 4 2" xfId="40682"/>
    <cellStyle name="% 4 3" xfId="40683"/>
    <cellStyle name="% 4 4" xfId="40684"/>
    <cellStyle name="% 4 5" xfId="40685"/>
    <cellStyle name="% 4 6" xfId="40686"/>
    <cellStyle name="% 4 7" xfId="40687"/>
    <cellStyle name="% 4 8" xfId="40688"/>
    <cellStyle name="% 40" xfId="406"/>
    <cellStyle name="% 41" xfId="407"/>
    <cellStyle name="% 42" xfId="408"/>
    <cellStyle name="% 43" xfId="409"/>
    <cellStyle name="% 44" xfId="410"/>
    <cellStyle name="% 45" xfId="411"/>
    <cellStyle name="% 46" xfId="412"/>
    <cellStyle name="% 47" xfId="413"/>
    <cellStyle name="% 48" xfId="414"/>
    <cellStyle name="% 49" xfId="415"/>
    <cellStyle name="% 5" xfId="416"/>
    <cellStyle name="% 50" xfId="417"/>
    <cellStyle name="% 51" xfId="418"/>
    <cellStyle name="% 52" xfId="419"/>
    <cellStyle name="% 53" xfId="79"/>
    <cellStyle name="% 53 2" xfId="50469"/>
    <cellStyle name="% 53 2 2" xfId="50470"/>
    <cellStyle name="% 54" xfId="420"/>
    <cellStyle name="% 55" xfId="421"/>
    <cellStyle name="% 56" xfId="422"/>
    <cellStyle name="% 57" xfId="423"/>
    <cellStyle name="% 58" xfId="424"/>
    <cellStyle name="% 59" xfId="425"/>
    <cellStyle name="% 6" xfId="426"/>
    <cellStyle name="% 60" xfId="427"/>
    <cellStyle name="% 61" xfId="428"/>
    <cellStyle name="% 62" xfId="429"/>
    <cellStyle name="% 63" xfId="430"/>
    <cellStyle name="% 64" xfId="431"/>
    <cellStyle name="% 65" xfId="432"/>
    <cellStyle name="% 66" xfId="433"/>
    <cellStyle name="% 67" xfId="434"/>
    <cellStyle name="% 68" xfId="435"/>
    <cellStyle name="% 69" xfId="436"/>
    <cellStyle name="% 7" xfId="437"/>
    <cellStyle name="% 70" xfId="438"/>
    <cellStyle name="% 71" xfId="439"/>
    <cellStyle name="% 72" xfId="440"/>
    <cellStyle name="% 73" xfId="441"/>
    <cellStyle name="% 74" xfId="442"/>
    <cellStyle name="% 75" xfId="443"/>
    <cellStyle name="% 76" xfId="444"/>
    <cellStyle name="% 77" xfId="445"/>
    <cellStyle name="% 78" xfId="446"/>
    <cellStyle name="% 79" xfId="447"/>
    <cellStyle name="% 8" xfId="448"/>
    <cellStyle name="% 80" xfId="449"/>
    <cellStyle name="% 81" xfId="450"/>
    <cellStyle name="% 82" xfId="451"/>
    <cellStyle name="% 83" xfId="452"/>
    <cellStyle name="% 84" xfId="453"/>
    <cellStyle name="% 85" xfId="454"/>
    <cellStyle name="% 86" xfId="455"/>
    <cellStyle name="% 87" xfId="456"/>
    <cellStyle name="% 88" xfId="457"/>
    <cellStyle name="% 89" xfId="458"/>
    <cellStyle name="% 9" xfId="459"/>
    <cellStyle name="% 90" xfId="460"/>
    <cellStyle name="% 91" xfId="461"/>
    <cellStyle name="% 92" xfId="462"/>
    <cellStyle name="% 93" xfId="463"/>
    <cellStyle name="% 94" xfId="464"/>
    <cellStyle name="% 95" xfId="465"/>
    <cellStyle name="% 96" xfId="466"/>
    <cellStyle name="% 97" xfId="467"/>
    <cellStyle name="% 98" xfId="468"/>
    <cellStyle name="% 99" xfId="469"/>
    <cellStyle name="%_1. +-Changes from RIIO vD4 to vD5" xfId="470"/>
    <cellStyle name="%_1.3 Acc Costs NG (2011)" xfId="471"/>
    <cellStyle name="%_1.3 Acc Costs NG (2011) 2" xfId="40689"/>
    <cellStyle name="%_1.3 Acc Costs NG (2011) 3" xfId="40690"/>
    <cellStyle name="%_1.3 Acc Costs NG (2011) 4" xfId="40691"/>
    <cellStyle name="%_1.3 Acc Costs NG (2011) 5" xfId="40692"/>
    <cellStyle name="%_1.3 Acc Costs NG (2011) 6" xfId="40693"/>
    <cellStyle name="%_1.3 Acc Costs NG (2011) 7" xfId="40694"/>
    <cellStyle name="%_1.3 Acc Costs NG (2011) 8" xfId="40695"/>
    <cellStyle name="%_1.3 Rec to old modelling" xfId="472"/>
    <cellStyle name="%_1.3s Accounting C Costs Scots" xfId="473"/>
    <cellStyle name="%_1.5 Opex Reconciliation NG" xfId="474"/>
    <cellStyle name="%_1.8 Irregular Items" xfId="475"/>
    <cellStyle name="%_1.8 Irregular Items 2" xfId="40696"/>
    <cellStyle name="%_1.8 Irregular Items 3" xfId="40697"/>
    <cellStyle name="%_1.8 Irregular Items 4" xfId="40698"/>
    <cellStyle name="%_1.8 Irregular Items 5" xfId="40699"/>
    <cellStyle name="%_1.8 Irregular Items 6" xfId="40700"/>
    <cellStyle name="%_1.8 Irregular Items 7" xfId="40701"/>
    <cellStyle name="%_1.8 Irregular Items 8" xfId="40702"/>
    <cellStyle name="%_2.14 Year on Year Movt" xfId="476"/>
    <cellStyle name="%_2.14 Year on Year Movt ( (2013)" xfId="477"/>
    <cellStyle name="%_2.14 Year on Year Movt ( (2013) 2" xfId="40703"/>
    <cellStyle name="%_2.14 Year on Year Movt ( (2013) 3" xfId="40704"/>
    <cellStyle name="%_2.14 Year on Year Movt ( (2013) 4" xfId="40705"/>
    <cellStyle name="%_2.14 Year on Year Movt ( (2013) 5" xfId="40706"/>
    <cellStyle name="%_2.14 Year on Year Movt ( (2013) 6" xfId="40707"/>
    <cellStyle name="%_2.14 Year on Year Movt ( (2013) 7" xfId="40708"/>
    <cellStyle name="%_2.14 Year on Year Movt ( (2013) 8" xfId="40709"/>
    <cellStyle name="%_2.14 Year on Year Movt (2011)" xfId="478"/>
    <cellStyle name="%_2.14 Year on Year Movt (2011) 2" xfId="40710"/>
    <cellStyle name="%_2.14 Year on Year Movt (2011) 3" xfId="40711"/>
    <cellStyle name="%_2.14 Year on Year Movt (2011) 4" xfId="40712"/>
    <cellStyle name="%_2.14 Year on Year Movt (2011) 5" xfId="40713"/>
    <cellStyle name="%_2.14 Year on Year Movt (2011) 6" xfId="40714"/>
    <cellStyle name="%_2.14 Year on Year Movt (2011) 7" xfId="40715"/>
    <cellStyle name="%_2.14 Year on Year Movt (2011) 8" xfId="40716"/>
    <cellStyle name="%_2.14 Year on Year Movt (2012)" xfId="479"/>
    <cellStyle name="%_2.14 Year on Year Movt (2012) 2" xfId="40717"/>
    <cellStyle name="%_2.14 Year on Year Movt (2012) 3" xfId="40718"/>
    <cellStyle name="%_2.14 Year on Year Movt (2012) 4" xfId="40719"/>
    <cellStyle name="%_2.14 Year on Year Movt (2012) 5" xfId="40720"/>
    <cellStyle name="%_2.14 Year on Year Movt (2012) 6" xfId="40721"/>
    <cellStyle name="%_2.14 Year on Year Movt (2012) 7" xfId="40722"/>
    <cellStyle name="%_2.14 Year on Year Movt (2012) 8" xfId="40723"/>
    <cellStyle name="%_2.4 Exc &amp; Demin " xfId="480"/>
    <cellStyle name="%_2.7s Insurance" xfId="481"/>
    <cellStyle name="%_2010_NGET_TPCR4_RO_FBPQ(Opex) trace only FINAL(DPP)" xfId="482"/>
    <cellStyle name="%_2010_NGET_TPCR4_RO_FBPQ(Opex) trace only FINAL(DPP) 2" xfId="40724"/>
    <cellStyle name="%_2010_NGET_TPCR4_RO_FBPQ(Opex) trace only FINAL(DPP) 3" xfId="40725"/>
    <cellStyle name="%_2010_NGET_TPCR4_RO_FBPQ(Opex) trace only FINAL(DPP) 4" xfId="40726"/>
    <cellStyle name="%_2010_NGET_TPCR4_RO_FBPQ(Opex) trace only FINAL(DPP) 5" xfId="40727"/>
    <cellStyle name="%_2010_NGET_TPCR4_RO_FBPQ(Opex) trace only FINAL(DPP) 6" xfId="40728"/>
    <cellStyle name="%_2010_NGET_TPCR4_RO_FBPQ(Opex) trace only FINAL(DPP) 7" xfId="40729"/>
    <cellStyle name="%_2010_NGET_TPCR4_RO_FBPQ(Opex) trace only FINAL(DPP) 8" xfId="40730"/>
    <cellStyle name="%_3.1.2 DB Pension Detail" xfId="483"/>
    <cellStyle name="%_3.3 Tax" xfId="484"/>
    <cellStyle name="%_3.3 Tax 2" xfId="485"/>
    <cellStyle name="%_3.3 Tax 2 2" xfId="486"/>
    <cellStyle name="%_3.3 Tax 3" xfId="487"/>
    <cellStyle name="%_3.3 Tax_2.14 Year on Year Movt" xfId="488"/>
    <cellStyle name="%_3.3 Tax_2.4 Exc &amp; Demin " xfId="489"/>
    <cellStyle name="%_3.3 Tax_2.7s Insurance" xfId="490"/>
    <cellStyle name="%_3.3 Tax_3.1.2 DB Pension Detail" xfId="491"/>
    <cellStyle name="%_3.3 Tax_4.16 Asset lives" xfId="492"/>
    <cellStyle name="%_4.16 Asset lives" xfId="493"/>
    <cellStyle name="%_4.2 Activity Indicators" xfId="494"/>
    <cellStyle name="%_4.2 Activity Indicators 2" xfId="495"/>
    <cellStyle name="%_4.2 Activity Indicators 2 2" xfId="496"/>
    <cellStyle name="%_4.2 Activity Indicators 3" xfId="497"/>
    <cellStyle name="%_4.2 Activity Indicators 4" xfId="498"/>
    <cellStyle name="%_4.20 Scheme Listing NLR" xfId="499"/>
    <cellStyle name="%_4.3 Transmission system performance" xfId="500"/>
    <cellStyle name="%_5.15.1 Cond &amp; Risk-Entry Points" xfId="501"/>
    <cellStyle name="%_5.15.2 Cond &amp; Risk-Exit Points" xfId="502"/>
    <cellStyle name="%_5.15.3 Cond &amp; Risk-Comps" xfId="503"/>
    <cellStyle name="%_5.15.4 Cond &amp; Risk-Pipelines" xfId="504"/>
    <cellStyle name="%_5.15.5 Cond &amp; Risk-Multijunctin" xfId="505"/>
    <cellStyle name="%_5.6 Environmental " xfId="506"/>
    <cellStyle name="%_5.9 Asset data " xfId="507"/>
    <cellStyle name="%_Book1" xfId="508"/>
    <cellStyle name="%_BP10+ GTO Capex Split CN" xfId="509"/>
    <cellStyle name="%_Business Plan " xfId="510"/>
    <cellStyle name="%_Copy of Repair Draft RIIO Plan v0.11" xfId="511"/>
    <cellStyle name="%_Customer Operations Business Plan Input Reqs (3)" xfId="512"/>
    <cellStyle name="%_Draft RIIO plan presentation template - Commercial (2)" xfId="513"/>
    <cellStyle name="%_Draft RIIO plan presentation template - Customer Opsx Centre V2 (2)" xfId="514"/>
    <cellStyle name="%_Draft RIIO plan presentation template - Customer Opsx Centre V2 (2) - updated with mapping" xfId="515"/>
    <cellStyle name="%_Draft RIIO plan presentation template - Customer Opsx Centre V7" xfId="516"/>
    <cellStyle name="%_Emergency DRAFT RIIO Plan V0 3 1" xfId="517"/>
    <cellStyle name="%_Emergency DRAFT RIIO Plan V0 9" xfId="518"/>
    <cellStyle name="%_EMS 0.1 Emergency Process" xfId="519"/>
    <cellStyle name="%_EMS 0.1 Emergency Process - Opex plan template" xfId="520"/>
    <cellStyle name="%_EMS 0.2 Emergency Process" xfId="521"/>
    <cellStyle name="%_GTO Non Operational Capex Roll-over submission (FINAL with property)" xfId="522"/>
    <cellStyle name="%_Maintenance Draft RIIO Plan v0.1" xfId="523"/>
    <cellStyle name="%_Manual Adjustments" xfId="524"/>
    <cellStyle name="%_Network Strategy Business Plan Input Reqs - v10" xfId="525"/>
    <cellStyle name="%_NGET Opex PCRRP Tables 31 Mar 2010 Final" xfId="526"/>
    <cellStyle name="%_NGET Opex PCRRP Tables 31 Mar 2010 Final 2" xfId="527"/>
    <cellStyle name="%_NGG Capex PCRRP Tables 31 Mar 2010 DraftV6 FINAL" xfId="528"/>
    <cellStyle name="%_NGG Opex PCRRP Tables 31 Mar 2009" xfId="529"/>
    <cellStyle name="%_NGG Opex PCRRP Tables 31 Mar 2009 2" xfId="530"/>
    <cellStyle name="%_NGG Opex PCRRP Tables 31 Mar 2009 3" xfId="40731"/>
    <cellStyle name="%_NGG Opex PCRRP Tables 31 Mar 2010 final" xfId="531"/>
    <cellStyle name="%_NGG TPCR4 MG Workings" xfId="532"/>
    <cellStyle name="%_NGG TPCR4 Rollover FBPQ (Capex)" xfId="533"/>
    <cellStyle name="%_Non formula" xfId="534"/>
    <cellStyle name="%_Opex Consolidation v0.4" xfId="535"/>
    <cellStyle name="%_Opex plan template draft5" xfId="536"/>
    <cellStyle name="%_Opex plan template draft5b" xfId="537"/>
    <cellStyle name="%_Opex plan template draft5b 2" xfId="538"/>
    <cellStyle name="%_Opex plan template draft5b 2 2" xfId="539"/>
    <cellStyle name="%_Opex plan template draft5b 3" xfId="540"/>
    <cellStyle name="%_Opex plan template draft5b 3 2" xfId="541"/>
    <cellStyle name="%_Opex plan template draft6" xfId="542"/>
    <cellStyle name="%_Reactor (No scheme)" xfId="543"/>
    <cellStyle name="%_Reactor (Schemes)" xfId="544"/>
    <cellStyle name="%_Reactor_revisit (No scheme)" xfId="545"/>
    <cellStyle name="%_Reactor_revisit (Schemes)" xfId="546"/>
    <cellStyle name="%_Repair Draft RIIO Plan v0.12" xfId="547"/>
    <cellStyle name="%_Repair Draft RIIO Plan v0.18" xfId="548"/>
    <cellStyle name="%_Repair Draft RIIO Plan v0.19" xfId="549"/>
    <cellStyle name="%_Repair Draft RIIO Plan v0.20" xfId="550"/>
    <cellStyle name="%_Repair Draft RIIO Plan v0.5" xfId="551"/>
    <cellStyle name="%_Repair Draft RIIO Plan v0.6" xfId="552"/>
    <cellStyle name="%_Repair Draft RIIO Plan v0.9" xfId="553"/>
    <cellStyle name="%_RIIO Baseline Plan v3A with Reg Comparison &amp; Graphs" xfId="554"/>
    <cellStyle name="%_RIIO plan template - NS v1" xfId="555"/>
    <cellStyle name="%_RRP Rec" xfId="7"/>
    <cellStyle name="%_RRP Rec 2" xfId="40732"/>
    <cellStyle name="%_RRP table" xfId="556"/>
    <cellStyle name="%_RRP table_1" xfId="557"/>
    <cellStyle name="%_Sch 2.1 Eng schedule 2009-10 Final @ 270710" xfId="558"/>
    <cellStyle name="%_Sch 2.1 Eng schedule 2009-10 Final @ 270710 2" xfId="40733"/>
    <cellStyle name="%_Sch 2.1 Eng schedule 2009-10 Final @ 270710 3" xfId="40734"/>
    <cellStyle name="%_Sch 2.1 Eng schedule 2009-10 Final @ 270710 4" xfId="40735"/>
    <cellStyle name="%_Sch 2.1 Eng schedule 2009-10 Final @ 270710 5" xfId="40736"/>
    <cellStyle name="%_Sch 2.1 Eng schedule 2009-10 Final @ 270710 6" xfId="40737"/>
    <cellStyle name="%_Sch 2.1 Eng schedule 2009-10 Final @ 270710 7" xfId="40738"/>
    <cellStyle name="%_Sch 2.1 Eng schedule 2009-10 Final @ 270710 8" xfId="40739"/>
    <cellStyle name="%_Section 5" xfId="8"/>
    <cellStyle name="%_Section 5 2" xfId="40741"/>
    <cellStyle name="%_Section 5 3" xfId="40740"/>
    <cellStyle name="%_Sheet1" xfId="559"/>
    <cellStyle name="%_Stat  Accounts" xfId="560"/>
    <cellStyle name="%_Switchgear (No scheme)" xfId="561"/>
    <cellStyle name="%_Switchgear (Schemes)" xfId="562"/>
    <cellStyle name="%_Switchgear_revisit (No scheme)" xfId="563"/>
    <cellStyle name="%_Switchgear_revisit (Schemes)" xfId="564"/>
    <cellStyle name="%_Table 4 28_Final" xfId="565"/>
    <cellStyle name="%_Table 4-16 - Asset Lives - 2009-10_Final" xfId="566"/>
    <cellStyle name="%_Table 4-16 - Asset Lives - 2009-10_Final (2)" xfId="567"/>
    <cellStyle name="%_Total summary" xfId="568"/>
    <cellStyle name="%_TPCR4 RollOver NGG Draft Table 5.8 v2" xfId="569"/>
    <cellStyle name="%_TPCR4 RollOver NGG Draft Table 5.8 v2 2" xfId="40742"/>
    <cellStyle name="%_TPCR4 RollOver NGG Draft Table 5.8 v2 3" xfId="40743"/>
    <cellStyle name="%_TPCR4 RollOver NGG Draft Table 5.8 v2 4" xfId="40744"/>
    <cellStyle name="%_TPCR4 RollOver NGG Draft Table 5.8 v2 5" xfId="40745"/>
    <cellStyle name="%_TPCR4 RollOver NGG Draft Table 5.8 v2 6" xfId="40746"/>
    <cellStyle name="%_TPCR4 RollOver NGG Draft Table 5.8 v2 7" xfId="40747"/>
    <cellStyle name="%_TPCR4 RollOver NGG Draft Table 5.8 v2 8" xfId="40748"/>
    <cellStyle name="%_Transformer data based on November Freeze and RIIObaseline D6 data 10062011" xfId="570"/>
    <cellStyle name="%_Transmission PCRRP tables_SPTL_200809 V1" xfId="571"/>
    <cellStyle name="%_Transmission PCRRP tables_SPTL_200809 V1 2" xfId="572"/>
    <cellStyle name="%_Transmission PCRRP tables_SPTL_200809 V1 3" xfId="573"/>
    <cellStyle name="%_Transmission PCRRP tables_SPTL_200809 V1 4" xfId="574"/>
    <cellStyle name="%_Transmission PCRRP tables_SPTL_200809 V1_3.1.2 DB Pension Detail" xfId="575"/>
    <cellStyle name="%_Transmission PCRRP tables_SPTL_200809 V1_4.20 Scheme Listing NLR" xfId="576"/>
    <cellStyle name="%_Transmission PCRRP tables_SPTL_200809 V1_Table 4 28_Final" xfId="577"/>
    <cellStyle name="%_Transmission PCRRP tables_SPTL_200809 V1_Table 4-16 - Asset Lives - 2009-10_Final" xfId="578"/>
    <cellStyle name="%_Transmission PCRRP tables_SPTL_200809 V1_Table 4-16 - Asset Lives - 2009-10_Final (2)" xfId="579"/>
    <cellStyle name="%_Tx (No scheme)" xfId="580"/>
    <cellStyle name="%_Tx (Schemes)" xfId="581"/>
    <cellStyle name="%_Tx_revisit (No scheme)" xfId="582"/>
    <cellStyle name="%_Tx_revisit (Schemes)" xfId="583"/>
    <cellStyle name="%_VR Asset Man NGET 1.3 1.7 1.8, 2.14 2.15" xfId="584"/>
    <cellStyle name="%_VR NGET Opex tables" xfId="585"/>
    <cellStyle name="%_VR NGET Opex tables 2" xfId="40749"/>
    <cellStyle name="%_VR NGET Opex tables_1.5 Opex Reconciliation NG" xfId="586"/>
    <cellStyle name="%_VR Pensions Opex tables" xfId="587"/>
    <cellStyle name="%_VR Pensions Opex tables_2010_NGET_TPCR4_RO_FBPQ(Opex) trace only FINAL(DPP)" xfId="588"/>
    <cellStyle name="%_Winter - Pay deal impacts - Repair" xfId="589"/>
    <cellStyle name="%_WJBP Acc Ctrl v3" xfId="590"/>
    <cellStyle name="******************************************" xfId="591"/>
    <cellStyle name="?? [0]_VERA" xfId="592"/>
    <cellStyle name="?????_VERA" xfId="593"/>
    <cellStyle name="??_VERA" xfId="594"/>
    <cellStyle name="_070323 - 5yr opex BPQ (Final)" xfId="595"/>
    <cellStyle name="_070323 - 5yr opex BPQ (Final) 2" xfId="40750"/>
    <cellStyle name="_070323 - 5yr opex BPQ (Final) 3" xfId="40751"/>
    <cellStyle name="_070323 - 5yr opex BPQ (Final) 4" xfId="40752"/>
    <cellStyle name="_070323 - 5yr opex BPQ (Final) 5" xfId="40753"/>
    <cellStyle name="_070323 - 5yr opex BPQ (Final) 6" xfId="40754"/>
    <cellStyle name="_070323 - 5yr opex BPQ (Final) 7" xfId="40755"/>
    <cellStyle name="_070323 - 5yr opex BPQ (Final) 8" xfId="40756"/>
    <cellStyle name="_0708 GSO Capex RRP (detail)" xfId="596"/>
    <cellStyle name="_0708 GSO Capex RRP (detail)_RRP table" xfId="597"/>
    <cellStyle name="_0708 TO Non-Op Capex (detail)" xfId="598"/>
    <cellStyle name="_0708 TO Non-Op Capex (detail) 2" xfId="40757"/>
    <cellStyle name="_0708 TO Non-Op Capex (detail) 3" xfId="40758"/>
    <cellStyle name="_0708 TO Non-Op Capex (detail) 4" xfId="40759"/>
    <cellStyle name="_0708 TO Non-Op Capex (detail) 5" xfId="40760"/>
    <cellStyle name="_0708 TO Non-Op Capex (detail) 6" xfId="40761"/>
    <cellStyle name="_0708 TO Non-Op Capex (detail) 7" xfId="40762"/>
    <cellStyle name="_0708 TO Non-Op Capex (detail) 8" xfId="40763"/>
    <cellStyle name="_0708 TO Non-Op Capex (detail)_1.3 Rec to old modelling" xfId="599"/>
    <cellStyle name="_0708 TO Non-Op Capex (detail)_1.5 Opex Reconciliation NG" xfId="600"/>
    <cellStyle name="_0708 TO Non-Op Capex (detail)_2010_NGET_TPCR4_RO_FBPQ(Opex) trace only FINAL(DPP)" xfId="601"/>
    <cellStyle name="_0708 TO Non-Op Capex (detail)_2010_NGET_TPCR4_RO_FBPQ(Opex) trace only FINAL(DPP) 2" xfId="40764"/>
    <cellStyle name="_0708 TO Non-Op Capex (detail)_2010_NGET_TPCR4_RO_FBPQ(Opex) trace only FINAL(DPP) 3" xfId="40765"/>
    <cellStyle name="_0708 TO Non-Op Capex (detail)_2010_NGET_TPCR4_RO_FBPQ(Opex) trace only FINAL(DPP) 4" xfId="40766"/>
    <cellStyle name="_0708 TO Non-Op Capex (detail)_2010_NGET_TPCR4_RO_FBPQ(Opex) trace only FINAL(DPP) 5" xfId="40767"/>
    <cellStyle name="_0708 TO Non-Op Capex (detail)_2010_NGET_TPCR4_RO_FBPQ(Opex) trace only FINAL(DPP) 6" xfId="40768"/>
    <cellStyle name="_0708 TO Non-Op Capex (detail)_2010_NGET_TPCR4_RO_FBPQ(Opex) trace only FINAL(DPP) 7" xfId="40769"/>
    <cellStyle name="_0708 TO Non-Op Capex (detail)_2010_NGET_TPCR4_RO_FBPQ(Opex) trace only FINAL(DPP) 8" xfId="40770"/>
    <cellStyle name="_0708 TO Non-Op Capex (detail)_Manual Adjustments" xfId="602"/>
    <cellStyle name="_0708 TO Non-Op Capex (detail)_NGET Opex PCRRP Tables 31 Mar 2010 Final" xfId="603"/>
    <cellStyle name="_0708 TO Non-Op Capex (detail)_RRP table" xfId="604"/>
    <cellStyle name="_0708 TO Non-Op Capex (detail)_Sheet1" xfId="605"/>
    <cellStyle name="_0decimals" xfId="606"/>
    <cellStyle name="_1.3 Acc Costs NG (2011)" xfId="607"/>
    <cellStyle name="_1.8 Irregular Items" xfId="608"/>
    <cellStyle name="_2.14 Year on Year Movt ( (2013)" xfId="609"/>
    <cellStyle name="_2.14 Year on Year Movt (2011)" xfId="610"/>
    <cellStyle name="_2.14 Year on Year Movt (2012)" xfId="611"/>
    <cellStyle name="_2.9 UK BS Reconciliation" xfId="612"/>
    <cellStyle name="_2.9 UK BS Reconciliation_RRP table" xfId="613"/>
    <cellStyle name="_4 Data (MySAP)" xfId="48613"/>
    <cellStyle name="_4 Data (MySAP) 2" xfId="48614"/>
    <cellStyle name="_4 Data (MySAP) 2 2" xfId="48615"/>
    <cellStyle name="_4 Data (MySAP) 2 3" xfId="48616"/>
    <cellStyle name="_4 Data (MySAP) 3" xfId="48617"/>
    <cellStyle name="_4 Data (MySAP) 4" xfId="48618"/>
    <cellStyle name="_4 Data (MySAP) 4 2" xfId="48619"/>
    <cellStyle name="_4 Data (MySAP) 4 3" xfId="48620"/>
    <cellStyle name="_4 Data (MySAP) 4 3 2" xfId="50471"/>
    <cellStyle name="_4 Data (MySAP) 4 3 3" xfId="50472"/>
    <cellStyle name="_4 Data (MySAP) 5" xfId="48621"/>
    <cellStyle name="_4 Data (MySAP) 5 2" xfId="50473"/>
    <cellStyle name="_4 Data (MySAP) 5 3" xfId="50474"/>
    <cellStyle name="_4 Data (MySAP) 6" xfId="48622"/>
    <cellStyle name="_4 Data (MySAP) 6 2" xfId="50475"/>
    <cellStyle name="_4 Data (MySAP) 7" xfId="50476"/>
    <cellStyle name="_4a Petronas" xfId="48623"/>
    <cellStyle name="_5 SAP PIVOTS" xfId="48624"/>
    <cellStyle name="_5. SAP screenshot" xfId="48625"/>
    <cellStyle name="_5. SAP screenshot 2" xfId="48626"/>
    <cellStyle name="_5. SAP screenshot 2 2" xfId="48627"/>
    <cellStyle name="_5. SAP screenshot 2 3" xfId="48628"/>
    <cellStyle name="_5. SAP screenshot 3" xfId="48629"/>
    <cellStyle name="_5. SAP screenshot 4" xfId="48630"/>
    <cellStyle name="_5. SAP screenshot 4 2" xfId="48631"/>
    <cellStyle name="_5. SAP screenshot 4 3" xfId="48632"/>
    <cellStyle name="_5. SAP screenshot 4 3 2" xfId="50477"/>
    <cellStyle name="_5. SAP screenshot 4 3 3" xfId="50478"/>
    <cellStyle name="_5. SAP screenshot 5" xfId="48633"/>
    <cellStyle name="_5. SAP screenshot 5 2" xfId="50479"/>
    <cellStyle name="_5. SAP screenshot 5 3" xfId="50480"/>
    <cellStyle name="_5. SAP screenshot 6" xfId="48634"/>
    <cellStyle name="_5. SAP screenshot 6 2" xfId="50481"/>
    <cellStyle name="_5. SAP screenshot 7" xfId="50482"/>
    <cellStyle name="_5. SAP screenshot_1" xfId="48635"/>
    <cellStyle name="_Accounting entries Feb 09" xfId="614"/>
    <cellStyle name="_Accrual Model 2010_11 P2" xfId="48636"/>
    <cellStyle name="_Accrual Model 2010_11 P2 2" xfId="48637"/>
    <cellStyle name="_Accrual Model 2010_11 P2 2 2" xfId="48638"/>
    <cellStyle name="_Accrual Model 2010_11 P2 2 3" xfId="48639"/>
    <cellStyle name="_Accrual Model 2010_11 P2 3" xfId="48640"/>
    <cellStyle name="_Accrual Model 2010_11 P2 4" xfId="48641"/>
    <cellStyle name="_Accrual Model 2010_11 P2 4 2" xfId="48642"/>
    <cellStyle name="_Accrual Model 2010_11 P2 4 3" xfId="48643"/>
    <cellStyle name="_Accrual Model 2010_11 P2 4 3 2" xfId="50483"/>
    <cellStyle name="_Accrual Model 2010_11 P2 4 3 3" xfId="50484"/>
    <cellStyle name="_Accrual Model 2010_11 P2 5" xfId="48644"/>
    <cellStyle name="_Accrual Model 2010_11 P2 5 2" xfId="50485"/>
    <cellStyle name="_Accrual Model 2010_11 P2 5 3" xfId="50486"/>
    <cellStyle name="_Accrual Model 2010_11 P2 6" xfId="48645"/>
    <cellStyle name="_Accrual Model 2010_11 P2 6 2" xfId="50487"/>
    <cellStyle name="_Accrual Model 2010_11 P2 7" xfId="50488"/>
    <cellStyle name="_Accrual Model 2010_11 V2" xfId="48646"/>
    <cellStyle name="_Accrual Model 2010_11 V2 2" xfId="48647"/>
    <cellStyle name="_Accrual Model 2010_11 V2 2 2" xfId="48648"/>
    <cellStyle name="_Accrual Model 2010_11 V2 2 3" xfId="48649"/>
    <cellStyle name="_Accrual Model 2010_11 V2 3" xfId="48650"/>
    <cellStyle name="_Accrual Model 2010_11 V2 4" xfId="48651"/>
    <cellStyle name="_Accrual Model 2010_11 V2 4 2" xfId="48652"/>
    <cellStyle name="_Accrual Model 2010_11 V2 4 3" xfId="48653"/>
    <cellStyle name="_Accrual Model 2010_11 V2 4 3 2" xfId="50489"/>
    <cellStyle name="_Accrual Model 2010_11 V2 4 3 3" xfId="50490"/>
    <cellStyle name="_Accrual Model 2010_11 V2 5" xfId="48654"/>
    <cellStyle name="_Accrual Model 2010_11 V2 5 2" xfId="50491"/>
    <cellStyle name="_Accrual Model 2010_11 V2 5 3" xfId="50492"/>
    <cellStyle name="_Accrual Model 2010_11 V2 6" xfId="48655"/>
    <cellStyle name="_Accrual Model 2010_11 V2 6 2" xfId="50493"/>
    <cellStyle name="_Accrual Model 2010_11 V2 7" xfId="50494"/>
    <cellStyle name="_Actuals" xfId="40771"/>
    <cellStyle name="_Actuals 2" xfId="40772"/>
    <cellStyle name="_Admin 01e" xfId="40773"/>
    <cellStyle name="_Admin 01e 2" xfId="40774"/>
    <cellStyle name="_Admin 01e 2 2" xfId="40775"/>
    <cellStyle name="_Admin 01e 3" xfId="40776"/>
    <cellStyle name="_Admin 01e_SGN_14m" xfId="40777"/>
    <cellStyle name="_Admin 01e_strategic model 05j (INDEXATION)" xfId="40778"/>
    <cellStyle name="_Admin 01o" xfId="40779"/>
    <cellStyle name="_Admin 01o 2" xfId="40780"/>
    <cellStyle name="_Admin 01o 2 2" xfId="40781"/>
    <cellStyle name="_Admin 01o 3" xfId="40782"/>
    <cellStyle name="_Admin 01o_SGN_14m" xfId="40783"/>
    <cellStyle name="_Admin 01o_strategic model 05j (INDEXATION)" xfId="40784"/>
    <cellStyle name="_Admin 02b" xfId="40785"/>
    <cellStyle name="_Admin 02b 2" xfId="40786"/>
    <cellStyle name="_Admin 02b 2 2" xfId="40787"/>
    <cellStyle name="_Admin 02b 3" xfId="40788"/>
    <cellStyle name="_Admin 02b_SGN_14m" xfId="40789"/>
    <cellStyle name="_Admin 02b_strategic model 05j (INDEXATION)" xfId="40790"/>
    <cellStyle name="_Amended Capex position 2011-12" xfId="40791"/>
    <cellStyle name="_Balance Sheet Rec" xfId="40792"/>
    <cellStyle name="_Balance Sheet Rec 2" xfId="40793"/>
    <cellStyle name="_Berr Strading Analysis v 04 (2012 to 2020) v0 8 (no capex from 2012)" xfId="615"/>
    <cellStyle name="_Book1 (2)" xfId="616"/>
    <cellStyle name="_Book2" xfId="617"/>
    <cellStyle name="_Book3" xfId="618"/>
    <cellStyle name="_Book4" xfId="619"/>
    <cellStyle name="_BP10.2 v BP10v6 Reg Tables" xfId="620"/>
    <cellStyle name="_BP10.2 v BP10v6 Reg Tables_Reactor (No scheme)" xfId="621"/>
    <cellStyle name="_BP10.2 v BP10v6 Reg Tables_Reactor (Schemes)" xfId="622"/>
    <cellStyle name="_BP10.2 v BP10v6 Reg Tables_Reactor_revisit (No scheme)" xfId="623"/>
    <cellStyle name="_BP10.2 v BP10v6 Reg Tables_Reactor_revisit (Schemes)" xfId="624"/>
    <cellStyle name="_BP10.2 v BP10v6 Reg Tables_Tx (No scheme)" xfId="625"/>
    <cellStyle name="_BP10.2 v BP10v6 Reg Tables_Tx (Schemes)" xfId="626"/>
    <cellStyle name="_BP10.2 v BP10v6 Reg Tables_Tx_revisit (No scheme)" xfId="627"/>
    <cellStyle name="_BP10.2 v BP10v6 Reg Tables_Tx_revisit (Schemes)" xfId="628"/>
    <cellStyle name="_BP10+ GTO Capex Split CN" xfId="629"/>
    <cellStyle name="_BP10+post TIC 1 Jun" xfId="630"/>
    <cellStyle name="_BP11 GTO Capex Split CN v3 Dec-15 upload" xfId="631"/>
    <cellStyle name="_BSIS-JUN-008 APX" xfId="632"/>
    <cellStyle name="_BSIS-MAY-011 &amp; BSIS-MAY-012R Escrow Ac's" xfId="633"/>
    <cellStyle name="_Business Plan " xfId="634"/>
    <cellStyle name="_capex 1011" xfId="40794"/>
    <cellStyle name="_Capex summary" xfId="40795"/>
    <cellStyle name="_Capital Plan - IS UK" xfId="635"/>
    <cellStyle name="_Capital Plan - IS UK 2" xfId="40796"/>
    <cellStyle name="_Capital Plan - IS UK 3" xfId="40797"/>
    <cellStyle name="_Capital Plan - IS UK 4" xfId="40798"/>
    <cellStyle name="_Capital Plan - IS UK 5" xfId="40799"/>
    <cellStyle name="_Capital Plan - IS UK 6" xfId="40800"/>
    <cellStyle name="_Capital Plan - IS UK 7" xfId="40801"/>
    <cellStyle name="_Capital Plan - IS UK 8" xfId="40802"/>
    <cellStyle name="_Capital Plan - IS UK_0910 GSO Capex RRP - Final (Detail) v2 220710" xfId="636"/>
    <cellStyle name="_Capital Plan - IS UK_1.3 Rec to old modelling" xfId="637"/>
    <cellStyle name="_Capital Plan - IS UK_1.5 Opex Reconciliation NG" xfId="638"/>
    <cellStyle name="_Capital Plan - IS UK_2010_NGET_TPCR4_RO_FBPQ(Opex) trace only FINAL(DPP)" xfId="639"/>
    <cellStyle name="_Capital Plan - IS UK_2010_NGET_TPCR4_RO_FBPQ(Opex) trace only FINAL(DPP) 2" xfId="40803"/>
    <cellStyle name="_Capital Plan - IS UK_2010_NGET_TPCR4_RO_FBPQ(Opex) trace only FINAL(DPP) 3" xfId="40804"/>
    <cellStyle name="_Capital Plan - IS UK_2010_NGET_TPCR4_RO_FBPQ(Opex) trace only FINAL(DPP) 4" xfId="40805"/>
    <cellStyle name="_Capital Plan - IS UK_2010_NGET_TPCR4_RO_FBPQ(Opex) trace only FINAL(DPP) 5" xfId="40806"/>
    <cellStyle name="_Capital Plan - IS UK_2010_NGET_TPCR4_RO_FBPQ(Opex) trace only FINAL(DPP) 6" xfId="40807"/>
    <cellStyle name="_Capital Plan - IS UK_2010_NGET_TPCR4_RO_FBPQ(Opex) trace only FINAL(DPP) 7" xfId="40808"/>
    <cellStyle name="_Capital Plan - IS UK_2010_NGET_TPCR4_RO_FBPQ(Opex) trace only FINAL(DPP) 8" xfId="40809"/>
    <cellStyle name="_Capital Plan - IS UK_Manual Adjustments" xfId="640"/>
    <cellStyle name="_Capital Plan - IS UK_NGET Opex PCRRP Tables 31 Mar 2010 Final" xfId="641"/>
    <cellStyle name="_Capital Plan - IS UK_RRP table" xfId="642"/>
    <cellStyle name="_Capital Plan - IS UK_RRP table_1" xfId="643"/>
    <cellStyle name="_Capital Plan - IS UK_Sheet1" xfId="644"/>
    <cellStyle name="_Capital Plan - IS UK_Stat  Accounts" xfId="645"/>
    <cellStyle name="_CFO tables - New style" xfId="40810"/>
    <cellStyle name="_Comma" xfId="646"/>
    <cellStyle name="_Comma_CSC" xfId="647"/>
    <cellStyle name="_Comma_merger_plans_modified_9_3_1999" xfId="648"/>
    <cellStyle name="_Commercial Escrow journals" xfId="649"/>
    <cellStyle name="_Commercial RIIO Business Plan V1" xfId="650"/>
    <cellStyle name="_Consolidated Financial Statements (Planet Data Book Format) v9.5" xfId="40811"/>
    <cellStyle name="_Consolidated NS Forecast - 2011-12 Jan-11" xfId="651"/>
    <cellStyle name="_Copy of SGN 10a Business Plan 2010v1" xfId="40812"/>
    <cellStyle name="_Copy of SGN 10a Business Plan 2010v15 updated budget 190310l" xfId="40813"/>
    <cellStyle name="_Copy of SGN 4.19 v3(OTPP) RF4" xfId="40814"/>
    <cellStyle name="_Copy of SGN 4.19 v3(OTPP) RF4 2" xfId="40815"/>
    <cellStyle name="_Cover" xfId="40816"/>
    <cellStyle name="_Currency" xfId="652"/>
    <cellStyle name="_Currency_CSC" xfId="653"/>
    <cellStyle name="_Currency_merger_plans_modified_9_3_1999" xfId="654"/>
    <cellStyle name="_Currency_Model_Sep_2_02" xfId="655"/>
    <cellStyle name="_Currency_Pipeline Model v1 (09_09_02) v3" xfId="656"/>
    <cellStyle name="_CurrencySpace" xfId="657"/>
    <cellStyle name="_CurrencySpace_CSC" xfId="658"/>
    <cellStyle name="_CurrencySpace_merger_plans_modified_9_3_1999" xfId="659"/>
    <cellStyle name="_Customer Ops RIIO Business Plan V2" xfId="660"/>
    <cellStyle name="_Dalmuir 05l" xfId="40817"/>
    <cellStyle name="_dashboard example 01b" xfId="40818"/>
    <cellStyle name="_dashboard example 01b 2" xfId="40819"/>
    <cellStyle name="_Data" xfId="40820"/>
    <cellStyle name="_Data (MySAP)" xfId="48656"/>
    <cellStyle name="_Data (MySAP) 2" xfId="48657"/>
    <cellStyle name="_Data (MySAP) 2 2" xfId="48658"/>
    <cellStyle name="_Data (MySAP) 2 3" xfId="48659"/>
    <cellStyle name="_Data (MySAP) 3" xfId="48660"/>
    <cellStyle name="_Data (MySAP) 4" xfId="48661"/>
    <cellStyle name="_Data (MySAP) 4 2" xfId="48662"/>
    <cellStyle name="_Data (MySAP) 4 3" xfId="48663"/>
    <cellStyle name="_Data (MySAP) 4 3 2" xfId="50495"/>
    <cellStyle name="_Data (MySAP) 4 3 3" xfId="50496"/>
    <cellStyle name="_Data (MySAP) 5" xfId="48664"/>
    <cellStyle name="_Data (MySAP) 5 2" xfId="50497"/>
    <cellStyle name="_Data (MySAP) 5 3" xfId="50498"/>
    <cellStyle name="_Data (MySAP) 6" xfId="48665"/>
    <cellStyle name="_Data (MySAP) 6 2" xfId="50499"/>
    <cellStyle name="_Data (MySAP) 7" xfId="50500"/>
    <cellStyle name="_DFR.24 NBMHT 03g" xfId="40821"/>
    <cellStyle name="_DFR.24 NBMHT 03g 2" xfId="40822"/>
    <cellStyle name="_DFR.24 NBMHT 03g 2 2" xfId="40823"/>
    <cellStyle name="_DFR.24 NBMHT 03g 3" xfId="40824"/>
    <cellStyle name="_DFR.24 NBMHT 03g_SGN_14m" xfId="40825"/>
    <cellStyle name="_DFR.24 NBMHT 03g_strategic model 05j (INDEXATION)" xfId="40826"/>
    <cellStyle name="_DR2 Oracle mapping document" xfId="661"/>
    <cellStyle name="_Draft RIIO plan presentation template - CSDx Centre" xfId="662"/>
    <cellStyle name="_Draft RIIO plan presentation template - Customer Opsx Centre V7" xfId="663"/>
    <cellStyle name="_Electricity North West_v2.28" xfId="40827"/>
    <cellStyle name="_Extraction of Consolidated Financial Statements (Planet Data Book Format)" xfId="40828"/>
    <cellStyle name="_F1F9 ExModel 24b DFR01a" xfId="40829"/>
    <cellStyle name="_Finan - South" xfId="40830"/>
    <cellStyle name="_Finan - South 2" xfId="40831"/>
    <cellStyle name="_Gas TO major Projects Forecast Jun-10" xfId="664"/>
    <cellStyle name="_Gas TO major Projects Forecast May-10 BP10+ v5" xfId="665"/>
    <cellStyle name="_GDUK manpower summary (3)" xfId="666"/>
    <cellStyle name="_GDx 2010_11 Q3 QPR tables - UK v3" xfId="667"/>
    <cellStyle name="_Genesys 12f" xfId="40832"/>
    <cellStyle name="_Genesys 17e" xfId="40833"/>
    <cellStyle name="_GTO Commodity Pricing Model &amp; Risk Score Model Workings BP11 v2" xfId="668"/>
    <cellStyle name="_GTO Non Operational Capex Roll-over submission (FINAL with property)" xfId="669"/>
    <cellStyle name="_HoldCo" xfId="40834"/>
    <cellStyle name="_HoldCo 2" xfId="40835"/>
    <cellStyle name="_HoldCo_Finan - South" xfId="40836"/>
    <cellStyle name="_HoldCo_Inputs" xfId="40837"/>
    <cellStyle name="_HoldCo_RF Rec" xfId="40838"/>
    <cellStyle name="_HoldCo_SCOT FinStat" xfId="40839"/>
    <cellStyle name="_HoldCo_South FinStat" xfId="40840"/>
    <cellStyle name="_Inflation Output" xfId="40841"/>
    <cellStyle name="_Inflation Output 2" xfId="40842"/>
    <cellStyle name="_ING Mthly Accounting Entries Feb 09" xfId="670"/>
    <cellStyle name="_Inputs" xfId="40843"/>
    <cellStyle name="_Inputs 2" xfId="40844"/>
    <cellStyle name="_Inputs 2008" xfId="40845"/>
    <cellStyle name="_Inputs 2008 2" xfId="40846"/>
    <cellStyle name="_IS" xfId="671"/>
    <cellStyle name="_Journal" xfId="48666"/>
    <cellStyle name="_Journal Template V2" xfId="48667"/>
    <cellStyle name="_Journal Template V2 2" xfId="48668"/>
    <cellStyle name="_Journal Template V2 2 2" xfId="48669"/>
    <cellStyle name="_Journal Template V2 2 3" xfId="48670"/>
    <cellStyle name="_Journal Template V2 3" xfId="48671"/>
    <cellStyle name="_Journal Template V2 4" xfId="48672"/>
    <cellStyle name="_Journal Template V2 4 2" xfId="48673"/>
    <cellStyle name="_Journal Template V2 4 3" xfId="48674"/>
    <cellStyle name="_Journal Template V2 4 3 2" xfId="50501"/>
    <cellStyle name="_Journal Template V2 4 3 3" xfId="50502"/>
    <cellStyle name="_Journal Template V2 5" xfId="48675"/>
    <cellStyle name="_Journal Template V2 5 2" xfId="50503"/>
    <cellStyle name="_Journal Template V2 5 3" xfId="50504"/>
    <cellStyle name="_Journal Template V2 6" xfId="48676"/>
    <cellStyle name="_Journal Template V2 6 2" xfId="50505"/>
    <cellStyle name="_Journal Template V2 7" xfId="50506"/>
    <cellStyle name="_key indicators comparison" xfId="40847"/>
    <cellStyle name="_Kilo 31a" xfId="40848"/>
    <cellStyle name="_Lazuli Example Model 24d" xfId="40849"/>
    <cellStyle name="_Liquidity chart_Amended_16Jan09" xfId="40850"/>
    <cellStyle name="_MASTER OPEX COMMERCIAL AS AT 24-02-09" xfId="40851"/>
    <cellStyle name="_MASTER OPEX COMMERCIAL AS AT 24-02-09 2" xfId="40852"/>
    <cellStyle name="_Metering" xfId="672"/>
    <cellStyle name="_Metering 2" xfId="40853"/>
    <cellStyle name="_Metering 3" xfId="40854"/>
    <cellStyle name="_Metering 4" xfId="40855"/>
    <cellStyle name="_Metering 5" xfId="40856"/>
    <cellStyle name="_Metering 6" xfId="40857"/>
    <cellStyle name="_Metering 7" xfId="40858"/>
    <cellStyle name="_Metering 8" xfId="40859"/>
    <cellStyle name="_Metering_Customer Operations Business Plan Input Reqs (3)" xfId="673"/>
    <cellStyle name="_Metering_Draft RIIO plan presentation template - Commercial (2)" xfId="674"/>
    <cellStyle name="_Metering_Draft RIIO plan presentation template - Customer Opsx Centre V2 (2)" xfId="675"/>
    <cellStyle name="_Metering_Draft RIIO plan presentation template - Customer Opsx Centre V2 (2) - updated with mapping" xfId="676"/>
    <cellStyle name="_Metering_Network Strategy Business Plan Input Reqs - v10" xfId="677"/>
    <cellStyle name="_Metering_Non formula" xfId="678"/>
    <cellStyle name="_Metering_RRP table" xfId="679"/>
    <cellStyle name="_Monthly Value" xfId="680"/>
    <cellStyle name="_Multiple" xfId="681"/>
    <cellStyle name="_Multiple_CSC" xfId="682"/>
    <cellStyle name="_Multiple_merger_plans_modified_9_3_1999" xfId="683"/>
    <cellStyle name="_Multiple_Model_Sep_2_02" xfId="684"/>
    <cellStyle name="_Multiple_Pipeline Model v1 (09_09_02) v3" xfId="685"/>
    <cellStyle name="_MultipleSpace" xfId="686"/>
    <cellStyle name="_MultipleSpace_CSC" xfId="687"/>
    <cellStyle name="_MultipleSpace_merger_plans_modified_9_3_1999" xfId="688"/>
    <cellStyle name="_MultipleSpace_Model_Sep_2_02" xfId="689"/>
    <cellStyle name="_MultipleSpace_Pipeline Model v1 (09_09_02) v3" xfId="690"/>
    <cellStyle name="_New CFO (2)" xfId="40860"/>
    <cellStyle name="_NFOR Budget 201112 control totals" xfId="691"/>
    <cellStyle name="_NGM  Business Valuation Jan 10 v7 no links(sg)" xfId="692"/>
    <cellStyle name="_Notes" xfId="693"/>
    <cellStyle name="_Notes 01t" xfId="40861"/>
    <cellStyle name="_NS RIIO WJ Business Plan v3" xfId="694"/>
    <cellStyle name="_Old_Op_10.64_01a" xfId="40862"/>
    <cellStyle name="_Opex 1011" xfId="695"/>
    <cellStyle name="_Opex initiatives tracker v1.5 (post 9 aug update )" xfId="696"/>
    <cellStyle name="_OTPP Review" xfId="40863"/>
    <cellStyle name="_OTPP Review 2" xfId="40864"/>
    <cellStyle name="_Percent" xfId="697"/>
    <cellStyle name="_Percent_CSC" xfId="698"/>
    <cellStyle name="_Percent_merger_plans_modified_9_3_1999" xfId="699"/>
    <cellStyle name="_Percent_Model_Sep_2_02" xfId="700"/>
    <cellStyle name="_Percent_Pipeline Model v1 (09_09_02) v3" xfId="701"/>
    <cellStyle name="_PercentSpace" xfId="702"/>
    <cellStyle name="_PercentSpace_CSC" xfId="703"/>
    <cellStyle name="_PercentSpace_merger_plans_modified_9_3_1999" xfId="704"/>
    <cellStyle name="_PercentSpace_Model_Sep_2_02" xfId="705"/>
    <cellStyle name="_PercentSpace_Pipeline Model v1 (09_09_02) v3" xfId="706"/>
    <cellStyle name="_Plan Challenge 1011" xfId="707"/>
    <cellStyle name="_Plan Challenge 1011_Baseline - MASTER DATA (ORG) - v5.4 (P&amp;OD) BUSINESS PLAN" xfId="708"/>
    <cellStyle name="_Plan Challenge 1011_Baseline - MASTER DATA (ORG) - v5.4 (P&amp;OD) BUSINESS PLAN_SS templates" xfId="709"/>
    <cellStyle name="_Plan October QPR Templates - Shares Services (includes Business Services)" xfId="710"/>
    <cellStyle name="_Pre Release Checklist 01l" xfId="40865"/>
    <cellStyle name="_RF Rec" xfId="40866"/>
    <cellStyle name="_RF Rec 2" xfId="40867"/>
    <cellStyle name="_SCOT FinStat" xfId="40868"/>
    <cellStyle name="_SCOT FinStat 2" xfId="40869"/>
    <cellStyle name="_Scotland Capex" xfId="40870"/>
    <cellStyle name="_SGN 10a Copy of Business Plan 2010v14 update 180510" xfId="40871"/>
    <cellStyle name="_SGN 4.18" xfId="40872"/>
    <cellStyle name="_SGN 4.18 2" xfId="40873"/>
    <cellStyle name="_Sheet1" xfId="711"/>
    <cellStyle name="_Sheet1 2" xfId="40874"/>
    <cellStyle name="_Sheet1 3" xfId="50507"/>
    <cellStyle name="_Sheet1_1" xfId="40875"/>
    <cellStyle name="_Sheet1_1 2" xfId="40876"/>
    <cellStyle name="_Sheet1_1_SGN_14m" xfId="40877"/>
    <cellStyle name="_Sheet1_3a Reconciliation" xfId="48677"/>
    <cellStyle name="_Sheet1_3a Reconciliation 2" xfId="48678"/>
    <cellStyle name="_Sheet1_3a Reconciliation 2 2" xfId="48679"/>
    <cellStyle name="_Sheet1_3a Reconciliation 2 3" xfId="48680"/>
    <cellStyle name="_Sheet1_3a Reconciliation 3" xfId="48681"/>
    <cellStyle name="_Sheet1_3a Reconciliation 4" xfId="48682"/>
    <cellStyle name="_Sheet1_3a Reconciliation 4 2" xfId="48683"/>
    <cellStyle name="_Sheet1_3a Reconciliation 4 3" xfId="48684"/>
    <cellStyle name="_Sheet1_3a Reconciliation 4 3 2" xfId="50508"/>
    <cellStyle name="_Sheet1_3a Reconciliation 4 3 3" xfId="50509"/>
    <cellStyle name="_Sheet1_3a Reconciliation 5" xfId="48685"/>
    <cellStyle name="_Sheet1_3a Reconciliation 5 2" xfId="50510"/>
    <cellStyle name="_Sheet1_3a Reconciliation 5 3" xfId="50511"/>
    <cellStyle name="_Sheet1_3a Reconciliation 6" xfId="48686"/>
    <cellStyle name="_Sheet1_3a Reconciliation 6 2" xfId="50512"/>
    <cellStyle name="_Sheet1_3a Reconciliation 7" xfId="50513"/>
    <cellStyle name="_Sheet1_SGN_14m" xfId="40878"/>
    <cellStyle name="_Sheet2" xfId="40879"/>
    <cellStyle name="_Sheets to populate 1112 Budget Slides" xfId="712"/>
    <cellStyle name="_Skel Mod 01l" xfId="40880"/>
    <cellStyle name="_South FinStat" xfId="40881"/>
    <cellStyle name="_South FinStat 2" xfId="40882"/>
    <cellStyle name="_Spreadsheet to populate plan slides 120810" xfId="713"/>
    <cellStyle name="_Summaries" xfId="40883"/>
    <cellStyle name="_Summary" xfId="40884"/>
    <cellStyle name="_Summary (inc. Contract &amp; Conn.)" xfId="40885"/>
    <cellStyle name="_Sundry" xfId="40886"/>
    <cellStyle name="_TableRowHead" xfId="714"/>
    <cellStyle name="_TableSuperHead" xfId="715"/>
    <cellStyle name="_TEMPLATE 01m" xfId="40887"/>
    <cellStyle name="_Test scoring_UKGDx_20070924_Pilot (DV)" xfId="716"/>
    <cellStyle name="_Test scoring_UKGDx_20070924_Pilot (DV) 2" xfId="40888"/>
    <cellStyle name="_Test scoring_UKGDx_20070924_Pilot (DV) 3" xfId="40889"/>
    <cellStyle name="_Test scoring_UKGDx_20070924_Pilot (DV) 4" xfId="40890"/>
    <cellStyle name="_Test scoring_UKGDx_20070924_Pilot (DV) 5" xfId="40891"/>
    <cellStyle name="_Test scoring_UKGDx_20070924_Pilot (DV) 6" xfId="40892"/>
    <cellStyle name="_Test scoring_UKGDx_20070924_Pilot (DV) 7" xfId="40893"/>
    <cellStyle name="_Test scoring_UKGDx_20070924_Pilot (DV) 8" xfId="40894"/>
    <cellStyle name="_TGK-14" xfId="717"/>
    <cellStyle name="_TGK-9" xfId="718"/>
    <cellStyle name="_TGK-9_1" xfId="719"/>
    <cellStyle name="_Third Party-IT Data Collection Template" xfId="720"/>
    <cellStyle name="_Total summary" xfId="721"/>
    <cellStyle name="_Tower Definition (2)" xfId="722"/>
    <cellStyle name="_Tower Definition (2)_Baseline - MASTER DATA (ORG) - v5.4 (P&amp;OD) BUSINESS PLAN" xfId="723"/>
    <cellStyle name="_Tower Definition (2)_Baseline - MASTER DATA (ORG) - v5.4 (P&amp;OD) BUSINESS PLAN_SS templates" xfId="724"/>
    <cellStyle name="_track 01a" xfId="40895"/>
    <cellStyle name="_Transmission agency" xfId="725"/>
    <cellStyle name="_UKT RAV Summary (Mar-10) v2" xfId="726"/>
    <cellStyle name="_Vattenfall Euro CY" xfId="727"/>
    <cellStyle name="_VT FinMod 72d" xfId="40896"/>
    <cellStyle name="_VT FinMod 72d 2" xfId="40897"/>
    <cellStyle name="_VT FinMod 72d 2 2" xfId="40898"/>
    <cellStyle name="_VT FinMod 72d 3" xfId="40899"/>
    <cellStyle name="_VT FinMod 72d Option Effects" xfId="40900"/>
    <cellStyle name="_VT FinMod 72d Option Effects 2" xfId="40901"/>
    <cellStyle name="_VT FinMod 72d Option Effects 2 2" xfId="40902"/>
    <cellStyle name="_VT FinMod 72d Option Effects 3" xfId="40903"/>
    <cellStyle name="_VT FinMod 72d Option Effects_SGN_14m" xfId="40904"/>
    <cellStyle name="_VT FinMod 72d Option Effects_strategic model 05j (INDEXATION)" xfId="40905"/>
    <cellStyle name="_VT FinMod 72d_SGN_14m" xfId="40906"/>
    <cellStyle name="_VT FinMod 72d_strategic model 05j (INDEXATION)" xfId="40907"/>
    <cellStyle name="_VT FinMod 74a - pre D&amp;T deletion" xfId="40908"/>
    <cellStyle name="_VT FinMod 74a - pre D&amp;T deletion 2" xfId="40909"/>
    <cellStyle name="_VT FinMod 74a - pre D&amp;T deletion 2 2" xfId="40910"/>
    <cellStyle name="_VT FinMod 74a - pre D&amp;T deletion 3" xfId="40911"/>
    <cellStyle name="_VT FinMod 74a - pre D&amp;T deletion_SGN_14m" xfId="40912"/>
    <cellStyle name="_VT FinMod 74a - pre D&amp;T deletion_strategic model 05j (INDEXATION)" xfId="40913"/>
    <cellStyle name="_VT FinMod 76p" xfId="40914"/>
    <cellStyle name="_VT FinMod 76p 2" xfId="40915"/>
    <cellStyle name="_VT FinMod 76p 2 2" xfId="40916"/>
    <cellStyle name="_VT FinMod 76p 3" xfId="40917"/>
    <cellStyle name="_VT FinMod 76p_SGN_14m" xfId="40918"/>
    <cellStyle name="_VT FinMod 76p_strategic model 05j (INDEXATION)" xfId="40919"/>
    <cellStyle name="’Ê‰Ý [0.00]_Area" xfId="728"/>
    <cellStyle name="’Ê‰Ý_Area" xfId="729"/>
    <cellStyle name="£" xfId="730"/>
    <cellStyle name="£ BP" xfId="731"/>
    <cellStyle name="£[2]" xfId="732"/>
    <cellStyle name="¥ JY" xfId="733"/>
    <cellStyle name="€" xfId="734"/>
    <cellStyle name="=C:\WINNT\SYSTEM32\COMMAND.COM" xfId="735"/>
    <cellStyle name="=C:\WINNT\SYSTEM32\COMMAND.COM 10" xfId="736"/>
    <cellStyle name="=C:\WINNT\SYSTEM32\COMMAND.COM 11" xfId="737"/>
    <cellStyle name="=C:\WINNT\SYSTEM32\COMMAND.COM 12" xfId="738"/>
    <cellStyle name="=C:\WINNT\SYSTEM32\COMMAND.COM 12 2" xfId="40920"/>
    <cellStyle name="=C:\WINNT\SYSTEM32\COMMAND.COM 13" xfId="739"/>
    <cellStyle name="=C:\WINNT\SYSTEM32\COMMAND.COM 14" xfId="740"/>
    <cellStyle name="=C:\WINNT\SYSTEM32\COMMAND.COM 15" xfId="741"/>
    <cellStyle name="=C:\WINNT\SYSTEM32\COMMAND.COM 16" xfId="742"/>
    <cellStyle name="=C:\WINNT\SYSTEM32\COMMAND.COM 17" xfId="743"/>
    <cellStyle name="=C:\WINNT\SYSTEM32\COMMAND.COM 18" xfId="744"/>
    <cellStyle name="=C:\WINNT\SYSTEM32\COMMAND.COM 19" xfId="745"/>
    <cellStyle name="=C:\WINNT\SYSTEM32\COMMAND.COM 2" xfId="746"/>
    <cellStyle name="=C:\WINNT\SYSTEM32\COMMAND.COM 2 2" xfId="747"/>
    <cellStyle name="=C:\WINNT\SYSTEM32\COMMAND.COM 2 2 10" xfId="748"/>
    <cellStyle name="=C:\WINNT\SYSTEM32\COMMAND.COM 2 2 10 2" xfId="40921"/>
    <cellStyle name="=C:\WINNT\SYSTEM32\COMMAND.COM 2 2 11" xfId="749"/>
    <cellStyle name="=C:\WINNT\SYSTEM32\COMMAND.COM 2 2 12" xfId="750"/>
    <cellStyle name="=C:\WINNT\SYSTEM32\COMMAND.COM 2 2 13" xfId="751"/>
    <cellStyle name="=C:\WINNT\SYSTEM32\COMMAND.COM 2 2 14" xfId="752"/>
    <cellStyle name="=C:\WINNT\SYSTEM32\COMMAND.COM 2 2 15" xfId="753"/>
    <cellStyle name="=C:\WINNT\SYSTEM32\COMMAND.COM 2 2 16" xfId="754"/>
    <cellStyle name="=C:\WINNT\SYSTEM32\COMMAND.COM 2 2 17" xfId="755"/>
    <cellStyle name="=C:\WINNT\SYSTEM32\COMMAND.COM 2 2 18" xfId="756"/>
    <cellStyle name="=C:\WINNT\SYSTEM32\COMMAND.COM 2 2 19" xfId="757"/>
    <cellStyle name="=C:\WINNT\SYSTEM32\COMMAND.COM 2 2 2" xfId="758"/>
    <cellStyle name="=C:\WINNT\SYSTEM32\COMMAND.COM 2 2 2 2" xfId="759"/>
    <cellStyle name="=C:\WINNT\SYSTEM32\COMMAND.COM 2 2 2_NGN_RIIO-GD1_ BPDT (tab 2.0-4.3)" xfId="40922"/>
    <cellStyle name="=C:\WINNT\SYSTEM32\COMMAND.COM 2 2 20" xfId="760"/>
    <cellStyle name="=C:\WINNT\SYSTEM32\COMMAND.COM 2 2 21" xfId="761"/>
    <cellStyle name="=C:\WINNT\SYSTEM32\COMMAND.COM 2 2 22" xfId="762"/>
    <cellStyle name="=C:\WINNT\SYSTEM32\COMMAND.COM 2 2 23" xfId="763"/>
    <cellStyle name="=C:\WINNT\SYSTEM32\COMMAND.COM 2 2 24" xfId="764"/>
    <cellStyle name="=C:\WINNT\SYSTEM32\COMMAND.COM 2 2 25" xfId="765"/>
    <cellStyle name="=C:\WINNT\SYSTEM32\COMMAND.COM 2 2 26" xfId="766"/>
    <cellStyle name="=C:\WINNT\SYSTEM32\COMMAND.COM 2 2 27" xfId="767"/>
    <cellStyle name="=C:\WINNT\SYSTEM32\COMMAND.COM 2 2 28" xfId="768"/>
    <cellStyle name="=C:\WINNT\SYSTEM32\COMMAND.COM 2 2 29" xfId="769"/>
    <cellStyle name="=C:\WINNT\SYSTEM32\COMMAND.COM 2 2 3" xfId="770"/>
    <cellStyle name="=C:\WINNT\SYSTEM32\COMMAND.COM 2 2 3 2" xfId="40923"/>
    <cellStyle name="=C:\WINNT\SYSTEM32\COMMAND.COM 2 2 30" xfId="771"/>
    <cellStyle name="=C:\WINNT\SYSTEM32\COMMAND.COM 2 2 31" xfId="772"/>
    <cellStyle name="=C:\WINNT\SYSTEM32\COMMAND.COM 2 2 32" xfId="773"/>
    <cellStyle name="=C:\WINNT\SYSTEM32\COMMAND.COM 2 2 33" xfId="774"/>
    <cellStyle name="=C:\WINNT\SYSTEM32\COMMAND.COM 2 2 34" xfId="775"/>
    <cellStyle name="=C:\WINNT\SYSTEM32\COMMAND.COM 2 2 35" xfId="776"/>
    <cellStyle name="=C:\WINNT\SYSTEM32\COMMAND.COM 2 2 36" xfId="777"/>
    <cellStyle name="=C:\WINNT\SYSTEM32\COMMAND.COM 2 2 37" xfId="778"/>
    <cellStyle name="=C:\WINNT\SYSTEM32\COMMAND.COM 2 2 38" xfId="779"/>
    <cellStyle name="=C:\WINNT\SYSTEM32\COMMAND.COM 2 2 39" xfId="780"/>
    <cellStyle name="=C:\WINNT\SYSTEM32\COMMAND.COM 2 2 4" xfId="781"/>
    <cellStyle name="=C:\WINNT\SYSTEM32\COMMAND.COM 2 2 40" xfId="782"/>
    <cellStyle name="=C:\WINNT\SYSTEM32\COMMAND.COM 2 2 41" xfId="783"/>
    <cellStyle name="=C:\WINNT\SYSTEM32\COMMAND.COM 2 2 42" xfId="784"/>
    <cellStyle name="=C:\WINNT\SYSTEM32\COMMAND.COM 2 2 43" xfId="785"/>
    <cellStyle name="=C:\WINNT\SYSTEM32\COMMAND.COM 2 2 44" xfId="786"/>
    <cellStyle name="=C:\WINNT\SYSTEM32\COMMAND.COM 2 2 45" xfId="787"/>
    <cellStyle name="=C:\WINNT\SYSTEM32\COMMAND.COM 2 2 46" xfId="788"/>
    <cellStyle name="=C:\WINNT\SYSTEM32\COMMAND.COM 2 2 47" xfId="789"/>
    <cellStyle name="=C:\WINNT\SYSTEM32\COMMAND.COM 2 2 48" xfId="790"/>
    <cellStyle name="=C:\WINNT\SYSTEM32\COMMAND.COM 2 2 49" xfId="40924"/>
    <cellStyle name="=C:\WINNT\SYSTEM32\COMMAND.COM 2 2 5" xfId="791"/>
    <cellStyle name="=C:\WINNT\SYSTEM32\COMMAND.COM 2 2 6" xfId="792"/>
    <cellStyle name="=C:\WINNT\SYSTEM32\COMMAND.COM 2 2 7" xfId="793"/>
    <cellStyle name="=C:\WINNT\SYSTEM32\COMMAND.COM 2 2 8" xfId="794"/>
    <cellStyle name="=C:\WINNT\SYSTEM32\COMMAND.COM 2 2 9" xfId="795"/>
    <cellStyle name="=C:\WINNT\SYSTEM32\COMMAND.COM 2 2_1.3s Accounting C Costs Scots" xfId="796"/>
    <cellStyle name="=C:\WINNT\SYSTEM32\COMMAND.COM 2 3" xfId="40925"/>
    <cellStyle name="=C:\WINNT\SYSTEM32\COMMAND.COM 2 4" xfId="40926"/>
    <cellStyle name="=C:\WINNT\SYSTEM32\COMMAND.COM 2 5" xfId="40927"/>
    <cellStyle name="=C:\WINNT\SYSTEM32\COMMAND.COM 2 6" xfId="40928"/>
    <cellStyle name="=C:\WINNT\SYSTEM32\COMMAND.COM 2 7" xfId="40929"/>
    <cellStyle name="=C:\WINNT\SYSTEM32\COMMAND.COM 2 8" xfId="40930"/>
    <cellStyle name="=C:\WINNT\SYSTEM32\COMMAND.COM 2 9" xfId="40931"/>
    <cellStyle name="=C:\WINNT\SYSTEM32\COMMAND.COM 20" xfId="797"/>
    <cellStyle name="=C:\WINNT\SYSTEM32\COMMAND.COM 21" xfId="798"/>
    <cellStyle name="=C:\WINNT\SYSTEM32\COMMAND.COM 22" xfId="799"/>
    <cellStyle name="=C:\WINNT\SYSTEM32\COMMAND.COM 23" xfId="800"/>
    <cellStyle name="=C:\WINNT\SYSTEM32\COMMAND.COM 24" xfId="801"/>
    <cellStyle name="=C:\WINNT\SYSTEM32\COMMAND.COM 25" xfId="802"/>
    <cellStyle name="=C:\WINNT\SYSTEM32\COMMAND.COM 26" xfId="803"/>
    <cellStyle name="=C:\WINNT\SYSTEM32\COMMAND.COM 27" xfId="804"/>
    <cellStyle name="=C:\WINNT\SYSTEM32\COMMAND.COM 28" xfId="805"/>
    <cellStyle name="=C:\WINNT\SYSTEM32\COMMAND.COM 29" xfId="806"/>
    <cellStyle name="=C:\WINNT\SYSTEM32\COMMAND.COM 3" xfId="807"/>
    <cellStyle name="=C:\WINNT\SYSTEM32\COMMAND.COM 3 2" xfId="808"/>
    <cellStyle name="=C:\WINNT\SYSTEM32\COMMAND.COM 3 3" xfId="40932"/>
    <cellStyle name="=C:\WINNT\SYSTEM32\COMMAND.COM 3 4" xfId="40933"/>
    <cellStyle name="=C:\WINNT\SYSTEM32\COMMAND.COM 3 5" xfId="40934"/>
    <cellStyle name="=C:\WINNT\SYSTEM32\COMMAND.COM 3 6" xfId="40935"/>
    <cellStyle name="=C:\WINNT\SYSTEM32\COMMAND.COM 3 7" xfId="40936"/>
    <cellStyle name="=C:\WINNT\SYSTEM32\COMMAND.COM 3 8" xfId="40937"/>
    <cellStyle name="=C:\WINNT\SYSTEM32\COMMAND.COM 3 9" xfId="40938"/>
    <cellStyle name="=C:\WINNT\SYSTEM32\COMMAND.COM 3_D-1 QPR" xfId="48687"/>
    <cellStyle name="=C:\WINNT\SYSTEM32\COMMAND.COM 30" xfId="809"/>
    <cellStyle name="=C:\WINNT\SYSTEM32\COMMAND.COM 31" xfId="810"/>
    <cellStyle name="=C:\WINNT\SYSTEM32\COMMAND.COM 32" xfId="811"/>
    <cellStyle name="=C:\WINNT\SYSTEM32\COMMAND.COM 33" xfId="812"/>
    <cellStyle name="=C:\WINNT\SYSTEM32\COMMAND.COM 34" xfId="813"/>
    <cellStyle name="=C:\WINNT\SYSTEM32\COMMAND.COM 35" xfId="814"/>
    <cellStyle name="=C:\WINNT\SYSTEM32\COMMAND.COM 36" xfId="815"/>
    <cellStyle name="=C:\WINNT\SYSTEM32\COMMAND.COM 37" xfId="816"/>
    <cellStyle name="=C:\WINNT\SYSTEM32\COMMAND.COM 38" xfId="817"/>
    <cellStyle name="=C:\WINNT\SYSTEM32\COMMAND.COM 39" xfId="818"/>
    <cellStyle name="=C:\WINNT\SYSTEM32\COMMAND.COM 4" xfId="819"/>
    <cellStyle name="=C:\WINNT\SYSTEM32\COMMAND.COM 4 10" xfId="820"/>
    <cellStyle name="=C:\WINNT\SYSTEM32\COMMAND.COM 4 11" xfId="821"/>
    <cellStyle name="=C:\WINNT\SYSTEM32\COMMAND.COM 4 12" xfId="822"/>
    <cellStyle name="=C:\WINNT\SYSTEM32\COMMAND.COM 4 13" xfId="823"/>
    <cellStyle name="=C:\WINNT\SYSTEM32\COMMAND.COM 4 14" xfId="824"/>
    <cellStyle name="=C:\WINNT\SYSTEM32\COMMAND.COM 4 15" xfId="825"/>
    <cellStyle name="=C:\WINNT\SYSTEM32\COMMAND.COM 4 16" xfId="826"/>
    <cellStyle name="=C:\WINNT\SYSTEM32\COMMAND.COM 4 17" xfId="827"/>
    <cellStyle name="=C:\WINNT\SYSTEM32\COMMAND.COM 4 18" xfId="828"/>
    <cellStyle name="=C:\WINNT\SYSTEM32\COMMAND.COM 4 19" xfId="829"/>
    <cellStyle name="=C:\WINNT\SYSTEM32\COMMAND.COM 4 2" xfId="830"/>
    <cellStyle name="=C:\WINNT\SYSTEM32\COMMAND.COM 4 2 2" xfId="48688"/>
    <cellStyle name="=C:\WINNT\SYSTEM32\COMMAND.COM 4 20" xfId="831"/>
    <cellStyle name="=C:\WINNT\SYSTEM32\COMMAND.COM 4 21" xfId="832"/>
    <cellStyle name="=C:\WINNT\SYSTEM32\COMMAND.COM 4 22" xfId="833"/>
    <cellStyle name="=C:\WINNT\SYSTEM32\COMMAND.COM 4 23" xfId="834"/>
    <cellStyle name="=C:\WINNT\SYSTEM32\COMMAND.COM 4 24" xfId="835"/>
    <cellStyle name="=C:\WINNT\SYSTEM32\COMMAND.COM 4 25" xfId="836"/>
    <cellStyle name="=C:\WINNT\SYSTEM32\COMMAND.COM 4 26" xfId="837"/>
    <cellStyle name="=C:\WINNT\SYSTEM32\COMMAND.COM 4 27" xfId="838"/>
    <cellStyle name="=C:\WINNT\SYSTEM32\COMMAND.COM 4 28" xfId="839"/>
    <cellStyle name="=C:\WINNT\SYSTEM32\COMMAND.COM 4 29" xfId="840"/>
    <cellStyle name="=C:\WINNT\SYSTEM32\COMMAND.COM 4 3" xfId="841"/>
    <cellStyle name="=C:\WINNT\SYSTEM32\COMMAND.COM 4 30" xfId="842"/>
    <cellStyle name="=C:\WINNT\SYSTEM32\COMMAND.COM 4 31" xfId="843"/>
    <cellStyle name="=C:\WINNT\SYSTEM32\COMMAND.COM 4 32" xfId="844"/>
    <cellStyle name="=C:\WINNT\SYSTEM32\COMMAND.COM 4 33" xfId="845"/>
    <cellStyle name="=C:\WINNT\SYSTEM32\COMMAND.COM 4 34" xfId="846"/>
    <cellStyle name="=C:\WINNT\SYSTEM32\COMMAND.COM 4 35" xfId="847"/>
    <cellStyle name="=C:\WINNT\SYSTEM32\COMMAND.COM 4 36" xfId="848"/>
    <cellStyle name="=C:\WINNT\SYSTEM32\COMMAND.COM 4 37" xfId="849"/>
    <cellStyle name="=C:\WINNT\SYSTEM32\COMMAND.COM 4 38" xfId="850"/>
    <cellStyle name="=C:\WINNT\SYSTEM32\COMMAND.COM 4 39" xfId="851"/>
    <cellStyle name="=C:\WINNT\SYSTEM32\COMMAND.COM 4 4" xfId="852"/>
    <cellStyle name="=C:\WINNT\SYSTEM32\COMMAND.COM 4 40" xfId="853"/>
    <cellStyle name="=C:\WINNT\SYSTEM32\COMMAND.COM 4 41" xfId="854"/>
    <cellStyle name="=C:\WINNT\SYSTEM32\COMMAND.COM 4 42" xfId="855"/>
    <cellStyle name="=C:\WINNT\SYSTEM32\COMMAND.COM 4 43" xfId="856"/>
    <cellStyle name="=C:\WINNT\SYSTEM32\COMMAND.COM 4 44" xfId="857"/>
    <cellStyle name="=C:\WINNT\SYSTEM32\COMMAND.COM 4 45" xfId="858"/>
    <cellStyle name="=C:\WINNT\SYSTEM32\COMMAND.COM 4 46" xfId="859"/>
    <cellStyle name="=C:\WINNT\SYSTEM32\COMMAND.COM 4 47" xfId="860"/>
    <cellStyle name="=C:\WINNT\SYSTEM32\COMMAND.COM 4 48" xfId="48689"/>
    <cellStyle name="=C:\WINNT\SYSTEM32\COMMAND.COM 4 5" xfId="861"/>
    <cellStyle name="=C:\WINNT\SYSTEM32\COMMAND.COM 4 6" xfId="862"/>
    <cellStyle name="=C:\WINNT\SYSTEM32\COMMAND.COM 4 7" xfId="863"/>
    <cellStyle name="=C:\WINNT\SYSTEM32\COMMAND.COM 4 8" xfId="864"/>
    <cellStyle name="=C:\WINNT\SYSTEM32\COMMAND.COM 4 9" xfId="865"/>
    <cellStyle name="=C:\WINNT\SYSTEM32\COMMAND.COM 4_1.3s Accounting C Costs Scots" xfId="866"/>
    <cellStyle name="=C:\WINNT\SYSTEM32\COMMAND.COM 40" xfId="867"/>
    <cellStyle name="=C:\WINNT\SYSTEM32\COMMAND.COM 41" xfId="868"/>
    <cellStyle name="=C:\WINNT\SYSTEM32\COMMAND.COM 42" xfId="869"/>
    <cellStyle name="=C:\WINNT\SYSTEM32\COMMAND.COM 43" xfId="870"/>
    <cellStyle name="=C:\WINNT\SYSTEM32\COMMAND.COM 44" xfId="871"/>
    <cellStyle name="=C:\WINNT\SYSTEM32\COMMAND.COM 45" xfId="872"/>
    <cellStyle name="=C:\WINNT\SYSTEM32\COMMAND.COM 46" xfId="873"/>
    <cellStyle name="=C:\WINNT\SYSTEM32\COMMAND.COM 47" xfId="874"/>
    <cellStyle name="=C:\WINNT\SYSTEM32\COMMAND.COM 48" xfId="875"/>
    <cellStyle name="=C:\WINNT\SYSTEM32\COMMAND.COM 49" xfId="876"/>
    <cellStyle name="=C:\WINNT\SYSTEM32\COMMAND.COM 5" xfId="877"/>
    <cellStyle name="=C:\WINNT\SYSTEM32\COMMAND.COM 5 10" xfId="40939"/>
    <cellStyle name="=C:\WINNT\SYSTEM32\COMMAND.COM 5 10 2" xfId="40940"/>
    <cellStyle name="=C:\WINNT\SYSTEM32\COMMAND.COM 5 10 3" xfId="40941"/>
    <cellStyle name="=C:\WINNT\SYSTEM32\COMMAND.COM 5 10 4" xfId="40942"/>
    <cellStyle name="=C:\WINNT\SYSTEM32\COMMAND.COM 5 10 5" xfId="40943"/>
    <cellStyle name="=C:\WINNT\SYSTEM32\COMMAND.COM 5 10 6" xfId="40944"/>
    <cellStyle name="=C:\WINNT\SYSTEM32\COMMAND.COM 5 10 7" xfId="40945"/>
    <cellStyle name="=C:\WINNT\SYSTEM32\COMMAND.COM 5 10 8" xfId="40946"/>
    <cellStyle name="=C:\WINNT\SYSTEM32\COMMAND.COM 5 11" xfId="40947"/>
    <cellStyle name="=C:\WINNT\SYSTEM32\COMMAND.COM 5 11 2" xfId="40948"/>
    <cellStyle name="=C:\WINNT\SYSTEM32\COMMAND.COM 5 11 3" xfId="40949"/>
    <cellStyle name="=C:\WINNT\SYSTEM32\COMMAND.COM 5 11 4" xfId="40950"/>
    <cellStyle name="=C:\WINNT\SYSTEM32\COMMAND.COM 5 11 5" xfId="40951"/>
    <cellStyle name="=C:\WINNT\SYSTEM32\COMMAND.COM 5 11 6" xfId="40952"/>
    <cellStyle name="=C:\WINNT\SYSTEM32\COMMAND.COM 5 11 7" xfId="40953"/>
    <cellStyle name="=C:\WINNT\SYSTEM32\COMMAND.COM 5 11 8" xfId="40954"/>
    <cellStyle name="=C:\WINNT\SYSTEM32\COMMAND.COM 5 12" xfId="40955"/>
    <cellStyle name="=C:\WINNT\SYSTEM32\COMMAND.COM 5 12 2" xfId="40956"/>
    <cellStyle name="=C:\WINNT\SYSTEM32\COMMAND.COM 5 12 3" xfId="40957"/>
    <cellStyle name="=C:\WINNT\SYSTEM32\COMMAND.COM 5 12 4" xfId="40958"/>
    <cellStyle name="=C:\WINNT\SYSTEM32\COMMAND.COM 5 12 5" xfId="40959"/>
    <cellStyle name="=C:\WINNT\SYSTEM32\COMMAND.COM 5 12 6" xfId="40960"/>
    <cellStyle name="=C:\WINNT\SYSTEM32\COMMAND.COM 5 12 7" xfId="40961"/>
    <cellStyle name="=C:\WINNT\SYSTEM32\COMMAND.COM 5 12 8" xfId="40962"/>
    <cellStyle name="=C:\WINNT\SYSTEM32\COMMAND.COM 5 13" xfId="40963"/>
    <cellStyle name="=C:\WINNT\SYSTEM32\COMMAND.COM 5 13 2" xfId="40964"/>
    <cellStyle name="=C:\WINNT\SYSTEM32\COMMAND.COM 5 13 3" xfId="40965"/>
    <cellStyle name="=C:\WINNT\SYSTEM32\COMMAND.COM 5 13 4" xfId="40966"/>
    <cellStyle name="=C:\WINNT\SYSTEM32\COMMAND.COM 5 13 5" xfId="40967"/>
    <cellStyle name="=C:\WINNT\SYSTEM32\COMMAND.COM 5 13 6" xfId="40968"/>
    <cellStyle name="=C:\WINNT\SYSTEM32\COMMAND.COM 5 13 7" xfId="40969"/>
    <cellStyle name="=C:\WINNT\SYSTEM32\COMMAND.COM 5 13 8" xfId="40970"/>
    <cellStyle name="=C:\WINNT\SYSTEM32\COMMAND.COM 5 14" xfId="40971"/>
    <cellStyle name="=C:\WINNT\SYSTEM32\COMMAND.COM 5 14 2" xfId="40972"/>
    <cellStyle name="=C:\WINNT\SYSTEM32\COMMAND.COM 5 14 3" xfId="40973"/>
    <cellStyle name="=C:\WINNT\SYSTEM32\COMMAND.COM 5 14 4" xfId="40974"/>
    <cellStyle name="=C:\WINNT\SYSTEM32\COMMAND.COM 5 14 5" xfId="40975"/>
    <cellStyle name="=C:\WINNT\SYSTEM32\COMMAND.COM 5 14 6" xfId="40976"/>
    <cellStyle name="=C:\WINNT\SYSTEM32\COMMAND.COM 5 14 7" xfId="40977"/>
    <cellStyle name="=C:\WINNT\SYSTEM32\COMMAND.COM 5 14 8" xfId="40978"/>
    <cellStyle name="=C:\WINNT\SYSTEM32\COMMAND.COM 5 15" xfId="40979"/>
    <cellStyle name="=C:\WINNT\SYSTEM32\COMMAND.COM 5 15 2" xfId="40980"/>
    <cellStyle name="=C:\WINNT\SYSTEM32\COMMAND.COM 5 15 3" xfId="40981"/>
    <cellStyle name="=C:\WINNT\SYSTEM32\COMMAND.COM 5 15 4" xfId="40982"/>
    <cellStyle name="=C:\WINNT\SYSTEM32\COMMAND.COM 5 15 5" xfId="40983"/>
    <cellStyle name="=C:\WINNT\SYSTEM32\COMMAND.COM 5 15 6" xfId="40984"/>
    <cellStyle name="=C:\WINNT\SYSTEM32\COMMAND.COM 5 15 7" xfId="40985"/>
    <cellStyle name="=C:\WINNT\SYSTEM32\COMMAND.COM 5 15 8" xfId="40986"/>
    <cellStyle name="=C:\WINNT\SYSTEM32\COMMAND.COM 5 16" xfId="40987"/>
    <cellStyle name="=C:\WINNT\SYSTEM32\COMMAND.COM 5 16 2" xfId="40988"/>
    <cellStyle name="=C:\WINNT\SYSTEM32\COMMAND.COM 5 16 3" xfId="40989"/>
    <cellStyle name="=C:\WINNT\SYSTEM32\COMMAND.COM 5 16 4" xfId="40990"/>
    <cellStyle name="=C:\WINNT\SYSTEM32\COMMAND.COM 5 16 5" xfId="40991"/>
    <cellStyle name="=C:\WINNT\SYSTEM32\COMMAND.COM 5 16 6" xfId="40992"/>
    <cellStyle name="=C:\WINNT\SYSTEM32\COMMAND.COM 5 16 7" xfId="40993"/>
    <cellStyle name="=C:\WINNT\SYSTEM32\COMMAND.COM 5 16 8" xfId="40994"/>
    <cellStyle name="=C:\WINNT\SYSTEM32\COMMAND.COM 5 17" xfId="40995"/>
    <cellStyle name="=C:\WINNT\SYSTEM32\COMMAND.COM 5 17 2" xfId="40996"/>
    <cellStyle name="=C:\WINNT\SYSTEM32\COMMAND.COM 5 17 3" xfId="40997"/>
    <cellStyle name="=C:\WINNT\SYSTEM32\COMMAND.COM 5 17 4" xfId="40998"/>
    <cellStyle name="=C:\WINNT\SYSTEM32\COMMAND.COM 5 17 5" xfId="40999"/>
    <cellStyle name="=C:\WINNT\SYSTEM32\COMMAND.COM 5 17 6" xfId="41000"/>
    <cellStyle name="=C:\WINNT\SYSTEM32\COMMAND.COM 5 17 7" xfId="41001"/>
    <cellStyle name="=C:\WINNT\SYSTEM32\COMMAND.COM 5 17 8" xfId="41002"/>
    <cellStyle name="=C:\WINNT\SYSTEM32\COMMAND.COM 5 18" xfId="41003"/>
    <cellStyle name="=C:\WINNT\SYSTEM32\COMMAND.COM 5 18 2" xfId="41004"/>
    <cellStyle name="=C:\WINNT\SYSTEM32\COMMAND.COM 5 18 3" xfId="41005"/>
    <cellStyle name="=C:\WINNT\SYSTEM32\COMMAND.COM 5 18 4" xfId="41006"/>
    <cellStyle name="=C:\WINNT\SYSTEM32\COMMAND.COM 5 18 5" xfId="41007"/>
    <cellStyle name="=C:\WINNT\SYSTEM32\COMMAND.COM 5 18 6" xfId="41008"/>
    <cellStyle name="=C:\WINNT\SYSTEM32\COMMAND.COM 5 18 7" xfId="41009"/>
    <cellStyle name="=C:\WINNT\SYSTEM32\COMMAND.COM 5 18 8" xfId="41010"/>
    <cellStyle name="=C:\WINNT\SYSTEM32\COMMAND.COM 5 19" xfId="41011"/>
    <cellStyle name="=C:\WINNT\SYSTEM32\COMMAND.COM 5 19 2" xfId="41012"/>
    <cellStyle name="=C:\WINNT\SYSTEM32\COMMAND.COM 5 19 3" xfId="41013"/>
    <cellStyle name="=C:\WINNT\SYSTEM32\COMMAND.COM 5 19 4" xfId="41014"/>
    <cellStyle name="=C:\WINNT\SYSTEM32\COMMAND.COM 5 19 5" xfId="41015"/>
    <cellStyle name="=C:\WINNT\SYSTEM32\COMMAND.COM 5 19 6" xfId="41016"/>
    <cellStyle name="=C:\WINNT\SYSTEM32\COMMAND.COM 5 19 7" xfId="41017"/>
    <cellStyle name="=C:\WINNT\SYSTEM32\COMMAND.COM 5 19 8" xfId="41018"/>
    <cellStyle name="=C:\WINNT\SYSTEM32\COMMAND.COM 5 2" xfId="41019"/>
    <cellStyle name="=C:\WINNT\SYSTEM32\COMMAND.COM 5 2 2" xfId="41020"/>
    <cellStyle name="=C:\WINNT\SYSTEM32\COMMAND.COM 5 2 3" xfId="41021"/>
    <cellStyle name="=C:\WINNT\SYSTEM32\COMMAND.COM 5 2 4" xfId="41022"/>
    <cellStyle name="=C:\WINNT\SYSTEM32\COMMAND.COM 5 2 5" xfId="41023"/>
    <cellStyle name="=C:\WINNT\SYSTEM32\COMMAND.COM 5 2 6" xfId="41024"/>
    <cellStyle name="=C:\WINNT\SYSTEM32\COMMAND.COM 5 2 7" xfId="41025"/>
    <cellStyle name="=C:\WINNT\SYSTEM32\COMMAND.COM 5 2 8" xfId="41026"/>
    <cellStyle name="=C:\WINNT\SYSTEM32\COMMAND.COM 5 2 9" xfId="41027"/>
    <cellStyle name="=C:\WINNT\SYSTEM32\COMMAND.COM 5 20" xfId="41028"/>
    <cellStyle name="=C:\WINNT\SYSTEM32\COMMAND.COM 5 20 2" xfId="41029"/>
    <cellStyle name="=C:\WINNT\SYSTEM32\COMMAND.COM 5 20 3" xfId="41030"/>
    <cellStyle name="=C:\WINNT\SYSTEM32\COMMAND.COM 5 20 4" xfId="41031"/>
    <cellStyle name="=C:\WINNT\SYSTEM32\COMMAND.COM 5 20 5" xfId="41032"/>
    <cellStyle name="=C:\WINNT\SYSTEM32\COMMAND.COM 5 20 6" xfId="41033"/>
    <cellStyle name="=C:\WINNT\SYSTEM32\COMMAND.COM 5 20 7" xfId="41034"/>
    <cellStyle name="=C:\WINNT\SYSTEM32\COMMAND.COM 5 20 8" xfId="41035"/>
    <cellStyle name="=C:\WINNT\SYSTEM32\COMMAND.COM 5 21" xfId="41036"/>
    <cellStyle name="=C:\WINNT\SYSTEM32\COMMAND.COM 5 21 2" xfId="41037"/>
    <cellStyle name="=C:\WINNT\SYSTEM32\COMMAND.COM 5 21 3" xfId="41038"/>
    <cellStyle name="=C:\WINNT\SYSTEM32\COMMAND.COM 5 21 4" xfId="41039"/>
    <cellStyle name="=C:\WINNT\SYSTEM32\COMMAND.COM 5 21 5" xfId="41040"/>
    <cellStyle name="=C:\WINNT\SYSTEM32\COMMAND.COM 5 21 6" xfId="41041"/>
    <cellStyle name="=C:\WINNT\SYSTEM32\COMMAND.COM 5 21 7" xfId="41042"/>
    <cellStyle name="=C:\WINNT\SYSTEM32\COMMAND.COM 5 21 8" xfId="41043"/>
    <cellStyle name="=C:\WINNT\SYSTEM32\COMMAND.COM 5 22" xfId="41044"/>
    <cellStyle name="=C:\WINNT\SYSTEM32\COMMAND.COM 5 22 2" xfId="41045"/>
    <cellStyle name="=C:\WINNT\SYSTEM32\COMMAND.COM 5 22 3" xfId="41046"/>
    <cellStyle name="=C:\WINNT\SYSTEM32\COMMAND.COM 5 22 4" xfId="41047"/>
    <cellStyle name="=C:\WINNT\SYSTEM32\COMMAND.COM 5 22 5" xfId="41048"/>
    <cellStyle name="=C:\WINNT\SYSTEM32\COMMAND.COM 5 22 6" xfId="41049"/>
    <cellStyle name="=C:\WINNT\SYSTEM32\COMMAND.COM 5 22 7" xfId="41050"/>
    <cellStyle name="=C:\WINNT\SYSTEM32\COMMAND.COM 5 22 8" xfId="41051"/>
    <cellStyle name="=C:\WINNT\SYSTEM32\COMMAND.COM 5 3" xfId="41052"/>
    <cellStyle name="=C:\WINNT\SYSTEM32\COMMAND.COM 5 3 2" xfId="41053"/>
    <cellStyle name="=C:\WINNT\SYSTEM32\COMMAND.COM 5 3 3" xfId="41054"/>
    <cellStyle name="=C:\WINNT\SYSTEM32\COMMAND.COM 5 3 4" xfId="41055"/>
    <cellStyle name="=C:\WINNT\SYSTEM32\COMMAND.COM 5 3 5" xfId="41056"/>
    <cellStyle name="=C:\WINNT\SYSTEM32\COMMAND.COM 5 3 6" xfId="41057"/>
    <cellStyle name="=C:\WINNT\SYSTEM32\COMMAND.COM 5 3 7" xfId="41058"/>
    <cellStyle name="=C:\WINNT\SYSTEM32\COMMAND.COM 5 3 8" xfId="41059"/>
    <cellStyle name="=C:\WINNT\SYSTEM32\COMMAND.COM 5 4" xfId="41060"/>
    <cellStyle name="=C:\WINNT\SYSTEM32\COMMAND.COM 5 4 2" xfId="41061"/>
    <cellStyle name="=C:\WINNT\SYSTEM32\COMMAND.COM 5 4 3" xfId="41062"/>
    <cellStyle name="=C:\WINNT\SYSTEM32\COMMAND.COM 5 4 4" xfId="41063"/>
    <cellStyle name="=C:\WINNT\SYSTEM32\COMMAND.COM 5 4 5" xfId="41064"/>
    <cellStyle name="=C:\WINNT\SYSTEM32\COMMAND.COM 5 4 6" xfId="41065"/>
    <cellStyle name="=C:\WINNT\SYSTEM32\COMMAND.COM 5 4 7" xfId="41066"/>
    <cellStyle name="=C:\WINNT\SYSTEM32\COMMAND.COM 5 4 8" xfId="41067"/>
    <cellStyle name="=C:\WINNT\SYSTEM32\COMMAND.COM 5 5" xfId="41068"/>
    <cellStyle name="=C:\WINNT\SYSTEM32\COMMAND.COM 5 5 2" xfId="41069"/>
    <cellStyle name="=C:\WINNT\SYSTEM32\COMMAND.COM 5 5 3" xfId="41070"/>
    <cellStyle name="=C:\WINNT\SYSTEM32\COMMAND.COM 5 5 4" xfId="41071"/>
    <cellStyle name="=C:\WINNT\SYSTEM32\COMMAND.COM 5 5 5" xfId="41072"/>
    <cellStyle name="=C:\WINNT\SYSTEM32\COMMAND.COM 5 5 6" xfId="41073"/>
    <cellStyle name="=C:\WINNT\SYSTEM32\COMMAND.COM 5 5 7" xfId="41074"/>
    <cellStyle name="=C:\WINNT\SYSTEM32\COMMAND.COM 5 5 8" xfId="41075"/>
    <cellStyle name="=C:\WINNT\SYSTEM32\COMMAND.COM 5 6" xfId="41076"/>
    <cellStyle name="=C:\WINNT\SYSTEM32\COMMAND.COM 5 6 2" xfId="41077"/>
    <cellStyle name="=C:\WINNT\SYSTEM32\COMMAND.COM 5 6 3" xfId="41078"/>
    <cellStyle name="=C:\WINNT\SYSTEM32\COMMAND.COM 5 6 4" xfId="41079"/>
    <cellStyle name="=C:\WINNT\SYSTEM32\COMMAND.COM 5 6 5" xfId="41080"/>
    <cellStyle name="=C:\WINNT\SYSTEM32\COMMAND.COM 5 6 6" xfId="41081"/>
    <cellStyle name="=C:\WINNT\SYSTEM32\COMMAND.COM 5 6 7" xfId="41082"/>
    <cellStyle name="=C:\WINNT\SYSTEM32\COMMAND.COM 5 6 8" xfId="41083"/>
    <cellStyle name="=C:\WINNT\SYSTEM32\COMMAND.COM 5 7" xfId="41084"/>
    <cellStyle name="=C:\WINNT\SYSTEM32\COMMAND.COM 5 7 2" xfId="41085"/>
    <cellStyle name="=C:\WINNT\SYSTEM32\COMMAND.COM 5 7 3" xfId="41086"/>
    <cellStyle name="=C:\WINNT\SYSTEM32\COMMAND.COM 5 7 4" xfId="41087"/>
    <cellStyle name="=C:\WINNT\SYSTEM32\COMMAND.COM 5 7 5" xfId="41088"/>
    <cellStyle name="=C:\WINNT\SYSTEM32\COMMAND.COM 5 7 6" xfId="41089"/>
    <cellStyle name="=C:\WINNT\SYSTEM32\COMMAND.COM 5 7 7" xfId="41090"/>
    <cellStyle name="=C:\WINNT\SYSTEM32\COMMAND.COM 5 7 8" xfId="41091"/>
    <cellStyle name="=C:\WINNT\SYSTEM32\COMMAND.COM 5 8" xfId="41092"/>
    <cellStyle name="=C:\WINNT\SYSTEM32\COMMAND.COM 5 8 2" xfId="41093"/>
    <cellStyle name="=C:\WINNT\SYSTEM32\COMMAND.COM 5 8 3" xfId="41094"/>
    <cellStyle name="=C:\WINNT\SYSTEM32\COMMAND.COM 5 8 4" xfId="41095"/>
    <cellStyle name="=C:\WINNT\SYSTEM32\COMMAND.COM 5 8 5" xfId="41096"/>
    <cellStyle name="=C:\WINNT\SYSTEM32\COMMAND.COM 5 8 6" xfId="41097"/>
    <cellStyle name="=C:\WINNT\SYSTEM32\COMMAND.COM 5 8 7" xfId="41098"/>
    <cellStyle name="=C:\WINNT\SYSTEM32\COMMAND.COM 5 8 8" xfId="41099"/>
    <cellStyle name="=C:\WINNT\SYSTEM32\COMMAND.COM 5 9" xfId="41100"/>
    <cellStyle name="=C:\WINNT\SYSTEM32\COMMAND.COM 5 9 2" xfId="41101"/>
    <cellStyle name="=C:\WINNT\SYSTEM32\COMMAND.COM 5 9 3" xfId="41102"/>
    <cellStyle name="=C:\WINNT\SYSTEM32\COMMAND.COM 5 9 4" xfId="41103"/>
    <cellStyle name="=C:\WINNT\SYSTEM32\COMMAND.COM 5 9 5" xfId="41104"/>
    <cellStyle name="=C:\WINNT\SYSTEM32\COMMAND.COM 5 9 6" xfId="41105"/>
    <cellStyle name="=C:\WINNT\SYSTEM32\COMMAND.COM 5 9 7" xfId="41106"/>
    <cellStyle name="=C:\WINNT\SYSTEM32\COMMAND.COM 5 9 8" xfId="41107"/>
    <cellStyle name="=C:\WINNT\SYSTEM32\COMMAND.COM 50" xfId="878"/>
    <cellStyle name="=C:\WINNT\SYSTEM32\COMMAND.COM 51" xfId="879"/>
    <cellStyle name="=C:\WINNT\SYSTEM32\COMMAND.COM 52" xfId="880"/>
    <cellStyle name="=C:\WINNT\SYSTEM32\COMMAND.COM 53" xfId="881"/>
    <cellStyle name="=C:\WINNT\SYSTEM32\COMMAND.COM 54" xfId="882"/>
    <cellStyle name="=C:\WINNT\SYSTEM32\COMMAND.COM 55" xfId="883"/>
    <cellStyle name="=C:\WINNT\SYSTEM32\COMMAND.COM 56" xfId="884"/>
    <cellStyle name="=C:\WINNT\SYSTEM32\COMMAND.COM 57" xfId="885"/>
    <cellStyle name="=C:\WINNT\SYSTEM32\COMMAND.COM 58" xfId="886"/>
    <cellStyle name="=C:\WINNT\SYSTEM32\COMMAND.COM 59" xfId="887"/>
    <cellStyle name="=C:\WINNT\SYSTEM32\COMMAND.COM 6" xfId="888"/>
    <cellStyle name="=C:\WINNT\SYSTEM32\COMMAND.COM 6 2" xfId="41108"/>
    <cellStyle name="=C:\WINNT\SYSTEM32\COMMAND.COM 6 3" xfId="41109"/>
    <cellStyle name="=C:\WINNT\SYSTEM32\COMMAND.COM 60" xfId="889"/>
    <cellStyle name="=C:\WINNT\SYSTEM32\COMMAND.COM 61" xfId="890"/>
    <cellStyle name="=C:\WINNT\SYSTEM32\COMMAND.COM 62" xfId="891"/>
    <cellStyle name="=C:\WINNT\SYSTEM32\COMMAND.COM 63" xfId="892"/>
    <cellStyle name="=C:\WINNT\SYSTEM32\COMMAND.COM 64" xfId="893"/>
    <cellStyle name="=C:\WINNT\SYSTEM32\COMMAND.COM 65" xfId="894"/>
    <cellStyle name="=C:\WINNT\SYSTEM32\COMMAND.COM 66" xfId="895"/>
    <cellStyle name="=C:\WINNT\SYSTEM32\COMMAND.COM 7" xfId="896"/>
    <cellStyle name="=C:\WINNT\SYSTEM32\COMMAND.COM 7 2" xfId="41110"/>
    <cellStyle name="=C:\WINNT\SYSTEM32\COMMAND.COM 7 2 2" xfId="41111"/>
    <cellStyle name="=C:\WINNT\SYSTEM32\COMMAND.COM 7 2 2 2" xfId="41112"/>
    <cellStyle name="=C:\WINNT\SYSTEM32\COMMAND.COM 7 2 3" xfId="41113"/>
    <cellStyle name="=C:\WINNT\SYSTEM32\COMMAND.COM 7 3" xfId="41114"/>
    <cellStyle name="=C:\WINNT\SYSTEM32\COMMAND.COM 7 3 2" xfId="41115"/>
    <cellStyle name="=C:\WINNT\SYSTEM32\COMMAND.COM 7 4" xfId="41116"/>
    <cellStyle name="=C:\WINNT\SYSTEM32\COMMAND.COM 8" xfId="897"/>
    <cellStyle name="=C:\WINNT\SYSTEM32\COMMAND.COM 9" xfId="898"/>
    <cellStyle name="=C:\WINNT\SYSTEM32\COMMAND.COM_1.5 Opex Reconciliation NG" xfId="899"/>
    <cellStyle name="=C:\WINNT35\SYSTEM32\COMMAND.COM" xfId="900"/>
    <cellStyle name="=C:\WINNT35\SYSTEM32\COMMAND.COM 10" xfId="901"/>
    <cellStyle name="=C:\WINNT35\SYSTEM32\COMMAND.COM 11" xfId="902"/>
    <cellStyle name="=C:\WINNT35\SYSTEM32\COMMAND.COM 12" xfId="903"/>
    <cellStyle name="=C:\WINNT35\SYSTEM32\COMMAND.COM 13" xfId="904"/>
    <cellStyle name="=C:\WINNT35\SYSTEM32\COMMAND.COM 14" xfId="905"/>
    <cellStyle name="=C:\WINNT35\SYSTEM32\COMMAND.COM 15" xfId="906"/>
    <cellStyle name="=C:\WINNT35\SYSTEM32\COMMAND.COM 16" xfId="907"/>
    <cellStyle name="=C:\WINNT35\SYSTEM32\COMMAND.COM 17" xfId="908"/>
    <cellStyle name="=C:\WINNT35\SYSTEM32\COMMAND.COM 18" xfId="909"/>
    <cellStyle name="=C:\WINNT35\SYSTEM32\COMMAND.COM 19" xfId="910"/>
    <cellStyle name="=C:\WINNT35\SYSTEM32\COMMAND.COM 2" xfId="911"/>
    <cellStyle name="=C:\WINNT35\SYSTEM32\COMMAND.COM 20" xfId="912"/>
    <cellStyle name="=C:\WINNT35\SYSTEM32\COMMAND.COM 21" xfId="913"/>
    <cellStyle name="=C:\WINNT35\SYSTEM32\COMMAND.COM 22" xfId="914"/>
    <cellStyle name="=C:\WINNT35\SYSTEM32\COMMAND.COM 23" xfId="915"/>
    <cellStyle name="=C:\WINNT35\SYSTEM32\COMMAND.COM 24" xfId="916"/>
    <cellStyle name="=C:\WINNT35\SYSTEM32\COMMAND.COM 25" xfId="917"/>
    <cellStyle name="=C:\WINNT35\SYSTEM32\COMMAND.COM 26" xfId="918"/>
    <cellStyle name="=C:\WINNT35\SYSTEM32\COMMAND.COM 27" xfId="919"/>
    <cellStyle name="=C:\WINNT35\SYSTEM32\COMMAND.COM 28" xfId="920"/>
    <cellStyle name="=C:\WINNT35\SYSTEM32\COMMAND.COM 29" xfId="921"/>
    <cellStyle name="=C:\WINNT35\SYSTEM32\COMMAND.COM 3" xfId="922"/>
    <cellStyle name="=C:\WINNT35\SYSTEM32\COMMAND.COM 30" xfId="923"/>
    <cellStyle name="=C:\WINNT35\SYSTEM32\COMMAND.COM 31" xfId="924"/>
    <cellStyle name="=C:\WINNT35\SYSTEM32\COMMAND.COM 32" xfId="925"/>
    <cellStyle name="=C:\WINNT35\SYSTEM32\COMMAND.COM 33" xfId="926"/>
    <cellStyle name="=C:\WINNT35\SYSTEM32\COMMAND.COM 34" xfId="927"/>
    <cellStyle name="=C:\WINNT35\SYSTEM32\COMMAND.COM 35" xfId="928"/>
    <cellStyle name="=C:\WINNT35\SYSTEM32\COMMAND.COM 36" xfId="929"/>
    <cellStyle name="=C:\WINNT35\SYSTEM32\COMMAND.COM 37" xfId="930"/>
    <cellStyle name="=C:\WINNT35\SYSTEM32\COMMAND.COM 38" xfId="931"/>
    <cellStyle name="=C:\WINNT35\SYSTEM32\COMMAND.COM 39" xfId="932"/>
    <cellStyle name="=C:\WINNT35\SYSTEM32\COMMAND.COM 4" xfId="933"/>
    <cellStyle name="=C:\WINNT35\SYSTEM32\COMMAND.COM 40" xfId="934"/>
    <cellStyle name="=C:\WINNT35\SYSTEM32\COMMAND.COM 41" xfId="935"/>
    <cellStyle name="=C:\WINNT35\SYSTEM32\COMMAND.COM 42" xfId="936"/>
    <cellStyle name="=C:\WINNT35\SYSTEM32\COMMAND.COM 43" xfId="937"/>
    <cellStyle name="=C:\WINNT35\SYSTEM32\COMMAND.COM 44" xfId="938"/>
    <cellStyle name="=C:\WINNT35\SYSTEM32\COMMAND.COM 45" xfId="939"/>
    <cellStyle name="=C:\WINNT35\SYSTEM32\COMMAND.COM 46" xfId="940"/>
    <cellStyle name="=C:\WINNT35\SYSTEM32\COMMAND.COM 47" xfId="941"/>
    <cellStyle name="=C:\WINNT35\SYSTEM32\COMMAND.COM 48" xfId="48690"/>
    <cellStyle name="=C:\WINNT35\SYSTEM32\COMMAND.COM 5" xfId="942"/>
    <cellStyle name="=C:\WINNT35\SYSTEM32\COMMAND.COM 6" xfId="943"/>
    <cellStyle name="=C:\WINNT35\SYSTEM32\COMMAND.COM 7" xfId="944"/>
    <cellStyle name="=C:\WINNT35\SYSTEM32\COMMAND.COM 8" xfId="945"/>
    <cellStyle name="=C:\WINNT35\SYSTEM32\COMMAND.COM 9" xfId="946"/>
    <cellStyle name="=C:\WINNT35\SYSTEM32\COMMAND.COM_1.3s Accounting C Costs Scots" xfId="947"/>
    <cellStyle name="•W_Area" xfId="948"/>
    <cellStyle name="0" xfId="949"/>
    <cellStyle name="0,0_x000a__x000a_NA_x000a__x000a_" xfId="41117"/>
    <cellStyle name="0,0_x000a__x000a_NA_x000a__x000a_ 2" xfId="41118"/>
    <cellStyle name="0_Credit Rating Ratios" xfId="950"/>
    <cellStyle name="0_Pension numbers in 09 Plan  Budget (3)" xfId="951"/>
    <cellStyle name="0_Vattenfall Euro CY" xfId="952"/>
    <cellStyle name="0DP" xfId="953"/>
    <cellStyle name="0DP bold" xfId="954"/>
    <cellStyle name="0DP_calcSens" xfId="955"/>
    <cellStyle name="1000s (0)" xfId="956"/>
    <cellStyle name="1DP" xfId="957"/>
    <cellStyle name="1DP bold" xfId="958"/>
    <cellStyle name="1DP_Draft RIIO plan presentation template - Customer Opsx Centre V7" xfId="959"/>
    <cellStyle name="20% - Accent1 2" xfId="960"/>
    <cellStyle name="20% - Accent1 2 2" xfId="41119"/>
    <cellStyle name="20% - Accent1 2 2 2" xfId="41120"/>
    <cellStyle name="20% - Accent1 2 2 2 2" xfId="41121"/>
    <cellStyle name="20% - Accent1 2 2 2 2 2" xfId="41122"/>
    <cellStyle name="20% - Accent1 2 2 2 3" xfId="41123"/>
    <cellStyle name="20% - Accent1 2 2 2 4" xfId="41124"/>
    <cellStyle name="20% - Accent1 2 2 3" xfId="41125"/>
    <cellStyle name="20% - Accent1 2 2 3 2" xfId="41126"/>
    <cellStyle name="20% - Accent1 2 2 3 2 2" xfId="41127"/>
    <cellStyle name="20% - Accent1 2 2 4" xfId="41128"/>
    <cellStyle name="20% - Accent1 2 2 5" xfId="41129"/>
    <cellStyle name="20% - Accent1 2 2 6" xfId="41130"/>
    <cellStyle name="20% - Accent1 2 2 6 2" xfId="41131"/>
    <cellStyle name="20% - Accent1 2 3" xfId="41132"/>
    <cellStyle name="20% - Accent1 2 4" xfId="41133"/>
    <cellStyle name="20% - Accent1 2 4 2" xfId="41134"/>
    <cellStyle name="20% - Accent1 2 4 2 2" xfId="41135"/>
    <cellStyle name="20% - Accent1 2 5" xfId="41136"/>
    <cellStyle name="20% - Accent1 2 5 2" xfId="41137"/>
    <cellStyle name="20% - Accent1 2 5 2 2" xfId="41138"/>
    <cellStyle name="20% - Accent1 2 6" xfId="41139"/>
    <cellStyle name="20% - Accent1 2 7" xfId="41140"/>
    <cellStyle name="20% - Accent1 2 8" xfId="50514"/>
    <cellStyle name="20% - Accent1 3" xfId="961"/>
    <cellStyle name="20% - Accent1 3 2" xfId="41141"/>
    <cellStyle name="20% - Accent1 3 2 2" xfId="48691"/>
    <cellStyle name="20% - Accent1 3 3" xfId="41142"/>
    <cellStyle name="20% - Accent1 3 3 2" xfId="48692"/>
    <cellStyle name="20% - Accent1 3 4" xfId="48693"/>
    <cellStyle name="20% - Accent1 3 5" xfId="48694"/>
    <cellStyle name="20% - Accent1 4" xfId="41143"/>
    <cellStyle name="20% - Accent1 4 2" xfId="48695"/>
    <cellStyle name="20% - Accent1 4 3" xfId="48696"/>
    <cellStyle name="20% - Accent1 5" xfId="41144"/>
    <cellStyle name="20% - Accent1 5 2" xfId="48697"/>
    <cellStyle name="20% - Accent1 5 3" xfId="48698"/>
    <cellStyle name="20% - Accent1 6" xfId="41145"/>
    <cellStyle name="20% - Accent1 6 2" xfId="48699"/>
    <cellStyle name="20% - Accent1 7" xfId="41146"/>
    <cellStyle name="20% - Accent1 7 2" xfId="50515"/>
    <cellStyle name="20% - Accent1 8" xfId="50516"/>
    <cellStyle name="20% - Accent2 2" xfId="962"/>
    <cellStyle name="20% - Accent2 2 2" xfId="41147"/>
    <cellStyle name="20% - Accent2 2 2 2" xfId="41148"/>
    <cellStyle name="20% - Accent2 2 2 2 2" xfId="41149"/>
    <cellStyle name="20% - Accent2 2 2 2 2 2" xfId="41150"/>
    <cellStyle name="20% - Accent2 2 2 2 3" xfId="41151"/>
    <cellStyle name="20% - Accent2 2 2 2 4" xfId="41152"/>
    <cellStyle name="20% - Accent2 2 2 3" xfId="41153"/>
    <cellStyle name="20% - Accent2 2 2 3 2" xfId="41154"/>
    <cellStyle name="20% - Accent2 2 2 3 2 2" xfId="41155"/>
    <cellStyle name="20% - Accent2 2 2 4" xfId="41156"/>
    <cellStyle name="20% - Accent2 2 2 5" xfId="41157"/>
    <cellStyle name="20% - Accent2 2 2 6" xfId="41158"/>
    <cellStyle name="20% - Accent2 2 2 6 2" xfId="41159"/>
    <cellStyle name="20% - Accent2 2 3" xfId="41160"/>
    <cellStyle name="20% - Accent2 2 4" xfId="41161"/>
    <cellStyle name="20% - Accent2 2 4 2" xfId="41162"/>
    <cellStyle name="20% - Accent2 2 4 2 2" xfId="41163"/>
    <cellStyle name="20% - Accent2 2 5" xfId="41164"/>
    <cellStyle name="20% - Accent2 2 5 2" xfId="41165"/>
    <cellStyle name="20% - Accent2 2 5 2 2" xfId="41166"/>
    <cellStyle name="20% - Accent2 2 6" xfId="41167"/>
    <cellStyle name="20% - Accent2 2 7" xfId="41168"/>
    <cellStyle name="20% - Accent2 2 8" xfId="50517"/>
    <cellStyle name="20% - Accent2 3" xfId="963"/>
    <cellStyle name="20% - Accent2 3 2" xfId="41169"/>
    <cellStyle name="20% - Accent2 3 2 2" xfId="48700"/>
    <cellStyle name="20% - Accent2 3 3" xfId="41170"/>
    <cellStyle name="20% - Accent2 3 3 2" xfId="48701"/>
    <cellStyle name="20% - Accent2 3 4" xfId="48702"/>
    <cellStyle name="20% - Accent2 3 5" xfId="48703"/>
    <cellStyle name="20% - Accent2 4" xfId="41171"/>
    <cellStyle name="20% - Accent2 4 2" xfId="48704"/>
    <cellStyle name="20% - Accent2 4 3" xfId="48705"/>
    <cellStyle name="20% - Accent2 5" xfId="41172"/>
    <cellStyle name="20% - Accent2 5 2" xfId="48706"/>
    <cellStyle name="20% - Accent2 5 3" xfId="48707"/>
    <cellStyle name="20% - Accent2 6" xfId="41173"/>
    <cellStyle name="20% - Accent2 6 2" xfId="48708"/>
    <cellStyle name="20% - Accent2 7" xfId="41174"/>
    <cellStyle name="20% - Accent2 7 2" xfId="50518"/>
    <cellStyle name="20% - Accent2 8" xfId="50519"/>
    <cellStyle name="20% - Accent3 2" xfId="964"/>
    <cellStyle name="20% - Accent3 2 2" xfId="41175"/>
    <cellStyle name="20% - Accent3 2 2 2" xfId="41176"/>
    <cellStyle name="20% - Accent3 2 2 2 2" xfId="41177"/>
    <cellStyle name="20% - Accent3 2 2 2 2 2" xfId="41178"/>
    <cellStyle name="20% - Accent3 2 2 2 3" xfId="41179"/>
    <cellStyle name="20% - Accent3 2 2 2 4" xfId="41180"/>
    <cellStyle name="20% - Accent3 2 2 3" xfId="41181"/>
    <cellStyle name="20% - Accent3 2 2 3 2" xfId="41182"/>
    <cellStyle name="20% - Accent3 2 2 3 2 2" xfId="41183"/>
    <cellStyle name="20% - Accent3 2 2 4" xfId="41184"/>
    <cellStyle name="20% - Accent3 2 2 5" xfId="41185"/>
    <cellStyle name="20% - Accent3 2 2 6" xfId="41186"/>
    <cellStyle name="20% - Accent3 2 2 6 2" xfId="41187"/>
    <cellStyle name="20% - Accent3 2 3" xfId="41188"/>
    <cellStyle name="20% - Accent3 2 4" xfId="41189"/>
    <cellStyle name="20% - Accent3 2 4 2" xfId="41190"/>
    <cellStyle name="20% - Accent3 2 4 2 2" xfId="41191"/>
    <cellStyle name="20% - Accent3 2 5" xfId="41192"/>
    <cellStyle name="20% - Accent3 2 5 2" xfId="41193"/>
    <cellStyle name="20% - Accent3 2 5 2 2" xfId="41194"/>
    <cellStyle name="20% - Accent3 2 6" xfId="41195"/>
    <cellStyle name="20% - Accent3 2 7" xfId="41196"/>
    <cellStyle name="20% - Accent3 2 8" xfId="50520"/>
    <cellStyle name="20% - Accent3 3" xfId="965"/>
    <cellStyle name="20% - Accent3 3 2" xfId="41197"/>
    <cellStyle name="20% - Accent3 3 2 2" xfId="48709"/>
    <cellStyle name="20% - Accent3 3 3" xfId="41198"/>
    <cellStyle name="20% - Accent3 3 3 2" xfId="48710"/>
    <cellStyle name="20% - Accent3 3 4" xfId="48711"/>
    <cellStyle name="20% - Accent3 3 5" xfId="48712"/>
    <cellStyle name="20% - Accent3 4" xfId="41199"/>
    <cellStyle name="20% - Accent3 4 2" xfId="48713"/>
    <cellStyle name="20% - Accent3 4 3" xfId="48714"/>
    <cellStyle name="20% - Accent3 5" xfId="41200"/>
    <cellStyle name="20% - Accent3 5 2" xfId="48715"/>
    <cellStyle name="20% - Accent3 5 3" xfId="48716"/>
    <cellStyle name="20% - Accent3 6" xfId="41201"/>
    <cellStyle name="20% - Accent3 6 2" xfId="48717"/>
    <cellStyle name="20% - Accent3 7" xfId="41202"/>
    <cellStyle name="20% - Accent3 7 2" xfId="50521"/>
    <cellStyle name="20% - Accent3 8" xfId="50522"/>
    <cellStyle name="20% - Accent4 10" xfId="48718"/>
    <cellStyle name="20% - Accent4 11" xfId="48719"/>
    <cellStyle name="20% - Accent4 12" xfId="48720"/>
    <cellStyle name="20% - Accent4 2" xfId="966"/>
    <cellStyle name="20% - Accent4 2 2" xfId="41203"/>
    <cellStyle name="20% - Accent4 2 2 2" xfId="41204"/>
    <cellStyle name="20% - Accent4 2 2 2 2" xfId="41205"/>
    <cellStyle name="20% - Accent4 2 2 2 2 2" xfId="41206"/>
    <cellStyle name="20% - Accent4 2 2 2 3" xfId="41207"/>
    <cellStyle name="20% - Accent4 2 2 2 4" xfId="41208"/>
    <cellStyle name="20% - Accent4 2 2 3" xfId="41209"/>
    <cellStyle name="20% - Accent4 2 2 3 2" xfId="41210"/>
    <cellStyle name="20% - Accent4 2 2 3 2 2" xfId="41211"/>
    <cellStyle name="20% - Accent4 2 2 4" xfId="41212"/>
    <cellStyle name="20% - Accent4 2 2 5" xfId="41213"/>
    <cellStyle name="20% - Accent4 2 2 6" xfId="41214"/>
    <cellStyle name="20% - Accent4 2 2 6 2" xfId="41215"/>
    <cellStyle name="20% - Accent4 2 3" xfId="41216"/>
    <cellStyle name="20% - Accent4 2 4" xfId="41217"/>
    <cellStyle name="20% - Accent4 2 4 2" xfId="41218"/>
    <cellStyle name="20% - Accent4 2 4 2 2" xfId="41219"/>
    <cellStyle name="20% - Accent4 2 5" xfId="41220"/>
    <cellStyle name="20% - Accent4 2 5 2" xfId="41221"/>
    <cellStyle name="20% - Accent4 2 5 2 2" xfId="41222"/>
    <cellStyle name="20% - Accent4 2 6" xfId="41223"/>
    <cellStyle name="20% - Accent4 2 7" xfId="41224"/>
    <cellStyle name="20% - Accent4 2 8" xfId="50523"/>
    <cellStyle name="20% - Accent4 3" xfId="967"/>
    <cellStyle name="20% - Accent4 3 2" xfId="41225"/>
    <cellStyle name="20% - Accent4 3 2 2" xfId="48721"/>
    <cellStyle name="20% - Accent4 3 3" xfId="41226"/>
    <cellStyle name="20% - Accent4 3 3 2" xfId="48722"/>
    <cellStyle name="20% - Accent4 3 4" xfId="48723"/>
    <cellStyle name="20% - Accent4 3 5" xfId="48724"/>
    <cellStyle name="20% - Accent4 4" xfId="41227"/>
    <cellStyle name="20% - Accent4 4 2" xfId="48725"/>
    <cellStyle name="20% - Accent4 4 3" xfId="48726"/>
    <cellStyle name="20% - Accent4 4 3 2" xfId="48727"/>
    <cellStyle name="20% - Accent4 4 4" xfId="48728"/>
    <cellStyle name="20% - Accent4 5" xfId="41228"/>
    <cellStyle name="20% - Accent4 5 2" xfId="48729"/>
    <cellStyle name="20% - Accent4 5 3" xfId="48730"/>
    <cellStyle name="20% - Accent4 6" xfId="41229"/>
    <cellStyle name="20% - Accent4 6 2" xfId="48731"/>
    <cellStyle name="20% - Accent4 6 3" xfId="48732"/>
    <cellStyle name="20% - Accent4 7" xfId="41230"/>
    <cellStyle name="20% - Accent4 7 2" xfId="48733"/>
    <cellStyle name="20% - Accent4 8" xfId="48734"/>
    <cellStyle name="20% - Accent4 8 2" xfId="48735"/>
    <cellStyle name="20% - Accent4 9" xfId="48736"/>
    <cellStyle name="20% - Accent5 10" xfId="48737"/>
    <cellStyle name="20% - Accent5 11" xfId="48738"/>
    <cellStyle name="20% - Accent5 12" xfId="48739"/>
    <cellStyle name="20% - Accent5 13" xfId="48740"/>
    <cellStyle name="20% - Accent5 14" xfId="48741"/>
    <cellStyle name="20% - Accent5 2" xfId="968"/>
    <cellStyle name="20% - Accent5 2 2" xfId="41231"/>
    <cellStyle name="20% - Accent5 2 2 2" xfId="41232"/>
    <cellStyle name="20% - Accent5 2 2 2 2" xfId="41233"/>
    <cellStyle name="20% - Accent5 2 2 2 2 2" xfId="41234"/>
    <cellStyle name="20% - Accent5 2 2 2 3" xfId="41235"/>
    <cellStyle name="20% - Accent5 2 2 2 4" xfId="41236"/>
    <cellStyle name="20% - Accent5 2 2 3" xfId="41237"/>
    <cellStyle name="20% - Accent5 2 2 3 2" xfId="41238"/>
    <cellStyle name="20% - Accent5 2 2 3 2 2" xfId="41239"/>
    <cellStyle name="20% - Accent5 2 2 4" xfId="41240"/>
    <cellStyle name="20% - Accent5 2 2 5" xfId="41241"/>
    <cellStyle name="20% - Accent5 2 2 6" xfId="41242"/>
    <cellStyle name="20% - Accent5 2 2 6 2" xfId="41243"/>
    <cellStyle name="20% - Accent5 2 3" xfId="41244"/>
    <cellStyle name="20% - Accent5 2 3 2" xfId="48742"/>
    <cellStyle name="20% - Accent5 2 3 3" xfId="48743"/>
    <cellStyle name="20% - Accent5 2 4" xfId="41245"/>
    <cellStyle name="20% - Accent5 2 4 2" xfId="41246"/>
    <cellStyle name="20% - Accent5 2 4 2 2" xfId="41247"/>
    <cellStyle name="20% - Accent5 2 5" xfId="41248"/>
    <cellStyle name="20% - Accent5 2 5 2" xfId="41249"/>
    <cellStyle name="20% - Accent5 2 5 2 2" xfId="41250"/>
    <cellStyle name="20% - Accent5 2 6" xfId="41251"/>
    <cellStyle name="20% - Accent5 2 7" xfId="41252"/>
    <cellStyle name="20% - Accent5 2 8" xfId="50524"/>
    <cellStyle name="20% - Accent5 3" xfId="969"/>
    <cellStyle name="20% - Accent5 3 2" xfId="41253"/>
    <cellStyle name="20% - Accent5 3 2 2" xfId="48744"/>
    <cellStyle name="20% - Accent5 3 3" xfId="41254"/>
    <cellStyle name="20% - Accent5 3 3 2" xfId="48745"/>
    <cellStyle name="20% - Accent5 3 3 3" xfId="48746"/>
    <cellStyle name="20% - Accent5 3 4" xfId="48747"/>
    <cellStyle name="20% - Accent5 3 5" xfId="48748"/>
    <cellStyle name="20% - Accent5 4" xfId="41255"/>
    <cellStyle name="20% - Accent5 4 2" xfId="48749"/>
    <cellStyle name="20% - Accent5 4 3" xfId="48750"/>
    <cellStyle name="20% - Accent5 5" xfId="41256"/>
    <cellStyle name="20% - Accent5 5 2" xfId="48751"/>
    <cellStyle name="20% - Accent5 5 3" xfId="48752"/>
    <cellStyle name="20% - Accent5 6" xfId="41257"/>
    <cellStyle name="20% - Accent5 6 2" xfId="48753"/>
    <cellStyle name="20% - Accent5 6 3" xfId="48754"/>
    <cellStyle name="20% - Accent5 7" xfId="41258"/>
    <cellStyle name="20% - Accent5 7 2" xfId="48755"/>
    <cellStyle name="20% - Accent5 8" xfId="48756"/>
    <cellStyle name="20% - Accent5 9" xfId="48757"/>
    <cellStyle name="20% - Accent6 2" xfId="970"/>
    <cellStyle name="20% - Accent6 2 2" xfId="41259"/>
    <cellStyle name="20% - Accent6 2 2 2" xfId="41260"/>
    <cellStyle name="20% - Accent6 2 2 2 2" xfId="41261"/>
    <cellStyle name="20% - Accent6 2 2 2 2 2" xfId="41262"/>
    <cellStyle name="20% - Accent6 2 2 2 3" xfId="41263"/>
    <cellStyle name="20% - Accent6 2 2 2 4" xfId="41264"/>
    <cellStyle name="20% - Accent6 2 2 3" xfId="41265"/>
    <cellStyle name="20% - Accent6 2 2 3 2" xfId="41266"/>
    <cellStyle name="20% - Accent6 2 2 3 2 2" xfId="41267"/>
    <cellStyle name="20% - Accent6 2 2 4" xfId="41268"/>
    <cellStyle name="20% - Accent6 2 2 5" xfId="41269"/>
    <cellStyle name="20% - Accent6 2 2 6" xfId="41270"/>
    <cellStyle name="20% - Accent6 2 2 6 2" xfId="41271"/>
    <cellStyle name="20% - Accent6 2 3" xfId="41272"/>
    <cellStyle name="20% - Accent6 2 4" xfId="41273"/>
    <cellStyle name="20% - Accent6 2 4 2" xfId="41274"/>
    <cellStyle name="20% - Accent6 2 4 2 2" xfId="41275"/>
    <cellStyle name="20% - Accent6 2 5" xfId="41276"/>
    <cellStyle name="20% - Accent6 2 5 2" xfId="41277"/>
    <cellStyle name="20% - Accent6 2 5 2 2" xfId="41278"/>
    <cellStyle name="20% - Accent6 2 6" xfId="41279"/>
    <cellStyle name="20% - Accent6 2 7" xfId="41280"/>
    <cellStyle name="20% - Accent6 2 8" xfId="50525"/>
    <cellStyle name="20% - Accent6 3" xfId="971"/>
    <cellStyle name="20% - Accent6 3 2" xfId="41281"/>
    <cellStyle name="20% - Accent6 3 2 2" xfId="48758"/>
    <cellStyle name="20% - Accent6 3 3" xfId="41282"/>
    <cellStyle name="20% - Accent6 3 3 2" xfId="48759"/>
    <cellStyle name="20% - Accent6 3 4" xfId="48760"/>
    <cellStyle name="20% - Accent6 3 5" xfId="48761"/>
    <cellStyle name="20% - Accent6 4" xfId="41283"/>
    <cellStyle name="20% - Accent6 4 2" xfId="48762"/>
    <cellStyle name="20% - Accent6 4 3" xfId="48763"/>
    <cellStyle name="20% - Accent6 5" xfId="41284"/>
    <cellStyle name="20% - Accent6 5 2" xfId="48764"/>
    <cellStyle name="20% - Accent6 5 3" xfId="48765"/>
    <cellStyle name="20% - Accent6 6" xfId="41285"/>
    <cellStyle name="20% - Accent6 6 2" xfId="48766"/>
    <cellStyle name="20% - Accent6 7" xfId="41286"/>
    <cellStyle name="20% - Accent6 7 2" xfId="50526"/>
    <cellStyle name="20% - Accent6 8" xfId="48767"/>
    <cellStyle name="20% - Accent6 9" xfId="48768"/>
    <cellStyle name="2DP" xfId="972"/>
    <cellStyle name="2DP bold" xfId="973"/>
    <cellStyle name="2DP_Draft RIIO plan presentation template - Customer Opsx Centre V7" xfId="974"/>
    <cellStyle name="3 V1.00 CORE IMAGE (5200MM3.100 08/01/97)_x000d__x000a__x000d__x000a_[windows]_x000d__x000a_;spooler=yes_x000d__x000a_load=nw" xfId="41287"/>
    <cellStyle name="3 V1.00 CORE IMAGE (5200MM3.100 08/01/97)_x000d__x000a__x000d__x000a_[windows]_x000d__x000a_;spooler=yes_x000d__x000a_load=nw 2" xfId="41288"/>
    <cellStyle name="3DP" xfId="975"/>
    <cellStyle name="40% - Accent1 2" xfId="976"/>
    <cellStyle name="40% - Accent1 2 2" xfId="41289"/>
    <cellStyle name="40% - Accent1 2 2 2" xfId="41290"/>
    <cellStyle name="40% - Accent1 2 2 2 2" xfId="41291"/>
    <cellStyle name="40% - Accent1 2 2 2 2 2" xfId="41292"/>
    <cellStyle name="40% - Accent1 2 2 2 3" xfId="41293"/>
    <cellStyle name="40% - Accent1 2 2 2 4" xfId="41294"/>
    <cellStyle name="40% - Accent1 2 2 3" xfId="41295"/>
    <cellStyle name="40% - Accent1 2 2 3 2" xfId="41296"/>
    <cellStyle name="40% - Accent1 2 2 3 2 2" xfId="41297"/>
    <cellStyle name="40% - Accent1 2 2 4" xfId="41298"/>
    <cellStyle name="40% - Accent1 2 2 5" xfId="41299"/>
    <cellStyle name="40% - Accent1 2 2 6" xfId="41300"/>
    <cellStyle name="40% - Accent1 2 2 6 2" xfId="41301"/>
    <cellStyle name="40% - Accent1 2 3" xfId="41302"/>
    <cellStyle name="40% - Accent1 2 4" xfId="41303"/>
    <cellStyle name="40% - Accent1 2 4 2" xfId="41304"/>
    <cellStyle name="40% - Accent1 2 4 2 2" xfId="41305"/>
    <cellStyle name="40% - Accent1 2 5" xfId="41306"/>
    <cellStyle name="40% - Accent1 2 5 2" xfId="41307"/>
    <cellStyle name="40% - Accent1 2 5 2 2" xfId="41308"/>
    <cellStyle name="40% - Accent1 2 6" xfId="41309"/>
    <cellStyle name="40% - Accent1 2 7" xfId="41310"/>
    <cellStyle name="40% - Accent1 2 8" xfId="50527"/>
    <cellStyle name="40% - Accent1 3" xfId="977"/>
    <cellStyle name="40% - Accent1 3 2" xfId="41311"/>
    <cellStyle name="40% - Accent1 3 2 2" xfId="48769"/>
    <cellStyle name="40% - Accent1 3 3" xfId="41312"/>
    <cellStyle name="40% - Accent1 3 3 2" xfId="48770"/>
    <cellStyle name="40% - Accent1 3 4" xfId="48771"/>
    <cellStyle name="40% - Accent1 3 5" xfId="48772"/>
    <cellStyle name="40% - Accent1 4" xfId="41313"/>
    <cellStyle name="40% - Accent1 4 2" xfId="48773"/>
    <cellStyle name="40% - Accent1 4 3" xfId="48774"/>
    <cellStyle name="40% - Accent1 5" xfId="41314"/>
    <cellStyle name="40% - Accent1 5 2" xfId="48775"/>
    <cellStyle name="40% - Accent1 5 3" xfId="48776"/>
    <cellStyle name="40% - Accent1 6" xfId="41315"/>
    <cellStyle name="40% - Accent1 6 2" xfId="48777"/>
    <cellStyle name="40% - Accent1 7" xfId="41316"/>
    <cellStyle name="40% - Accent1 7 2" xfId="50528"/>
    <cellStyle name="40% - Accent1 8" xfId="50529"/>
    <cellStyle name="40% - Accent2 2" xfId="978"/>
    <cellStyle name="40% - Accent2 2 2" xfId="41317"/>
    <cellStyle name="40% - Accent2 2 2 2" xfId="41318"/>
    <cellStyle name="40% - Accent2 2 2 2 2" xfId="41319"/>
    <cellStyle name="40% - Accent2 2 2 2 2 2" xfId="41320"/>
    <cellStyle name="40% - Accent2 2 2 2 3" xfId="41321"/>
    <cellStyle name="40% - Accent2 2 2 2 4" xfId="41322"/>
    <cellStyle name="40% - Accent2 2 2 3" xfId="41323"/>
    <cellStyle name="40% - Accent2 2 2 3 2" xfId="41324"/>
    <cellStyle name="40% - Accent2 2 2 3 2 2" xfId="41325"/>
    <cellStyle name="40% - Accent2 2 2 4" xfId="41326"/>
    <cellStyle name="40% - Accent2 2 2 5" xfId="41327"/>
    <cellStyle name="40% - Accent2 2 2 6" xfId="41328"/>
    <cellStyle name="40% - Accent2 2 2 6 2" xfId="41329"/>
    <cellStyle name="40% - Accent2 2 3" xfId="41330"/>
    <cellStyle name="40% - Accent2 2 4" xfId="41331"/>
    <cellStyle name="40% - Accent2 2 4 2" xfId="41332"/>
    <cellStyle name="40% - Accent2 2 4 2 2" xfId="41333"/>
    <cellStyle name="40% - Accent2 2 5" xfId="41334"/>
    <cellStyle name="40% - Accent2 2 5 2" xfId="41335"/>
    <cellStyle name="40% - Accent2 2 5 2 2" xfId="41336"/>
    <cellStyle name="40% - Accent2 2 6" xfId="41337"/>
    <cellStyle name="40% - Accent2 2 7" xfId="41338"/>
    <cellStyle name="40% - Accent2 2 8" xfId="50530"/>
    <cellStyle name="40% - Accent2 3" xfId="979"/>
    <cellStyle name="40% - Accent2 3 2" xfId="41339"/>
    <cellStyle name="40% - Accent2 3 2 2" xfId="48778"/>
    <cellStyle name="40% - Accent2 3 3" xfId="41340"/>
    <cellStyle name="40% - Accent2 3 3 2" xfId="48779"/>
    <cellStyle name="40% - Accent2 3 4" xfId="48780"/>
    <cellStyle name="40% - Accent2 3 5" xfId="48781"/>
    <cellStyle name="40% - Accent2 4" xfId="41341"/>
    <cellStyle name="40% - Accent2 4 2" xfId="48782"/>
    <cellStyle name="40% - Accent2 4 3" xfId="48783"/>
    <cellStyle name="40% - Accent2 5" xfId="41342"/>
    <cellStyle name="40% - Accent2 5 2" xfId="48784"/>
    <cellStyle name="40% - Accent2 5 3" xfId="48785"/>
    <cellStyle name="40% - Accent2 6" xfId="41343"/>
    <cellStyle name="40% - Accent2 6 2" xfId="48786"/>
    <cellStyle name="40% - Accent2 7" xfId="41344"/>
    <cellStyle name="40% - Accent2 7 2" xfId="50531"/>
    <cellStyle name="40% - Accent2 8" xfId="48787"/>
    <cellStyle name="40% - Accent2 9" xfId="48788"/>
    <cellStyle name="40% - Accent3 2" xfId="980"/>
    <cellStyle name="40% - Accent3 2 2" xfId="41345"/>
    <cellStyle name="40% - Accent3 2 2 2" xfId="41346"/>
    <cellStyle name="40% - Accent3 2 2 2 2" xfId="41347"/>
    <cellStyle name="40% - Accent3 2 2 2 2 2" xfId="41348"/>
    <cellStyle name="40% - Accent3 2 2 2 3" xfId="41349"/>
    <cellStyle name="40% - Accent3 2 2 2 4" xfId="41350"/>
    <cellStyle name="40% - Accent3 2 2 3" xfId="41351"/>
    <cellStyle name="40% - Accent3 2 2 3 2" xfId="41352"/>
    <cellStyle name="40% - Accent3 2 2 3 2 2" xfId="41353"/>
    <cellStyle name="40% - Accent3 2 2 4" xfId="41354"/>
    <cellStyle name="40% - Accent3 2 2 5" xfId="41355"/>
    <cellStyle name="40% - Accent3 2 2 6" xfId="41356"/>
    <cellStyle name="40% - Accent3 2 2 6 2" xfId="41357"/>
    <cellStyle name="40% - Accent3 2 3" xfId="41358"/>
    <cellStyle name="40% - Accent3 2 4" xfId="41359"/>
    <cellStyle name="40% - Accent3 2 4 2" xfId="41360"/>
    <cellStyle name="40% - Accent3 2 4 2 2" xfId="41361"/>
    <cellStyle name="40% - Accent3 2 5" xfId="41362"/>
    <cellStyle name="40% - Accent3 2 5 2" xfId="41363"/>
    <cellStyle name="40% - Accent3 2 5 2 2" xfId="41364"/>
    <cellStyle name="40% - Accent3 2 6" xfId="41365"/>
    <cellStyle name="40% - Accent3 2 7" xfId="41366"/>
    <cellStyle name="40% - Accent3 2 8" xfId="50532"/>
    <cellStyle name="40% - Accent3 3" xfId="981"/>
    <cellStyle name="40% - Accent3 3 2" xfId="41367"/>
    <cellStyle name="40% - Accent3 3 2 2" xfId="48789"/>
    <cellStyle name="40% - Accent3 3 3" xfId="41368"/>
    <cellStyle name="40% - Accent3 3 3 2" xfId="48790"/>
    <cellStyle name="40% - Accent3 3 4" xfId="48791"/>
    <cellStyle name="40% - Accent3 3 5" xfId="48792"/>
    <cellStyle name="40% - Accent3 4" xfId="41369"/>
    <cellStyle name="40% - Accent3 4 2" xfId="48793"/>
    <cellStyle name="40% - Accent3 4 3" xfId="48794"/>
    <cellStyle name="40% - Accent3 5" xfId="41370"/>
    <cellStyle name="40% - Accent3 5 2" xfId="48795"/>
    <cellStyle name="40% - Accent3 5 3" xfId="48796"/>
    <cellStyle name="40% - Accent3 6" xfId="41371"/>
    <cellStyle name="40% - Accent3 6 2" xfId="48797"/>
    <cellStyle name="40% - Accent3 7" xfId="41372"/>
    <cellStyle name="40% - Accent3 7 2" xfId="50533"/>
    <cellStyle name="40% - Accent3 8" xfId="50534"/>
    <cellStyle name="40% - Accent4 2" xfId="982"/>
    <cellStyle name="40% - Accent4 2 2" xfId="41373"/>
    <cellStyle name="40% - Accent4 2 2 2" xfId="41374"/>
    <cellStyle name="40% - Accent4 2 2 2 2" xfId="41375"/>
    <cellStyle name="40% - Accent4 2 2 2 2 2" xfId="41376"/>
    <cellStyle name="40% - Accent4 2 2 2 3" xfId="41377"/>
    <cellStyle name="40% - Accent4 2 2 2 4" xfId="41378"/>
    <cellStyle name="40% - Accent4 2 2 3" xfId="41379"/>
    <cellStyle name="40% - Accent4 2 2 3 2" xfId="41380"/>
    <cellStyle name="40% - Accent4 2 2 3 2 2" xfId="41381"/>
    <cellStyle name="40% - Accent4 2 2 4" xfId="41382"/>
    <cellStyle name="40% - Accent4 2 2 5" xfId="41383"/>
    <cellStyle name="40% - Accent4 2 2 6" xfId="41384"/>
    <cellStyle name="40% - Accent4 2 2 6 2" xfId="41385"/>
    <cellStyle name="40% - Accent4 2 3" xfId="41386"/>
    <cellStyle name="40% - Accent4 2 4" xfId="41387"/>
    <cellStyle name="40% - Accent4 2 4 2" xfId="41388"/>
    <cellStyle name="40% - Accent4 2 4 2 2" xfId="41389"/>
    <cellStyle name="40% - Accent4 2 5" xfId="41390"/>
    <cellStyle name="40% - Accent4 2 5 2" xfId="41391"/>
    <cellStyle name="40% - Accent4 2 5 2 2" xfId="41392"/>
    <cellStyle name="40% - Accent4 2 6" xfId="41393"/>
    <cellStyle name="40% - Accent4 2 7" xfId="41394"/>
    <cellStyle name="40% - Accent4 2 8" xfId="50535"/>
    <cellStyle name="40% - Accent4 3" xfId="983"/>
    <cellStyle name="40% - Accent4 3 2" xfId="41395"/>
    <cellStyle name="40% - Accent4 3 2 2" xfId="48798"/>
    <cellStyle name="40% - Accent4 3 3" xfId="41396"/>
    <cellStyle name="40% - Accent4 3 3 2" xfId="48799"/>
    <cellStyle name="40% - Accent4 3 4" xfId="48800"/>
    <cellStyle name="40% - Accent4 3 5" xfId="48801"/>
    <cellStyle name="40% - Accent4 4" xfId="41397"/>
    <cellStyle name="40% - Accent4 4 2" xfId="48802"/>
    <cellStyle name="40% - Accent4 4 3" xfId="48803"/>
    <cellStyle name="40% - Accent4 5" xfId="41398"/>
    <cellStyle name="40% - Accent4 5 2" xfId="48804"/>
    <cellStyle name="40% - Accent4 5 3" xfId="48805"/>
    <cellStyle name="40% - Accent4 6" xfId="41399"/>
    <cellStyle name="40% - Accent4 6 2" xfId="48806"/>
    <cellStyle name="40% - Accent4 7" xfId="41400"/>
    <cellStyle name="40% - Accent4 7 2" xfId="50536"/>
    <cellStyle name="40% - Accent4 8" xfId="50537"/>
    <cellStyle name="40% - Accent5 2" xfId="984"/>
    <cellStyle name="40% - Accent5 2 2" xfId="41401"/>
    <cellStyle name="40% - Accent5 2 2 2" xfId="41402"/>
    <cellStyle name="40% - Accent5 2 2 2 2" xfId="41403"/>
    <cellStyle name="40% - Accent5 2 2 2 2 2" xfId="41404"/>
    <cellStyle name="40% - Accent5 2 2 2 3" xfId="41405"/>
    <cellStyle name="40% - Accent5 2 2 2 4" xfId="41406"/>
    <cellStyle name="40% - Accent5 2 2 3" xfId="41407"/>
    <cellStyle name="40% - Accent5 2 2 3 2" xfId="41408"/>
    <cellStyle name="40% - Accent5 2 2 3 2 2" xfId="41409"/>
    <cellStyle name="40% - Accent5 2 2 4" xfId="41410"/>
    <cellStyle name="40% - Accent5 2 2 5" xfId="41411"/>
    <cellStyle name="40% - Accent5 2 2 6" xfId="41412"/>
    <cellStyle name="40% - Accent5 2 2 6 2" xfId="41413"/>
    <cellStyle name="40% - Accent5 2 3" xfId="41414"/>
    <cellStyle name="40% - Accent5 2 4" xfId="41415"/>
    <cellStyle name="40% - Accent5 2 4 2" xfId="41416"/>
    <cellStyle name="40% - Accent5 2 4 2 2" xfId="41417"/>
    <cellStyle name="40% - Accent5 2 5" xfId="41418"/>
    <cellStyle name="40% - Accent5 2 5 2" xfId="41419"/>
    <cellStyle name="40% - Accent5 2 5 2 2" xfId="41420"/>
    <cellStyle name="40% - Accent5 2 6" xfId="41421"/>
    <cellStyle name="40% - Accent5 2 7" xfId="41422"/>
    <cellStyle name="40% - Accent5 2 8" xfId="50538"/>
    <cellStyle name="40% - Accent5 3" xfId="985"/>
    <cellStyle name="40% - Accent5 3 2" xfId="41423"/>
    <cellStyle name="40% - Accent5 3 2 2" xfId="48807"/>
    <cellStyle name="40% - Accent5 3 3" xfId="41424"/>
    <cellStyle name="40% - Accent5 3 3 2" xfId="48808"/>
    <cellStyle name="40% - Accent5 3 4" xfId="48809"/>
    <cellStyle name="40% - Accent5 3 5" xfId="48810"/>
    <cellStyle name="40% - Accent5 4" xfId="41425"/>
    <cellStyle name="40% - Accent5 4 2" xfId="48811"/>
    <cellStyle name="40% - Accent5 4 3" xfId="48812"/>
    <cellStyle name="40% - Accent5 5" xfId="41426"/>
    <cellStyle name="40% - Accent5 5 2" xfId="48813"/>
    <cellStyle name="40% - Accent5 5 3" xfId="48814"/>
    <cellStyle name="40% - Accent5 6" xfId="41427"/>
    <cellStyle name="40% - Accent5 6 2" xfId="48815"/>
    <cellStyle name="40% - Accent5 7" xfId="41428"/>
    <cellStyle name="40% - Accent5 7 2" xfId="50539"/>
    <cellStyle name="40% - Accent5 8" xfId="48816"/>
    <cellStyle name="40% - Accent5 9" xfId="48817"/>
    <cellStyle name="40% - Accent6 2" xfId="986"/>
    <cellStyle name="40% - Accent6 2 2" xfId="41429"/>
    <cellStyle name="40% - Accent6 2 2 2" xfId="41430"/>
    <cellStyle name="40% - Accent6 2 2 2 2" xfId="41431"/>
    <cellStyle name="40% - Accent6 2 2 2 2 2" xfId="41432"/>
    <cellStyle name="40% - Accent6 2 2 2 3" xfId="41433"/>
    <cellStyle name="40% - Accent6 2 2 2 4" xfId="41434"/>
    <cellStyle name="40% - Accent6 2 2 3" xfId="41435"/>
    <cellStyle name="40% - Accent6 2 2 3 2" xfId="41436"/>
    <cellStyle name="40% - Accent6 2 2 3 2 2" xfId="41437"/>
    <cellStyle name="40% - Accent6 2 2 4" xfId="41438"/>
    <cellStyle name="40% - Accent6 2 2 5" xfId="41439"/>
    <cellStyle name="40% - Accent6 2 2 6" xfId="41440"/>
    <cellStyle name="40% - Accent6 2 2 6 2" xfId="41441"/>
    <cellStyle name="40% - Accent6 2 3" xfId="41442"/>
    <cellStyle name="40% - Accent6 2 4" xfId="41443"/>
    <cellStyle name="40% - Accent6 2 4 2" xfId="41444"/>
    <cellStyle name="40% - Accent6 2 4 2 2" xfId="41445"/>
    <cellStyle name="40% - Accent6 2 5" xfId="41446"/>
    <cellStyle name="40% - Accent6 2 5 2" xfId="41447"/>
    <cellStyle name="40% - Accent6 2 5 2 2" xfId="41448"/>
    <cellStyle name="40% - Accent6 2 6" xfId="41449"/>
    <cellStyle name="40% - Accent6 2 7" xfId="41450"/>
    <cellStyle name="40% - Accent6 2 8" xfId="50540"/>
    <cellStyle name="40% - Accent6 3" xfId="987"/>
    <cellStyle name="40% - Accent6 3 2" xfId="41451"/>
    <cellStyle name="40% - Accent6 3 2 2" xfId="48818"/>
    <cellStyle name="40% - Accent6 3 3" xfId="41452"/>
    <cellStyle name="40% - Accent6 3 3 2" xfId="48819"/>
    <cellStyle name="40% - Accent6 3 4" xfId="48820"/>
    <cellStyle name="40% - Accent6 3 5" xfId="48821"/>
    <cellStyle name="40% - Accent6 4" xfId="41453"/>
    <cellStyle name="40% - Accent6 4 2" xfId="48822"/>
    <cellStyle name="40% - Accent6 4 3" xfId="48823"/>
    <cellStyle name="40% - Accent6 5" xfId="41454"/>
    <cellStyle name="40% - Accent6 5 2" xfId="48824"/>
    <cellStyle name="40% - Accent6 5 3" xfId="48825"/>
    <cellStyle name="40% - Accent6 6" xfId="41455"/>
    <cellStyle name="40% - Accent6 6 2" xfId="48826"/>
    <cellStyle name="40% - Accent6 7" xfId="41456"/>
    <cellStyle name="40% - Accent6 7 2" xfId="50541"/>
    <cellStyle name="40% - Accent6 8" xfId="50542"/>
    <cellStyle name="60% - Accent1 2" xfId="988"/>
    <cellStyle name="60% - Accent1 2 2" xfId="41457"/>
    <cellStyle name="60% - Accent1 2 2 2" xfId="41458"/>
    <cellStyle name="60% - Accent1 2 2 2 2" xfId="41459"/>
    <cellStyle name="60% - Accent1 2 2 2 2 2" xfId="41460"/>
    <cellStyle name="60% - Accent1 2 2 2 3" xfId="41461"/>
    <cellStyle name="60% - Accent1 2 2 2 4" xfId="41462"/>
    <cellStyle name="60% - Accent1 2 2 3" xfId="41463"/>
    <cellStyle name="60% - Accent1 2 2 3 2" xfId="41464"/>
    <cellStyle name="60% - Accent1 2 2 3 2 2" xfId="41465"/>
    <cellStyle name="60% - Accent1 2 2 4" xfId="41466"/>
    <cellStyle name="60% - Accent1 2 2 5" xfId="41467"/>
    <cellStyle name="60% - Accent1 2 2 6" xfId="41468"/>
    <cellStyle name="60% - Accent1 2 2 6 2" xfId="41469"/>
    <cellStyle name="60% - Accent1 2 3" xfId="41470"/>
    <cellStyle name="60% - Accent1 2 4" xfId="41471"/>
    <cellStyle name="60% - Accent1 2 4 2" xfId="41472"/>
    <cellStyle name="60% - Accent1 2 4 2 2" xfId="41473"/>
    <cellStyle name="60% - Accent1 2 5" xfId="41474"/>
    <cellStyle name="60% - Accent1 2 5 2" xfId="41475"/>
    <cellStyle name="60% - Accent1 2 5 2 2" xfId="41476"/>
    <cellStyle name="60% - Accent1 2 6" xfId="41477"/>
    <cellStyle name="60% - Accent1 2 7" xfId="41478"/>
    <cellStyle name="60% - Accent1 2 8" xfId="50543"/>
    <cellStyle name="60% - Accent1 3" xfId="989"/>
    <cellStyle name="60% - Accent1 3 2" xfId="41479"/>
    <cellStyle name="60% - Accent1 3 3" xfId="41480"/>
    <cellStyle name="60% - Accent1 3 4" xfId="48827"/>
    <cellStyle name="60% - Accent1 4" xfId="41481"/>
    <cellStyle name="60% - Accent1 4 2" xfId="48828"/>
    <cellStyle name="60% - Accent1 5" xfId="41482"/>
    <cellStyle name="60% - Accent1 5 2" xfId="48829"/>
    <cellStyle name="60% - Accent1 6" xfId="41483"/>
    <cellStyle name="60% - Accent1 6 2" xfId="50544"/>
    <cellStyle name="60% - Accent1 7" xfId="41484"/>
    <cellStyle name="60% - Accent1 8" xfId="50545"/>
    <cellStyle name="60% - Accent2 2" xfId="990"/>
    <cellStyle name="60% - Accent2 2 2" xfId="41485"/>
    <cellStyle name="60% - Accent2 2 2 2" xfId="41486"/>
    <cellStyle name="60% - Accent2 2 2 2 2" xfId="41487"/>
    <cellStyle name="60% - Accent2 2 2 2 2 2" xfId="41488"/>
    <cellStyle name="60% - Accent2 2 2 2 3" xfId="41489"/>
    <cellStyle name="60% - Accent2 2 2 2 4" xfId="41490"/>
    <cellStyle name="60% - Accent2 2 2 3" xfId="41491"/>
    <cellStyle name="60% - Accent2 2 2 3 2" xfId="41492"/>
    <cellStyle name="60% - Accent2 2 2 3 2 2" xfId="41493"/>
    <cellStyle name="60% - Accent2 2 2 4" xfId="41494"/>
    <cellStyle name="60% - Accent2 2 2 5" xfId="41495"/>
    <cellStyle name="60% - Accent2 2 2 6" xfId="41496"/>
    <cellStyle name="60% - Accent2 2 2 6 2" xfId="41497"/>
    <cellStyle name="60% - Accent2 2 3" xfId="41498"/>
    <cellStyle name="60% - Accent2 2 4" xfId="41499"/>
    <cellStyle name="60% - Accent2 2 4 2" xfId="41500"/>
    <cellStyle name="60% - Accent2 2 4 2 2" xfId="41501"/>
    <cellStyle name="60% - Accent2 2 5" xfId="41502"/>
    <cellStyle name="60% - Accent2 2 5 2" xfId="41503"/>
    <cellStyle name="60% - Accent2 2 5 2 2" xfId="41504"/>
    <cellStyle name="60% - Accent2 2 6" xfId="41505"/>
    <cellStyle name="60% - Accent2 2 7" xfId="41506"/>
    <cellStyle name="60% - Accent2 2 8" xfId="50546"/>
    <cellStyle name="60% - Accent2 3" xfId="991"/>
    <cellStyle name="60% - Accent2 3 2" xfId="41507"/>
    <cellStyle name="60% - Accent2 3 3" xfId="41508"/>
    <cellStyle name="60% - Accent2 3 4" xfId="48830"/>
    <cellStyle name="60% - Accent2 4" xfId="41509"/>
    <cellStyle name="60% - Accent2 4 2" xfId="48831"/>
    <cellStyle name="60% - Accent2 5" xfId="41510"/>
    <cellStyle name="60% - Accent2 5 2" xfId="48832"/>
    <cellStyle name="60% - Accent2 6" xfId="41511"/>
    <cellStyle name="60% - Accent2 6 2" xfId="50547"/>
    <cellStyle name="60% - Accent2 7" xfId="41512"/>
    <cellStyle name="60% - Accent2 8" xfId="50548"/>
    <cellStyle name="60% - Accent3 2" xfId="992"/>
    <cellStyle name="60% - Accent3 2 2" xfId="41513"/>
    <cellStyle name="60% - Accent3 2 2 2" xfId="41514"/>
    <cellStyle name="60% - Accent3 2 2 2 2" xfId="41515"/>
    <cellStyle name="60% - Accent3 2 2 2 2 2" xfId="41516"/>
    <cellStyle name="60% - Accent3 2 2 2 3" xfId="41517"/>
    <cellStyle name="60% - Accent3 2 2 2 4" xfId="41518"/>
    <cellStyle name="60% - Accent3 2 2 3" xfId="41519"/>
    <cellStyle name="60% - Accent3 2 2 3 2" xfId="41520"/>
    <cellStyle name="60% - Accent3 2 2 3 2 2" xfId="41521"/>
    <cellStyle name="60% - Accent3 2 2 4" xfId="41522"/>
    <cellStyle name="60% - Accent3 2 2 5" xfId="41523"/>
    <cellStyle name="60% - Accent3 2 2 6" xfId="41524"/>
    <cellStyle name="60% - Accent3 2 2 6 2" xfId="41525"/>
    <cellStyle name="60% - Accent3 2 3" xfId="41526"/>
    <cellStyle name="60% - Accent3 2 4" xfId="41527"/>
    <cellStyle name="60% - Accent3 2 4 2" xfId="41528"/>
    <cellStyle name="60% - Accent3 2 4 2 2" xfId="41529"/>
    <cellStyle name="60% - Accent3 2 5" xfId="41530"/>
    <cellStyle name="60% - Accent3 2 5 2" xfId="41531"/>
    <cellStyle name="60% - Accent3 2 5 2 2" xfId="41532"/>
    <cellStyle name="60% - Accent3 2 6" xfId="41533"/>
    <cellStyle name="60% - Accent3 2 7" xfId="41534"/>
    <cellStyle name="60% - Accent3 2 8" xfId="50549"/>
    <cellStyle name="60% - Accent3 3" xfId="993"/>
    <cellStyle name="60% - Accent3 3 2" xfId="41535"/>
    <cellStyle name="60% - Accent3 3 3" xfId="41536"/>
    <cellStyle name="60% - Accent3 3 4" xfId="48833"/>
    <cellStyle name="60% - Accent3 4" xfId="41537"/>
    <cellStyle name="60% - Accent3 4 2" xfId="48834"/>
    <cellStyle name="60% - Accent3 5" xfId="41538"/>
    <cellStyle name="60% - Accent3 5 2" xfId="48835"/>
    <cellStyle name="60% - Accent3 6" xfId="41539"/>
    <cellStyle name="60% - Accent3 6 2" xfId="50550"/>
    <cellStyle name="60% - Accent3 7" xfId="41540"/>
    <cellStyle name="60% - Accent3 8" xfId="50551"/>
    <cellStyle name="60% - Accent4 2" xfId="994"/>
    <cellStyle name="60% - Accent4 2 2" xfId="41541"/>
    <cellStyle name="60% - Accent4 2 2 2" xfId="41542"/>
    <cellStyle name="60% - Accent4 2 2 2 2" xfId="41543"/>
    <cellStyle name="60% - Accent4 2 2 2 2 2" xfId="41544"/>
    <cellStyle name="60% - Accent4 2 2 2 3" xfId="41545"/>
    <cellStyle name="60% - Accent4 2 2 2 4" xfId="41546"/>
    <cellStyle name="60% - Accent4 2 2 3" xfId="41547"/>
    <cellStyle name="60% - Accent4 2 2 3 2" xfId="41548"/>
    <cellStyle name="60% - Accent4 2 2 3 2 2" xfId="41549"/>
    <cellStyle name="60% - Accent4 2 2 4" xfId="41550"/>
    <cellStyle name="60% - Accent4 2 2 5" xfId="41551"/>
    <cellStyle name="60% - Accent4 2 2 6" xfId="41552"/>
    <cellStyle name="60% - Accent4 2 2 6 2" xfId="41553"/>
    <cellStyle name="60% - Accent4 2 3" xfId="41554"/>
    <cellStyle name="60% - Accent4 2 4" xfId="41555"/>
    <cellStyle name="60% - Accent4 2 4 2" xfId="41556"/>
    <cellStyle name="60% - Accent4 2 4 2 2" xfId="41557"/>
    <cellStyle name="60% - Accent4 2 5" xfId="41558"/>
    <cellStyle name="60% - Accent4 2 5 2" xfId="41559"/>
    <cellStyle name="60% - Accent4 2 5 2 2" xfId="41560"/>
    <cellStyle name="60% - Accent4 2 6" xfId="41561"/>
    <cellStyle name="60% - Accent4 2 7" xfId="41562"/>
    <cellStyle name="60% - Accent4 2 8" xfId="50552"/>
    <cellStyle name="60% - Accent4 3" xfId="995"/>
    <cellStyle name="60% - Accent4 3 2" xfId="41563"/>
    <cellStyle name="60% - Accent4 3 3" xfId="41564"/>
    <cellStyle name="60% - Accent4 3 4" xfId="48836"/>
    <cellStyle name="60% - Accent4 4" xfId="41565"/>
    <cellStyle name="60% - Accent4 4 2" xfId="48837"/>
    <cellStyle name="60% - Accent4 5" xfId="41566"/>
    <cellStyle name="60% - Accent4 5 2" xfId="48838"/>
    <cellStyle name="60% - Accent4 6" xfId="41567"/>
    <cellStyle name="60% - Accent4 6 2" xfId="50553"/>
    <cellStyle name="60% - Accent4 7" xfId="41568"/>
    <cellStyle name="60% - Accent4 8" xfId="50554"/>
    <cellStyle name="60% - Accent5 2" xfId="996"/>
    <cellStyle name="60% - Accent5 2 2" xfId="41569"/>
    <cellStyle name="60% - Accent5 2 2 2" xfId="41570"/>
    <cellStyle name="60% - Accent5 2 2 2 2" xfId="41571"/>
    <cellStyle name="60% - Accent5 2 2 2 2 2" xfId="41572"/>
    <cellStyle name="60% - Accent5 2 2 2 3" xfId="41573"/>
    <cellStyle name="60% - Accent5 2 2 2 4" xfId="41574"/>
    <cellStyle name="60% - Accent5 2 2 3" xfId="41575"/>
    <cellStyle name="60% - Accent5 2 2 3 2" xfId="41576"/>
    <cellStyle name="60% - Accent5 2 2 3 2 2" xfId="41577"/>
    <cellStyle name="60% - Accent5 2 2 4" xfId="41578"/>
    <cellStyle name="60% - Accent5 2 2 5" xfId="41579"/>
    <cellStyle name="60% - Accent5 2 2 6" xfId="41580"/>
    <cellStyle name="60% - Accent5 2 2 6 2" xfId="41581"/>
    <cellStyle name="60% - Accent5 2 3" xfId="41582"/>
    <cellStyle name="60% - Accent5 2 4" xfId="41583"/>
    <cellStyle name="60% - Accent5 2 4 2" xfId="41584"/>
    <cellStyle name="60% - Accent5 2 4 2 2" xfId="41585"/>
    <cellStyle name="60% - Accent5 2 5" xfId="41586"/>
    <cellStyle name="60% - Accent5 2 5 2" xfId="41587"/>
    <cellStyle name="60% - Accent5 2 5 2 2" xfId="41588"/>
    <cellStyle name="60% - Accent5 2 6" xfId="41589"/>
    <cellStyle name="60% - Accent5 2 7" xfId="41590"/>
    <cellStyle name="60% - Accent5 2 8" xfId="50555"/>
    <cellStyle name="60% - Accent5 3" xfId="997"/>
    <cellStyle name="60% - Accent5 3 2" xfId="41591"/>
    <cellStyle name="60% - Accent5 3 3" xfId="41592"/>
    <cellStyle name="60% - Accent5 3 4" xfId="48839"/>
    <cellStyle name="60% - Accent5 4" xfId="41593"/>
    <cellStyle name="60% - Accent5 4 2" xfId="48840"/>
    <cellStyle name="60% - Accent5 5" xfId="41594"/>
    <cellStyle name="60% - Accent5 5 2" xfId="48841"/>
    <cellStyle name="60% - Accent5 6" xfId="41595"/>
    <cellStyle name="60% - Accent5 6 2" xfId="50556"/>
    <cellStyle name="60% - Accent5 7" xfId="41596"/>
    <cellStyle name="60% - Accent5 8" xfId="50557"/>
    <cellStyle name="60% - Accent6 10" xfId="48842"/>
    <cellStyle name="60% - Accent6 2" xfId="998"/>
    <cellStyle name="60% - Accent6 2 2" xfId="41597"/>
    <cellStyle name="60% - Accent6 2 2 2" xfId="41598"/>
    <cellStyle name="60% - Accent6 2 2 2 2" xfId="41599"/>
    <cellStyle name="60% - Accent6 2 2 2 2 2" xfId="41600"/>
    <cellStyle name="60% - Accent6 2 2 2 3" xfId="41601"/>
    <cellStyle name="60% - Accent6 2 2 2 4" xfId="41602"/>
    <cellStyle name="60% - Accent6 2 2 3" xfId="41603"/>
    <cellStyle name="60% - Accent6 2 2 3 2" xfId="41604"/>
    <cellStyle name="60% - Accent6 2 2 3 2 2" xfId="41605"/>
    <cellStyle name="60% - Accent6 2 2 4" xfId="41606"/>
    <cellStyle name="60% - Accent6 2 2 5" xfId="41607"/>
    <cellStyle name="60% - Accent6 2 2 6" xfId="41608"/>
    <cellStyle name="60% - Accent6 2 2 6 2" xfId="41609"/>
    <cellStyle name="60% - Accent6 2 3" xfId="41610"/>
    <cellStyle name="60% - Accent6 2 4" xfId="41611"/>
    <cellStyle name="60% - Accent6 2 4 2" xfId="41612"/>
    <cellStyle name="60% - Accent6 2 4 2 2" xfId="41613"/>
    <cellStyle name="60% - Accent6 2 5" xfId="41614"/>
    <cellStyle name="60% - Accent6 2 5 2" xfId="41615"/>
    <cellStyle name="60% - Accent6 2 5 2 2" xfId="41616"/>
    <cellStyle name="60% - Accent6 2 6" xfId="41617"/>
    <cellStyle name="60% - Accent6 2 7" xfId="41618"/>
    <cellStyle name="60% - Accent6 2 8" xfId="50558"/>
    <cellStyle name="60% - Accent6 3" xfId="999"/>
    <cellStyle name="60% - Accent6 3 2" xfId="41619"/>
    <cellStyle name="60% - Accent6 3 3" xfId="41620"/>
    <cellStyle name="60% - Accent6 3 4" xfId="48843"/>
    <cellStyle name="60% - Accent6 4" xfId="41621"/>
    <cellStyle name="60% - Accent6 4 2" xfId="48844"/>
    <cellStyle name="60% - Accent6 4 3" xfId="48845"/>
    <cellStyle name="60% - Accent6 4 3 2" xfId="48846"/>
    <cellStyle name="60% - Accent6 4 4" xfId="48847"/>
    <cellStyle name="60% - Accent6 5" xfId="41622"/>
    <cellStyle name="60% - Accent6 5 2" xfId="48848"/>
    <cellStyle name="60% - Accent6 5 3" xfId="48849"/>
    <cellStyle name="60% - Accent6 6" xfId="41623"/>
    <cellStyle name="60% - Accent6 6 2" xfId="48850"/>
    <cellStyle name="60% - Accent6 7" xfId="41624"/>
    <cellStyle name="60% - Accent6 8" xfId="48851"/>
    <cellStyle name="60% - Accent6 9" xfId="48852"/>
    <cellStyle name="aaa" xfId="41625"/>
    <cellStyle name="Accent1 - 20%" xfId="9"/>
    <cellStyle name="Accent1 - 20% 2" xfId="1000"/>
    <cellStyle name="Accent1 - 40%" xfId="10"/>
    <cellStyle name="Accent1 - 40% 2" xfId="1001"/>
    <cellStyle name="Accent1 - 60%" xfId="11"/>
    <cellStyle name="Accent1 10" xfId="48853"/>
    <cellStyle name="Accent1 11" xfId="48854"/>
    <cellStyle name="Accent1 12" xfId="48855"/>
    <cellStyle name="Accent1 13" xfId="48856"/>
    <cellStyle name="Accent1 14" xfId="48857"/>
    <cellStyle name="Accent1 14 2" xfId="48858"/>
    <cellStyle name="Accent1 14 3" xfId="48859"/>
    <cellStyle name="Accent1 15" xfId="48860"/>
    <cellStyle name="Accent1 15 2" xfId="48861"/>
    <cellStyle name="Accent1 15 3" xfId="48862"/>
    <cellStyle name="Accent1 16" xfId="48863"/>
    <cellStyle name="Accent1 16 2" xfId="48864"/>
    <cellStyle name="Accent1 17" xfId="48865"/>
    <cellStyle name="Accent1 18" xfId="48866"/>
    <cellStyle name="Accent1 19" xfId="48867"/>
    <cellStyle name="Accent1 2" xfId="1002"/>
    <cellStyle name="Accent1 2 2" xfId="41626"/>
    <cellStyle name="Accent1 2 2 2" xfId="41627"/>
    <cellStyle name="Accent1 2 2 2 2" xfId="41628"/>
    <cellStyle name="Accent1 2 2 2 2 2" xfId="41629"/>
    <cellStyle name="Accent1 2 2 2 3" xfId="41630"/>
    <cellStyle name="Accent1 2 2 2 4" xfId="41631"/>
    <cellStyle name="Accent1 2 2 3" xfId="41632"/>
    <cellStyle name="Accent1 2 2 3 2" xfId="41633"/>
    <cellStyle name="Accent1 2 2 3 2 2" xfId="41634"/>
    <cellStyle name="Accent1 2 2 4" xfId="41635"/>
    <cellStyle name="Accent1 2 2 5" xfId="41636"/>
    <cellStyle name="Accent1 2 2 6" xfId="41637"/>
    <cellStyle name="Accent1 2 2 6 2" xfId="41638"/>
    <cellStyle name="Accent1 2 3" xfId="41639"/>
    <cellStyle name="Accent1 2 4" xfId="41640"/>
    <cellStyle name="Accent1 2 4 2" xfId="41641"/>
    <cellStyle name="Accent1 2 4 2 2" xfId="41642"/>
    <cellStyle name="Accent1 2 5" xfId="41643"/>
    <cellStyle name="Accent1 2 5 2" xfId="41644"/>
    <cellStyle name="Accent1 2 5 2 2" xfId="41645"/>
    <cellStyle name="Accent1 2 6" xfId="41646"/>
    <cellStyle name="Accent1 2 7" xfId="41647"/>
    <cellStyle name="Accent1 2 8" xfId="50559"/>
    <cellStyle name="Accent1 20" xfId="48868"/>
    <cellStyle name="Accent1 21" xfId="48869"/>
    <cellStyle name="Accent1 22" xfId="48870"/>
    <cellStyle name="Accent1 23" xfId="48871"/>
    <cellStyle name="Accent1 24" xfId="48872"/>
    <cellStyle name="Accent1 25" xfId="50560"/>
    <cellStyle name="Accent1 26" xfId="50561"/>
    <cellStyle name="Accent1 27" xfId="50562"/>
    <cellStyle name="Accent1 28" xfId="50563"/>
    <cellStyle name="Accent1 3" xfId="1003"/>
    <cellStyle name="Accent1 3 2" xfId="41648"/>
    <cellStyle name="Accent1 3 3" xfId="41649"/>
    <cellStyle name="Accent1 3 4" xfId="48873"/>
    <cellStyle name="Accent1 4" xfId="41650"/>
    <cellStyle name="Accent1 4 2" xfId="48874"/>
    <cellStyle name="Accent1 5" xfId="41651"/>
    <cellStyle name="Accent1 5 2" xfId="48875"/>
    <cellStyle name="Accent1 6" xfId="41652"/>
    <cellStyle name="Accent1 6 2" xfId="50564"/>
    <cellStyle name="Accent1 7" xfId="41653"/>
    <cellStyle name="Accent1 7 2" xfId="50565"/>
    <cellStyle name="Accent1 8" xfId="48876"/>
    <cellStyle name="Accent1 9" xfId="48877"/>
    <cellStyle name="Accent2 - 20%" xfId="12"/>
    <cellStyle name="Accent2 - 20% 2" xfId="1004"/>
    <cellStyle name="Accent2 - 40%" xfId="13"/>
    <cellStyle name="Accent2 - 40% 2" xfId="1005"/>
    <cellStyle name="Accent2 - 60%" xfId="14"/>
    <cellStyle name="Accent2 10" xfId="48878"/>
    <cellStyle name="Accent2 11" xfId="48879"/>
    <cellStyle name="Accent2 12" xfId="48880"/>
    <cellStyle name="Accent2 13" xfId="48881"/>
    <cellStyle name="Accent2 14" xfId="48882"/>
    <cellStyle name="Accent2 14 2" xfId="48883"/>
    <cellStyle name="Accent2 14 3" xfId="48884"/>
    <cellStyle name="Accent2 15" xfId="48885"/>
    <cellStyle name="Accent2 15 2" xfId="48886"/>
    <cellStyle name="Accent2 15 3" xfId="48887"/>
    <cellStyle name="Accent2 16" xfId="48888"/>
    <cellStyle name="Accent2 16 2" xfId="48889"/>
    <cellStyle name="Accent2 17" xfId="48890"/>
    <cellStyle name="Accent2 18" xfId="48891"/>
    <cellStyle name="Accent2 19" xfId="48892"/>
    <cellStyle name="Accent2 2" xfId="1006"/>
    <cellStyle name="Accent2 2 2" xfId="41654"/>
    <cellStyle name="Accent2 2 2 2" xfId="41655"/>
    <cellStyle name="Accent2 2 2 2 2" xfId="41656"/>
    <cellStyle name="Accent2 2 2 2 2 2" xfId="41657"/>
    <cellStyle name="Accent2 2 2 2 3" xfId="41658"/>
    <cellStyle name="Accent2 2 2 2 4" xfId="41659"/>
    <cellStyle name="Accent2 2 2 3" xfId="41660"/>
    <cellStyle name="Accent2 2 2 3 2" xfId="41661"/>
    <cellStyle name="Accent2 2 2 3 2 2" xfId="41662"/>
    <cellStyle name="Accent2 2 2 4" xfId="41663"/>
    <cellStyle name="Accent2 2 2 5" xfId="41664"/>
    <cellStyle name="Accent2 2 2 6" xfId="41665"/>
    <cellStyle name="Accent2 2 2 6 2" xfId="41666"/>
    <cellStyle name="Accent2 2 3" xfId="41667"/>
    <cellStyle name="Accent2 2 4" xfId="41668"/>
    <cellStyle name="Accent2 2 4 2" xfId="41669"/>
    <cellStyle name="Accent2 2 4 2 2" xfId="41670"/>
    <cellStyle name="Accent2 2 5" xfId="41671"/>
    <cellStyle name="Accent2 2 5 2" xfId="41672"/>
    <cellStyle name="Accent2 2 5 2 2" xfId="41673"/>
    <cellStyle name="Accent2 2 6" xfId="41674"/>
    <cellStyle name="Accent2 2 7" xfId="41675"/>
    <cellStyle name="Accent2 2 8" xfId="50566"/>
    <cellStyle name="Accent2 20" xfId="48893"/>
    <cellStyle name="Accent2 21" xfId="48894"/>
    <cellStyle name="Accent2 22" xfId="48895"/>
    <cellStyle name="Accent2 23" xfId="48896"/>
    <cellStyle name="Accent2 24" xfId="48897"/>
    <cellStyle name="Accent2 25" xfId="50567"/>
    <cellStyle name="Accent2 26" xfId="50568"/>
    <cellStyle name="Accent2 27" xfId="50569"/>
    <cellStyle name="Accent2 28" xfId="50570"/>
    <cellStyle name="Accent2 3" xfId="1007"/>
    <cellStyle name="Accent2 3 2" xfId="41676"/>
    <cellStyle name="Accent2 3 3" xfId="41677"/>
    <cellStyle name="Accent2 3 4" xfId="48898"/>
    <cellStyle name="Accent2 4" xfId="41678"/>
    <cellStyle name="Accent2 4 2" xfId="48899"/>
    <cellStyle name="Accent2 5" xfId="41679"/>
    <cellStyle name="Accent2 5 2" xfId="48900"/>
    <cellStyle name="Accent2 6" xfId="41680"/>
    <cellStyle name="Accent2 6 2" xfId="50571"/>
    <cellStyle name="Accent2 7" xfId="41681"/>
    <cellStyle name="Accent2 7 2" xfId="50572"/>
    <cellStyle name="Accent2 8" xfId="48901"/>
    <cellStyle name="Accent2 9" xfId="48902"/>
    <cellStyle name="Accent3 - 20%" xfId="15"/>
    <cellStyle name="Accent3 - 20% 2" xfId="1008"/>
    <cellStyle name="Accent3 - 40%" xfId="16"/>
    <cellStyle name="Accent3 - 40% 2" xfId="1009"/>
    <cellStyle name="Accent3 - 60%" xfId="17"/>
    <cellStyle name="Accent3 10" xfId="48903"/>
    <cellStyle name="Accent3 11" xfId="48904"/>
    <cellStyle name="Accent3 12" xfId="48905"/>
    <cellStyle name="Accent3 13" xfId="48906"/>
    <cellStyle name="Accent3 14" xfId="48907"/>
    <cellStyle name="Accent3 14 2" xfId="48908"/>
    <cellStyle name="Accent3 14 3" xfId="48909"/>
    <cellStyle name="Accent3 15" xfId="48910"/>
    <cellStyle name="Accent3 15 2" xfId="48911"/>
    <cellStyle name="Accent3 15 3" xfId="48912"/>
    <cellStyle name="Accent3 16" xfId="48913"/>
    <cellStyle name="Accent3 16 2" xfId="48914"/>
    <cellStyle name="Accent3 17" xfId="48915"/>
    <cellStyle name="Accent3 18" xfId="48916"/>
    <cellStyle name="Accent3 19" xfId="48917"/>
    <cellStyle name="Accent3 2" xfId="1010"/>
    <cellStyle name="Accent3 2 2" xfId="41682"/>
    <cellStyle name="Accent3 2 2 2" xfId="41683"/>
    <cellStyle name="Accent3 2 2 2 2" xfId="41684"/>
    <cellStyle name="Accent3 2 2 2 2 2" xfId="41685"/>
    <cellStyle name="Accent3 2 2 2 3" xfId="41686"/>
    <cellStyle name="Accent3 2 2 2 4" xfId="41687"/>
    <cellStyle name="Accent3 2 2 3" xfId="41688"/>
    <cellStyle name="Accent3 2 2 3 2" xfId="41689"/>
    <cellStyle name="Accent3 2 2 3 2 2" xfId="41690"/>
    <cellStyle name="Accent3 2 2 4" xfId="41691"/>
    <cellStyle name="Accent3 2 2 5" xfId="41692"/>
    <cellStyle name="Accent3 2 2 6" xfId="41693"/>
    <cellStyle name="Accent3 2 2 6 2" xfId="41694"/>
    <cellStyle name="Accent3 2 3" xfId="41695"/>
    <cellStyle name="Accent3 2 4" xfId="41696"/>
    <cellStyle name="Accent3 2 4 2" xfId="41697"/>
    <cellStyle name="Accent3 2 4 2 2" xfId="41698"/>
    <cellStyle name="Accent3 2 5" xfId="41699"/>
    <cellStyle name="Accent3 2 5 2" xfId="41700"/>
    <cellStyle name="Accent3 2 5 2 2" xfId="41701"/>
    <cellStyle name="Accent3 2 6" xfId="41702"/>
    <cellStyle name="Accent3 2 7" xfId="41703"/>
    <cellStyle name="Accent3 2 8" xfId="50573"/>
    <cellStyle name="Accent3 20" xfId="48918"/>
    <cellStyle name="Accent3 21" xfId="48919"/>
    <cellStyle name="Accent3 22" xfId="48920"/>
    <cellStyle name="Accent3 23" xfId="48921"/>
    <cellStyle name="Accent3 24" xfId="48922"/>
    <cellStyle name="Accent3 25" xfId="50574"/>
    <cellStyle name="Accent3 26" xfId="50575"/>
    <cellStyle name="Accent3 27" xfId="50576"/>
    <cellStyle name="Accent3 28" xfId="50577"/>
    <cellStyle name="Accent3 3" xfId="1011"/>
    <cellStyle name="Accent3 3 2" xfId="41704"/>
    <cellStyle name="Accent3 3 3" xfId="41705"/>
    <cellStyle name="Accent3 3 4" xfId="48923"/>
    <cellStyle name="Accent3 4" xfId="41706"/>
    <cellStyle name="Accent3 4 2" xfId="48924"/>
    <cellStyle name="Accent3 5" xfId="41707"/>
    <cellStyle name="Accent3 5 2" xfId="48925"/>
    <cellStyle name="Accent3 6" xfId="41708"/>
    <cellStyle name="Accent3 6 2" xfId="50578"/>
    <cellStyle name="Accent3 7" xfId="41709"/>
    <cellStyle name="Accent3 7 2" xfId="50579"/>
    <cellStyle name="Accent3 8" xfId="48926"/>
    <cellStyle name="Accent3 9" xfId="48927"/>
    <cellStyle name="Accent4 - 20%" xfId="18"/>
    <cellStyle name="Accent4 - 20% 2" xfId="1012"/>
    <cellStyle name="Accent4 - 40%" xfId="19"/>
    <cellStyle name="Accent4 - 40% 2" xfId="1013"/>
    <cellStyle name="Accent4 - 60%" xfId="20"/>
    <cellStyle name="Accent4 10" xfId="48928"/>
    <cellStyle name="Accent4 11" xfId="48929"/>
    <cellStyle name="Accent4 12" xfId="48930"/>
    <cellStyle name="Accent4 13" xfId="48931"/>
    <cellStyle name="Accent4 14" xfId="48932"/>
    <cellStyle name="Accent4 14 2" xfId="48933"/>
    <cellStyle name="Accent4 14 3" xfId="48934"/>
    <cellStyle name="Accent4 15" xfId="48935"/>
    <cellStyle name="Accent4 15 2" xfId="48936"/>
    <cellStyle name="Accent4 15 3" xfId="48937"/>
    <cellStyle name="Accent4 16" xfId="48938"/>
    <cellStyle name="Accent4 16 2" xfId="48939"/>
    <cellStyle name="Accent4 17" xfId="48940"/>
    <cellStyle name="Accent4 18" xfId="48941"/>
    <cellStyle name="Accent4 19" xfId="48942"/>
    <cellStyle name="Accent4 2" xfId="1014"/>
    <cellStyle name="Accent4 2 2" xfId="41710"/>
    <cellStyle name="Accent4 2 2 2" xfId="41711"/>
    <cellStyle name="Accent4 2 2 2 2" xfId="41712"/>
    <cellStyle name="Accent4 2 2 2 2 2" xfId="41713"/>
    <cellStyle name="Accent4 2 2 2 3" xfId="41714"/>
    <cellStyle name="Accent4 2 2 2 4" xfId="41715"/>
    <cellStyle name="Accent4 2 2 3" xfId="41716"/>
    <cellStyle name="Accent4 2 2 3 2" xfId="41717"/>
    <cellStyle name="Accent4 2 2 3 2 2" xfId="41718"/>
    <cellStyle name="Accent4 2 2 4" xfId="41719"/>
    <cellStyle name="Accent4 2 2 5" xfId="41720"/>
    <cellStyle name="Accent4 2 2 6" xfId="41721"/>
    <cellStyle name="Accent4 2 2 6 2" xfId="41722"/>
    <cellStyle name="Accent4 2 3" xfId="41723"/>
    <cellStyle name="Accent4 2 4" xfId="41724"/>
    <cellStyle name="Accent4 2 4 2" xfId="41725"/>
    <cellStyle name="Accent4 2 4 2 2" xfId="41726"/>
    <cellStyle name="Accent4 2 5" xfId="41727"/>
    <cellStyle name="Accent4 2 5 2" xfId="41728"/>
    <cellStyle name="Accent4 2 5 2 2" xfId="41729"/>
    <cellStyle name="Accent4 2 6" xfId="41730"/>
    <cellStyle name="Accent4 2 7" xfId="41731"/>
    <cellStyle name="Accent4 2 8" xfId="50580"/>
    <cellStyle name="Accent4 20" xfId="48943"/>
    <cellStyle name="Accent4 21" xfId="48944"/>
    <cellStyle name="Accent4 22" xfId="48945"/>
    <cellStyle name="Accent4 23" xfId="48946"/>
    <cellStyle name="Accent4 24" xfId="48947"/>
    <cellStyle name="Accent4 25" xfId="50581"/>
    <cellStyle name="Accent4 26" xfId="50582"/>
    <cellStyle name="Accent4 27" xfId="50583"/>
    <cellStyle name="Accent4 28" xfId="50584"/>
    <cellStyle name="Accent4 3" xfId="1015"/>
    <cellStyle name="Accent4 3 2" xfId="41732"/>
    <cellStyle name="Accent4 3 3" xfId="41733"/>
    <cellStyle name="Accent4 3 4" xfId="48948"/>
    <cellStyle name="Accent4 4" xfId="41734"/>
    <cellStyle name="Accent4 4 2" xfId="48949"/>
    <cellStyle name="Accent4 5" xfId="41735"/>
    <cellStyle name="Accent4 5 2" xfId="48950"/>
    <cellStyle name="Accent4 6" xfId="41736"/>
    <cellStyle name="Accent4 6 2" xfId="50585"/>
    <cellStyle name="Accent4 7" xfId="41737"/>
    <cellStyle name="Accent4 7 2" xfId="50586"/>
    <cellStyle name="Accent4 8" xfId="48951"/>
    <cellStyle name="Accent4 9" xfId="48952"/>
    <cellStyle name="Accent5 - 20%" xfId="21"/>
    <cellStyle name="Accent5 - 20% 2" xfId="1016"/>
    <cellStyle name="Accent5 - 40%" xfId="22"/>
    <cellStyle name="Accent5 - 40% 2" xfId="1017"/>
    <cellStyle name="Accent5 - 60%" xfId="23"/>
    <cellStyle name="Accent5 10" xfId="48953"/>
    <cellStyle name="Accent5 11" xfId="48954"/>
    <cellStyle name="Accent5 12" xfId="48955"/>
    <cellStyle name="Accent5 13" xfId="48956"/>
    <cellStyle name="Accent5 14" xfId="48957"/>
    <cellStyle name="Accent5 14 2" xfId="48958"/>
    <cellStyle name="Accent5 14 3" xfId="48959"/>
    <cellStyle name="Accent5 15" xfId="48960"/>
    <cellStyle name="Accent5 15 2" xfId="48961"/>
    <cellStyle name="Accent5 15 3" xfId="48962"/>
    <cellStyle name="Accent5 16" xfId="48963"/>
    <cellStyle name="Accent5 16 2" xfId="48964"/>
    <cellStyle name="Accent5 17" xfId="48965"/>
    <cellStyle name="Accent5 18" xfId="48966"/>
    <cellStyle name="Accent5 19" xfId="48967"/>
    <cellStyle name="Accent5 2" xfId="1018"/>
    <cellStyle name="Accent5 2 2" xfId="41738"/>
    <cellStyle name="Accent5 2 2 2" xfId="41739"/>
    <cellStyle name="Accent5 2 2 2 2" xfId="41740"/>
    <cellStyle name="Accent5 2 2 2 2 2" xfId="41741"/>
    <cellStyle name="Accent5 2 2 2 3" xfId="41742"/>
    <cellStyle name="Accent5 2 2 2 4" xfId="41743"/>
    <cellStyle name="Accent5 2 2 3" xfId="41744"/>
    <cellStyle name="Accent5 2 2 3 2" xfId="41745"/>
    <cellStyle name="Accent5 2 2 3 2 2" xfId="41746"/>
    <cellStyle name="Accent5 2 2 4" xfId="41747"/>
    <cellStyle name="Accent5 2 2 5" xfId="41748"/>
    <cellStyle name="Accent5 2 2 6" xfId="41749"/>
    <cellStyle name="Accent5 2 2 6 2" xfId="41750"/>
    <cellStyle name="Accent5 2 3" xfId="41751"/>
    <cellStyle name="Accent5 2 4" xfId="41752"/>
    <cellStyle name="Accent5 2 4 2" xfId="41753"/>
    <cellStyle name="Accent5 2 4 2 2" xfId="41754"/>
    <cellStyle name="Accent5 2 5" xfId="41755"/>
    <cellStyle name="Accent5 2 5 2" xfId="41756"/>
    <cellStyle name="Accent5 2 5 2 2" xfId="41757"/>
    <cellStyle name="Accent5 2 6" xfId="41758"/>
    <cellStyle name="Accent5 2 7" xfId="41759"/>
    <cellStyle name="Accent5 2 8" xfId="50587"/>
    <cellStyle name="Accent5 20" xfId="48968"/>
    <cellStyle name="Accent5 21" xfId="48969"/>
    <cellStyle name="Accent5 22" xfId="48970"/>
    <cellStyle name="Accent5 23" xfId="48971"/>
    <cellStyle name="Accent5 24" xfId="48972"/>
    <cellStyle name="Accent5 25" xfId="50588"/>
    <cellStyle name="Accent5 26" xfId="50589"/>
    <cellStyle name="Accent5 27" xfId="50590"/>
    <cellStyle name="Accent5 28" xfId="50591"/>
    <cellStyle name="Accent5 3" xfId="1019"/>
    <cellStyle name="Accent5 3 2" xfId="41760"/>
    <cellStyle name="Accent5 3 3" xfId="41761"/>
    <cellStyle name="Accent5 3 4" xfId="48973"/>
    <cellStyle name="Accent5 4" xfId="41762"/>
    <cellStyle name="Accent5 4 2" xfId="48974"/>
    <cellStyle name="Accent5 5" xfId="41763"/>
    <cellStyle name="Accent5 5 2" xfId="48975"/>
    <cellStyle name="Accent5 6" xfId="41764"/>
    <cellStyle name="Accent5 6 2" xfId="50592"/>
    <cellStyle name="Accent5 7" xfId="41765"/>
    <cellStyle name="Accent5 7 2" xfId="50593"/>
    <cellStyle name="Accent5 8" xfId="48976"/>
    <cellStyle name="Accent5 9" xfId="48977"/>
    <cellStyle name="Accent6 - 20%" xfId="24"/>
    <cellStyle name="Accent6 - 20% 2" xfId="1020"/>
    <cellStyle name="Accent6 - 40%" xfId="25"/>
    <cellStyle name="Accent6 - 40% 2" xfId="1021"/>
    <cellStyle name="Accent6 - 60%" xfId="26"/>
    <cellStyle name="Accent6 10" xfId="48978"/>
    <cellStyle name="Accent6 11" xfId="48979"/>
    <cellStyle name="Accent6 12" xfId="48980"/>
    <cellStyle name="Accent6 13" xfId="48981"/>
    <cellStyle name="Accent6 14" xfId="48982"/>
    <cellStyle name="Accent6 14 2" xfId="48983"/>
    <cellStyle name="Accent6 14 3" xfId="48984"/>
    <cellStyle name="Accent6 15" xfId="48985"/>
    <cellStyle name="Accent6 15 2" xfId="48986"/>
    <cellStyle name="Accent6 15 3" xfId="48987"/>
    <cellStyle name="Accent6 16" xfId="48988"/>
    <cellStyle name="Accent6 16 2" xfId="48989"/>
    <cellStyle name="Accent6 17" xfId="48990"/>
    <cellStyle name="Accent6 18" xfId="48991"/>
    <cellStyle name="Accent6 19" xfId="48992"/>
    <cellStyle name="Accent6 2" xfId="1022"/>
    <cellStyle name="Accent6 2 2" xfId="41766"/>
    <cellStyle name="Accent6 2 2 2" xfId="41767"/>
    <cellStyle name="Accent6 2 2 2 2" xfId="41768"/>
    <cellStyle name="Accent6 2 2 2 2 2" xfId="41769"/>
    <cellStyle name="Accent6 2 2 2 3" xfId="41770"/>
    <cellStyle name="Accent6 2 2 2 4" xfId="41771"/>
    <cellStyle name="Accent6 2 2 3" xfId="41772"/>
    <cellStyle name="Accent6 2 2 3 2" xfId="41773"/>
    <cellStyle name="Accent6 2 2 3 2 2" xfId="41774"/>
    <cellStyle name="Accent6 2 2 4" xfId="41775"/>
    <cellStyle name="Accent6 2 2 5" xfId="41776"/>
    <cellStyle name="Accent6 2 2 6" xfId="41777"/>
    <cellStyle name="Accent6 2 2 6 2" xfId="41778"/>
    <cellStyle name="Accent6 2 3" xfId="41779"/>
    <cellStyle name="Accent6 2 4" xfId="41780"/>
    <cellStyle name="Accent6 2 4 2" xfId="41781"/>
    <cellStyle name="Accent6 2 4 2 2" xfId="41782"/>
    <cellStyle name="Accent6 2 5" xfId="41783"/>
    <cellStyle name="Accent6 2 5 2" xfId="41784"/>
    <cellStyle name="Accent6 2 5 2 2" xfId="41785"/>
    <cellStyle name="Accent6 2 6" xfId="41786"/>
    <cellStyle name="Accent6 2 7" xfId="41787"/>
    <cellStyle name="Accent6 2 8" xfId="50594"/>
    <cellStyle name="Accent6 20" xfId="48993"/>
    <cellStyle name="Accent6 21" xfId="48994"/>
    <cellStyle name="Accent6 22" xfId="48995"/>
    <cellStyle name="Accent6 23" xfId="48996"/>
    <cellStyle name="Accent6 24" xfId="48997"/>
    <cellStyle name="Accent6 25" xfId="50595"/>
    <cellStyle name="Accent6 26" xfId="50596"/>
    <cellStyle name="Accent6 27" xfId="50597"/>
    <cellStyle name="Accent6 28" xfId="50598"/>
    <cellStyle name="Accent6 3" xfId="1023"/>
    <cellStyle name="Accent6 3 2" xfId="41788"/>
    <cellStyle name="Accent6 3 3" xfId="41789"/>
    <cellStyle name="Accent6 3 4" xfId="48998"/>
    <cellStyle name="Accent6 4" xfId="41790"/>
    <cellStyle name="Accent6 4 2" xfId="48999"/>
    <cellStyle name="Accent6 5" xfId="41791"/>
    <cellStyle name="Accent6 5 2" xfId="49000"/>
    <cellStyle name="Accent6 6" xfId="41792"/>
    <cellStyle name="Accent6 6 2" xfId="50599"/>
    <cellStyle name="Accent6 7" xfId="41793"/>
    <cellStyle name="Accent6 7 2" xfId="50600"/>
    <cellStyle name="Accent6 8" xfId="49001"/>
    <cellStyle name="Accent6 9" xfId="49002"/>
    <cellStyle name="Actual" xfId="1024"/>
    <cellStyle name="Actual 2" xfId="41794"/>
    <cellStyle name="Actual Date" xfId="1025"/>
    <cellStyle name="ÅëÈ­ [0]_±âÅ¸" xfId="1026"/>
    <cellStyle name="ÅëÈ­_±âÅ¸" xfId="1027"/>
    <cellStyle name="Allign center" xfId="1028"/>
    <cellStyle name="alternate" xfId="1029"/>
    <cellStyle name="Ancillary" xfId="1030"/>
    <cellStyle name="ÄÞ¸¶ [0]_±âÅ¸" xfId="1031"/>
    <cellStyle name="ÄÞ¸¶_±âÅ¸" xfId="1032"/>
    <cellStyle name="Bad 2" xfId="1033"/>
    <cellStyle name="Bad 2 10" xfId="1034"/>
    <cellStyle name="Bad 2 11" xfId="1035"/>
    <cellStyle name="Bad 2 12" xfId="1036"/>
    <cellStyle name="Bad 2 13" xfId="1037"/>
    <cellStyle name="Bad 2 14" xfId="1038"/>
    <cellStyle name="Bad 2 15" xfId="1039"/>
    <cellStyle name="Bad 2 16" xfId="1040"/>
    <cellStyle name="Bad 2 17" xfId="1041"/>
    <cellStyle name="Bad 2 18" xfId="1042"/>
    <cellStyle name="Bad 2 19" xfId="1043"/>
    <cellStyle name="Bad 2 2" xfId="1044"/>
    <cellStyle name="Bad 2 2 2" xfId="41795"/>
    <cellStyle name="Bad 2 2 2 2" xfId="41796"/>
    <cellStyle name="Bad 2 2 2 2 2" xfId="41797"/>
    <cellStyle name="Bad 2 2 2 3" xfId="41798"/>
    <cellStyle name="Bad 2 2 2 4" xfId="41799"/>
    <cellStyle name="Bad 2 2 3" xfId="41800"/>
    <cellStyle name="Bad 2 2 3 2" xfId="41801"/>
    <cellStyle name="Bad 2 2 3 2 2" xfId="41802"/>
    <cellStyle name="Bad 2 2 4" xfId="41803"/>
    <cellStyle name="Bad 2 2 5" xfId="41804"/>
    <cellStyle name="Bad 2 2 6" xfId="41805"/>
    <cellStyle name="Bad 2 2 6 2" xfId="41806"/>
    <cellStyle name="Bad 2 20" xfId="1045"/>
    <cellStyle name="Bad 2 21" xfId="1046"/>
    <cellStyle name="Bad 2 22" xfId="1047"/>
    <cellStyle name="Bad 2 23" xfId="1048"/>
    <cellStyle name="Bad 2 24" xfId="1049"/>
    <cellStyle name="Bad 2 25" xfId="1050"/>
    <cellStyle name="Bad 2 26" xfId="1051"/>
    <cellStyle name="Bad 2 27" xfId="1052"/>
    <cellStyle name="Bad 2 28" xfId="1053"/>
    <cellStyle name="Bad 2 29" xfId="1054"/>
    <cellStyle name="Bad 2 3" xfId="1055"/>
    <cellStyle name="Bad 2 30" xfId="1056"/>
    <cellStyle name="Bad 2 31" xfId="1057"/>
    <cellStyle name="Bad 2 32" xfId="1058"/>
    <cellStyle name="Bad 2 33" xfId="1059"/>
    <cellStyle name="Bad 2 34" xfId="1060"/>
    <cellStyle name="Bad 2 35" xfId="1061"/>
    <cellStyle name="Bad 2 36" xfId="1062"/>
    <cellStyle name="Bad 2 37" xfId="1063"/>
    <cellStyle name="Bad 2 38" xfId="1064"/>
    <cellStyle name="Bad 2 39" xfId="1065"/>
    <cellStyle name="Bad 2 4" xfId="1066"/>
    <cellStyle name="Bad 2 4 2" xfId="41807"/>
    <cellStyle name="Bad 2 4 2 2" xfId="41808"/>
    <cellStyle name="Bad 2 40" xfId="1067"/>
    <cellStyle name="Bad 2 41" xfId="1068"/>
    <cellStyle name="Bad 2 42" xfId="1069"/>
    <cellStyle name="Bad 2 43" xfId="1070"/>
    <cellStyle name="Bad 2 44" xfId="1071"/>
    <cellStyle name="Bad 2 45" xfId="1072"/>
    <cellStyle name="Bad 2 46" xfId="1073"/>
    <cellStyle name="Bad 2 47" xfId="1074"/>
    <cellStyle name="Bad 2 48" xfId="1075"/>
    <cellStyle name="Bad 2 49" xfId="1076"/>
    <cellStyle name="Bad 2 5" xfId="1077"/>
    <cellStyle name="Bad 2 5 2" xfId="41809"/>
    <cellStyle name="Bad 2 5 2 2" xfId="41810"/>
    <cellStyle name="Bad 2 50" xfId="1078"/>
    <cellStyle name="Bad 2 51" xfId="1079"/>
    <cellStyle name="Bad 2 52" xfId="1080"/>
    <cellStyle name="Bad 2 53" xfId="1081"/>
    <cellStyle name="Bad 2 54" xfId="1082"/>
    <cellStyle name="Bad 2 55" xfId="1083"/>
    <cellStyle name="Bad 2 56" xfId="1084"/>
    <cellStyle name="Bad 2 57" xfId="1085"/>
    <cellStyle name="Bad 2 58" xfId="1086"/>
    <cellStyle name="Bad 2 59" xfId="1087"/>
    <cellStyle name="Bad 2 6" xfId="1088"/>
    <cellStyle name="Bad 2 60" xfId="1089"/>
    <cellStyle name="Bad 2 61" xfId="1090"/>
    <cellStyle name="Bad 2 62" xfId="1091"/>
    <cellStyle name="Bad 2 63" xfId="1092"/>
    <cellStyle name="Bad 2 64" xfId="49003"/>
    <cellStyle name="Bad 2 65" xfId="49004"/>
    <cellStyle name="Bad 2 7" xfId="1093"/>
    <cellStyle name="Bad 2 8" xfId="1094"/>
    <cellStyle name="Bad 2 9" xfId="1095"/>
    <cellStyle name="Bad 3" xfId="1096"/>
    <cellStyle name="Bad 3 10" xfId="1097"/>
    <cellStyle name="Bad 3 11" xfId="1098"/>
    <cellStyle name="Bad 3 12" xfId="1099"/>
    <cellStyle name="Bad 3 13" xfId="1100"/>
    <cellStyle name="Bad 3 14" xfId="41811"/>
    <cellStyle name="Bad 3 15" xfId="49005"/>
    <cellStyle name="Bad 3 2" xfId="1101"/>
    <cellStyle name="Bad 3 2 2" xfId="49006"/>
    <cellStyle name="Bad 3 3" xfId="1102"/>
    <cellStyle name="Bad 3 3 2" xfId="49007"/>
    <cellStyle name="Bad 3 4" xfId="1103"/>
    <cellStyle name="Bad 3 5" xfId="1104"/>
    <cellStyle name="Bad 3 6" xfId="1105"/>
    <cellStyle name="Bad 3 7" xfId="1106"/>
    <cellStyle name="Bad 3 8" xfId="1107"/>
    <cellStyle name="Bad 3 9" xfId="1108"/>
    <cellStyle name="Bad 4" xfId="41812"/>
    <cellStyle name="Bad 4 2" xfId="41813"/>
    <cellStyle name="Bad 4 3" xfId="41814"/>
    <cellStyle name="Bad 4 4" xfId="50601"/>
    <cellStyle name="Bad 5" xfId="41815"/>
    <cellStyle name="Bad 5 2" xfId="49008"/>
    <cellStyle name="Bad 6" xfId="41816"/>
    <cellStyle name="Bad 6 2" xfId="50602"/>
    <cellStyle name="Bad 7" xfId="41817"/>
    <cellStyle name="Bad 8" xfId="41818"/>
    <cellStyle name="Band 1" xfId="1109"/>
    <cellStyle name="Band 1 2" xfId="41819"/>
    <cellStyle name="Band 1 3" xfId="41820"/>
    <cellStyle name="Band 2" xfId="1110"/>
    <cellStyle name="Band 2 2" xfId="41821"/>
    <cellStyle name="Band 2 3" xfId="41822"/>
    <cellStyle name="billion" xfId="1111"/>
    <cellStyle name="blank" xfId="1112"/>
    <cellStyle name="blue axis cells" xfId="1113"/>
    <cellStyle name="Blue Percent" xfId="1114"/>
    <cellStyle name="blue text cells" xfId="1115"/>
    <cellStyle name="BMHeading" xfId="1116"/>
    <cellStyle name="BMPercent" xfId="1117"/>
    <cellStyle name="Body" xfId="1118"/>
    <cellStyle name="Bold/Border" xfId="1119"/>
    <cellStyle name="Bold/Border 2" xfId="41823"/>
    <cellStyle name="BooleanYorN" xfId="1120"/>
    <cellStyle name="bp--" xfId="1121"/>
    <cellStyle name="Brand Default" xfId="1122"/>
    <cellStyle name="Brand Source" xfId="1123"/>
    <cellStyle name="Brand Subtitle with Underline" xfId="1124"/>
    <cellStyle name="Brand Title" xfId="1125"/>
    <cellStyle name="Bullet" xfId="1126"/>
    <cellStyle name="c" xfId="1127"/>
    <cellStyle name="c_Bal Sheets" xfId="1128"/>
    <cellStyle name="c_Credit (2)" xfId="1129"/>
    <cellStyle name="c_Earnings" xfId="1130"/>
    <cellStyle name="c_Earnings (2)" xfId="1131"/>
    <cellStyle name="c_finsumm" xfId="1132"/>
    <cellStyle name="c_GoroWipTax-to2050_fromCo_Oct21_99" xfId="1133"/>
    <cellStyle name="c_HardInc " xfId="1134"/>
    <cellStyle name="c_Hist Inputs (2)" xfId="1135"/>
    <cellStyle name="c_IEL_finsumm" xfId="1136"/>
    <cellStyle name="c_IEL_finsumm1" xfId="1137"/>
    <cellStyle name="c_LBO Summary" xfId="1138"/>
    <cellStyle name="c_Schedules" xfId="1139"/>
    <cellStyle name="c_Trans Assump (2)" xfId="1140"/>
    <cellStyle name="c_Unit Price Sen. (2)" xfId="1141"/>
    <cellStyle name="Ç¥ÁØ_¿ù°£¿ä¾àº¸°í" xfId="1142"/>
    <cellStyle name="CALC Amount" xfId="41824"/>
    <cellStyle name="CALC Amount [1]" xfId="41825"/>
    <cellStyle name="CALC Amount [2]" xfId="41826"/>
    <cellStyle name="CALC Amount Total" xfId="41827"/>
    <cellStyle name="CALC Amount Total [1]" xfId="41828"/>
    <cellStyle name="CALC Amount Total [1] 2" xfId="41829"/>
    <cellStyle name="CALC Amount Total [2]" xfId="41830"/>
    <cellStyle name="CALC Amount Total [2] 2" xfId="41831"/>
    <cellStyle name="CALC Amount Total 2" xfId="41832"/>
    <cellStyle name="CALC Amount Total_strategic model 04r" xfId="41833"/>
    <cellStyle name="CALC Amount_strategic model 04r" xfId="41834"/>
    <cellStyle name="CALC Currency" xfId="41835"/>
    <cellStyle name="Calc Currency (0)" xfId="1143"/>
    <cellStyle name="CALC Currency [1]" xfId="41836"/>
    <cellStyle name="CALC Currency [2]" xfId="41837"/>
    <cellStyle name="CALC Currency Total" xfId="41838"/>
    <cellStyle name="CALC Currency Total [1]" xfId="41839"/>
    <cellStyle name="CALC Currency Total [1] 2" xfId="41840"/>
    <cellStyle name="CALC Currency Total [2]" xfId="41841"/>
    <cellStyle name="CALC Currency Total [2] 2" xfId="41842"/>
    <cellStyle name="CALC Currency Total 2" xfId="41843"/>
    <cellStyle name="CALC Currency Total_strategic model 04r" xfId="41844"/>
    <cellStyle name="CALC Currency_strategic model 04r" xfId="41845"/>
    <cellStyle name="CALC Date Long" xfId="41846"/>
    <cellStyle name="CALC Date Short" xfId="41847"/>
    <cellStyle name="CALC Percent" xfId="41848"/>
    <cellStyle name="CALC Percent [1]" xfId="41849"/>
    <cellStyle name="CALC Percent [2]" xfId="41850"/>
    <cellStyle name="CALC Percent Total" xfId="41851"/>
    <cellStyle name="CALC Percent Total [1]" xfId="41852"/>
    <cellStyle name="CALC Percent Total [1] 2" xfId="41853"/>
    <cellStyle name="CALC Percent Total [2]" xfId="41854"/>
    <cellStyle name="CALC Percent Total [2] 2" xfId="41855"/>
    <cellStyle name="CALC Percent Total 2" xfId="41856"/>
    <cellStyle name="CALC Percent Total_strategic model 04r" xfId="41857"/>
    <cellStyle name="CALC Percent_strategic model 04r" xfId="41858"/>
    <cellStyle name="CalcInput" xfId="1144"/>
    <cellStyle name="Calcs" xfId="1145"/>
    <cellStyle name="Calculation 10" xfId="49009"/>
    <cellStyle name="Calculation 2" xfId="1146"/>
    <cellStyle name="Calculation 2 10" xfId="1147"/>
    <cellStyle name="Calculation 2 10 2" xfId="41859"/>
    <cellStyle name="Calculation 2 11" xfId="1148"/>
    <cellStyle name="Calculation 2 11 2" xfId="41860"/>
    <cellStyle name="Calculation 2 12" xfId="1149"/>
    <cellStyle name="Calculation 2 12 2" xfId="41861"/>
    <cellStyle name="Calculation 2 13" xfId="1150"/>
    <cellStyle name="Calculation 2 13 2" xfId="41862"/>
    <cellStyle name="Calculation 2 14" xfId="1151"/>
    <cellStyle name="Calculation 2 14 2" xfId="41863"/>
    <cellStyle name="Calculation 2 15" xfId="1152"/>
    <cellStyle name="Calculation 2 15 2" xfId="41864"/>
    <cellStyle name="Calculation 2 16" xfId="1153"/>
    <cellStyle name="Calculation 2 16 2" xfId="41865"/>
    <cellStyle name="Calculation 2 17" xfId="1154"/>
    <cellStyle name="Calculation 2 17 2" xfId="41866"/>
    <cellStyle name="Calculation 2 18" xfId="1155"/>
    <cellStyle name="Calculation 2 18 2" xfId="41867"/>
    <cellStyle name="Calculation 2 19" xfId="1156"/>
    <cellStyle name="Calculation 2 19 2" xfId="41868"/>
    <cellStyle name="Calculation 2 2" xfId="1157"/>
    <cellStyle name="Calculation 2 2 10" xfId="1158"/>
    <cellStyle name="Calculation 2 2 10 2" xfId="41869"/>
    <cellStyle name="Calculation 2 2 11" xfId="1159"/>
    <cellStyle name="Calculation 2 2 11 2" xfId="41870"/>
    <cellStyle name="Calculation 2 2 12" xfId="1160"/>
    <cellStyle name="Calculation 2 2 12 2" xfId="41871"/>
    <cellStyle name="Calculation 2 2 13" xfId="1161"/>
    <cellStyle name="Calculation 2 2 13 2" xfId="41872"/>
    <cellStyle name="Calculation 2 2 14" xfId="1162"/>
    <cellStyle name="Calculation 2 2 14 2" xfId="41873"/>
    <cellStyle name="Calculation 2 2 15" xfId="1163"/>
    <cellStyle name="Calculation 2 2 15 2" xfId="41874"/>
    <cellStyle name="Calculation 2 2 16" xfId="1164"/>
    <cellStyle name="Calculation 2 2 16 2" xfId="41875"/>
    <cellStyle name="Calculation 2 2 17" xfId="1165"/>
    <cellStyle name="Calculation 2 2 17 2" xfId="41876"/>
    <cellStyle name="Calculation 2 2 18" xfId="1166"/>
    <cellStyle name="Calculation 2 2 18 2" xfId="41877"/>
    <cellStyle name="Calculation 2 2 19" xfId="1167"/>
    <cellStyle name="Calculation 2 2 19 2" xfId="41878"/>
    <cellStyle name="Calculation 2 2 2" xfId="1168"/>
    <cellStyle name="Calculation 2 2 2 2" xfId="41879"/>
    <cellStyle name="Calculation 2 2 2 3" xfId="41880"/>
    <cellStyle name="Calculation 2 2 20" xfId="1169"/>
    <cellStyle name="Calculation 2 2 20 2" xfId="41881"/>
    <cellStyle name="Calculation 2 2 21" xfId="1170"/>
    <cellStyle name="Calculation 2 2 21 2" xfId="41882"/>
    <cellStyle name="Calculation 2 2 22" xfId="1171"/>
    <cellStyle name="Calculation 2 2 22 2" xfId="41883"/>
    <cellStyle name="Calculation 2 2 23" xfId="1172"/>
    <cellStyle name="Calculation 2 2 23 2" xfId="41884"/>
    <cellStyle name="Calculation 2 2 24" xfId="1173"/>
    <cellStyle name="Calculation 2 2 24 2" xfId="41885"/>
    <cellStyle name="Calculation 2 2 25" xfId="1174"/>
    <cellStyle name="Calculation 2 2 25 2" xfId="41886"/>
    <cellStyle name="Calculation 2 2 26" xfId="1175"/>
    <cellStyle name="Calculation 2 2 26 2" xfId="41887"/>
    <cellStyle name="Calculation 2 2 27" xfId="1176"/>
    <cellStyle name="Calculation 2 2 27 2" xfId="41888"/>
    <cellStyle name="Calculation 2 2 28" xfId="1177"/>
    <cellStyle name="Calculation 2 2 28 2" xfId="41889"/>
    <cellStyle name="Calculation 2 2 29" xfId="1178"/>
    <cellStyle name="Calculation 2 2 29 2" xfId="41890"/>
    <cellStyle name="Calculation 2 2 3" xfId="1179"/>
    <cellStyle name="Calculation 2 2 3 2" xfId="41891"/>
    <cellStyle name="Calculation 2 2 3 3" xfId="41892"/>
    <cellStyle name="Calculation 2 2 30" xfId="1180"/>
    <cellStyle name="Calculation 2 2 30 2" xfId="41893"/>
    <cellStyle name="Calculation 2 2 31" xfId="1181"/>
    <cellStyle name="Calculation 2 2 31 2" xfId="41894"/>
    <cellStyle name="Calculation 2 2 32" xfId="1182"/>
    <cellStyle name="Calculation 2 2 32 2" xfId="41895"/>
    <cellStyle name="Calculation 2 2 33" xfId="41896"/>
    <cellStyle name="Calculation 2 2 4" xfId="1183"/>
    <cellStyle name="Calculation 2 2 4 2" xfId="41897"/>
    <cellStyle name="Calculation 2 2 5" xfId="1184"/>
    <cellStyle name="Calculation 2 2 5 2" xfId="41898"/>
    <cellStyle name="Calculation 2 2 6" xfId="1185"/>
    <cellStyle name="Calculation 2 2 6 2" xfId="41899"/>
    <cellStyle name="Calculation 2 2 7" xfId="1186"/>
    <cellStyle name="Calculation 2 2 7 2" xfId="41900"/>
    <cellStyle name="Calculation 2 2 8" xfId="1187"/>
    <cellStyle name="Calculation 2 2 8 2" xfId="41901"/>
    <cellStyle name="Calculation 2 2 9" xfId="1188"/>
    <cellStyle name="Calculation 2 2 9 2" xfId="41902"/>
    <cellStyle name="Calculation 2 20" xfId="1189"/>
    <cellStyle name="Calculation 2 20 2" xfId="41903"/>
    <cellStyle name="Calculation 2 21" xfId="1190"/>
    <cellStyle name="Calculation 2 21 2" xfId="41904"/>
    <cellStyle name="Calculation 2 22" xfId="1191"/>
    <cellStyle name="Calculation 2 22 2" xfId="41905"/>
    <cellStyle name="Calculation 2 23" xfId="1192"/>
    <cellStyle name="Calculation 2 23 2" xfId="41906"/>
    <cellStyle name="Calculation 2 24" xfId="1193"/>
    <cellStyle name="Calculation 2 24 2" xfId="41907"/>
    <cellStyle name="Calculation 2 25" xfId="1194"/>
    <cellStyle name="Calculation 2 25 2" xfId="41908"/>
    <cellStyle name="Calculation 2 26" xfId="1195"/>
    <cellStyle name="Calculation 2 26 2" xfId="41909"/>
    <cellStyle name="Calculation 2 27" xfId="1196"/>
    <cellStyle name="Calculation 2 27 2" xfId="41910"/>
    <cellStyle name="Calculation 2 28" xfId="1197"/>
    <cellStyle name="Calculation 2 28 2" xfId="41911"/>
    <cellStyle name="Calculation 2 29" xfId="1198"/>
    <cellStyle name="Calculation 2 29 2" xfId="41912"/>
    <cellStyle name="Calculation 2 3" xfId="1199"/>
    <cellStyle name="Calculation 2 3 10" xfId="1200"/>
    <cellStyle name="Calculation 2 3 10 2" xfId="41913"/>
    <cellStyle name="Calculation 2 3 11" xfId="1201"/>
    <cellStyle name="Calculation 2 3 11 2" xfId="41914"/>
    <cellStyle name="Calculation 2 3 12" xfId="1202"/>
    <cellStyle name="Calculation 2 3 12 2" xfId="41915"/>
    <cellStyle name="Calculation 2 3 13" xfId="1203"/>
    <cellStyle name="Calculation 2 3 13 2" xfId="41916"/>
    <cellStyle name="Calculation 2 3 14" xfId="1204"/>
    <cellStyle name="Calculation 2 3 14 2" xfId="41917"/>
    <cellStyle name="Calculation 2 3 15" xfId="1205"/>
    <cellStyle name="Calculation 2 3 15 2" xfId="41918"/>
    <cellStyle name="Calculation 2 3 16" xfId="1206"/>
    <cellStyle name="Calculation 2 3 16 2" xfId="41919"/>
    <cellStyle name="Calculation 2 3 17" xfId="1207"/>
    <cellStyle name="Calculation 2 3 17 2" xfId="41920"/>
    <cellStyle name="Calculation 2 3 18" xfId="1208"/>
    <cellStyle name="Calculation 2 3 18 2" xfId="41921"/>
    <cellStyle name="Calculation 2 3 19" xfId="1209"/>
    <cellStyle name="Calculation 2 3 19 2" xfId="41922"/>
    <cellStyle name="Calculation 2 3 2" xfId="1210"/>
    <cellStyle name="Calculation 2 3 2 2" xfId="41923"/>
    <cellStyle name="Calculation 2 3 2 3" xfId="41924"/>
    <cellStyle name="Calculation 2 3 20" xfId="1211"/>
    <cellStyle name="Calculation 2 3 20 2" xfId="41925"/>
    <cellStyle name="Calculation 2 3 21" xfId="1212"/>
    <cellStyle name="Calculation 2 3 21 2" xfId="41926"/>
    <cellStyle name="Calculation 2 3 22" xfId="1213"/>
    <cellStyle name="Calculation 2 3 22 2" xfId="41927"/>
    <cellStyle name="Calculation 2 3 23" xfId="1214"/>
    <cellStyle name="Calculation 2 3 23 2" xfId="41928"/>
    <cellStyle name="Calculation 2 3 24" xfId="1215"/>
    <cellStyle name="Calculation 2 3 24 2" xfId="41929"/>
    <cellStyle name="Calculation 2 3 25" xfId="1216"/>
    <cellStyle name="Calculation 2 3 25 2" xfId="41930"/>
    <cellStyle name="Calculation 2 3 26" xfId="1217"/>
    <cellStyle name="Calculation 2 3 26 2" xfId="41931"/>
    <cellStyle name="Calculation 2 3 27" xfId="1218"/>
    <cellStyle name="Calculation 2 3 27 2" xfId="41932"/>
    <cellStyle name="Calculation 2 3 28" xfId="1219"/>
    <cellStyle name="Calculation 2 3 28 2" xfId="41933"/>
    <cellStyle name="Calculation 2 3 29" xfId="1220"/>
    <cellStyle name="Calculation 2 3 29 2" xfId="41934"/>
    <cellStyle name="Calculation 2 3 3" xfId="1221"/>
    <cellStyle name="Calculation 2 3 3 2" xfId="41935"/>
    <cellStyle name="Calculation 2 3 3 3" xfId="41936"/>
    <cellStyle name="Calculation 2 3 30" xfId="1222"/>
    <cellStyle name="Calculation 2 3 30 2" xfId="41937"/>
    <cellStyle name="Calculation 2 3 31" xfId="1223"/>
    <cellStyle name="Calculation 2 3 31 2" xfId="41938"/>
    <cellStyle name="Calculation 2 3 32" xfId="1224"/>
    <cellStyle name="Calculation 2 3 32 2" xfId="41939"/>
    <cellStyle name="Calculation 2 3 33" xfId="41940"/>
    <cellStyle name="Calculation 2 3 4" xfId="1225"/>
    <cellStyle name="Calculation 2 3 4 2" xfId="41941"/>
    <cellStyle name="Calculation 2 3 5" xfId="1226"/>
    <cellStyle name="Calculation 2 3 5 2" xfId="41942"/>
    <cellStyle name="Calculation 2 3 6" xfId="1227"/>
    <cellStyle name="Calculation 2 3 6 2" xfId="41943"/>
    <cellStyle name="Calculation 2 3 7" xfId="1228"/>
    <cellStyle name="Calculation 2 3 7 2" xfId="41944"/>
    <cellStyle name="Calculation 2 3 8" xfId="1229"/>
    <cellStyle name="Calculation 2 3 8 2" xfId="41945"/>
    <cellStyle name="Calculation 2 3 9" xfId="1230"/>
    <cellStyle name="Calculation 2 3 9 2" xfId="41946"/>
    <cellStyle name="Calculation 2 30" xfId="1231"/>
    <cellStyle name="Calculation 2 30 2" xfId="41947"/>
    <cellStyle name="Calculation 2 31" xfId="1232"/>
    <cellStyle name="Calculation 2 31 2" xfId="41948"/>
    <cellStyle name="Calculation 2 32" xfId="1233"/>
    <cellStyle name="Calculation 2 32 2" xfId="41949"/>
    <cellStyle name="Calculation 2 33" xfId="1234"/>
    <cellStyle name="Calculation 2 33 2" xfId="41950"/>
    <cellStyle name="Calculation 2 34" xfId="1235"/>
    <cellStyle name="Calculation 2 34 2" xfId="41951"/>
    <cellStyle name="Calculation 2 35" xfId="1236"/>
    <cellStyle name="Calculation 2 35 2" xfId="41952"/>
    <cellStyle name="Calculation 2 36" xfId="1237"/>
    <cellStyle name="Calculation 2 36 2" xfId="41953"/>
    <cellStyle name="Calculation 2 37" xfId="41954"/>
    <cellStyle name="Calculation 2 38" xfId="49010"/>
    <cellStyle name="Calculation 2 39" xfId="49011"/>
    <cellStyle name="Calculation 2 4" xfId="1238"/>
    <cellStyle name="Calculation 2 4 10" xfId="1239"/>
    <cellStyle name="Calculation 2 4 10 2" xfId="41955"/>
    <cellStyle name="Calculation 2 4 11" xfId="1240"/>
    <cellStyle name="Calculation 2 4 11 2" xfId="41956"/>
    <cellStyle name="Calculation 2 4 12" xfId="1241"/>
    <cellStyle name="Calculation 2 4 12 2" xfId="41957"/>
    <cellStyle name="Calculation 2 4 13" xfId="1242"/>
    <cellStyle name="Calculation 2 4 13 2" xfId="41958"/>
    <cellStyle name="Calculation 2 4 14" xfId="1243"/>
    <cellStyle name="Calculation 2 4 14 2" xfId="41959"/>
    <cellStyle name="Calculation 2 4 15" xfId="1244"/>
    <cellStyle name="Calculation 2 4 15 2" xfId="41960"/>
    <cellStyle name="Calculation 2 4 16" xfId="1245"/>
    <cellStyle name="Calculation 2 4 16 2" xfId="41961"/>
    <cellStyle name="Calculation 2 4 17" xfId="1246"/>
    <cellStyle name="Calculation 2 4 17 2" xfId="41962"/>
    <cellStyle name="Calculation 2 4 18" xfId="1247"/>
    <cellStyle name="Calculation 2 4 18 2" xfId="41963"/>
    <cellStyle name="Calculation 2 4 19" xfId="1248"/>
    <cellStyle name="Calculation 2 4 19 2" xfId="41964"/>
    <cellStyle name="Calculation 2 4 2" xfId="1249"/>
    <cellStyle name="Calculation 2 4 2 2" xfId="41965"/>
    <cellStyle name="Calculation 2 4 2 3" xfId="41966"/>
    <cellStyle name="Calculation 2 4 20" xfId="1250"/>
    <cellStyle name="Calculation 2 4 20 2" xfId="41967"/>
    <cellStyle name="Calculation 2 4 21" xfId="1251"/>
    <cellStyle name="Calculation 2 4 21 2" xfId="41968"/>
    <cellStyle name="Calculation 2 4 22" xfId="1252"/>
    <cellStyle name="Calculation 2 4 22 2" xfId="41969"/>
    <cellStyle name="Calculation 2 4 23" xfId="1253"/>
    <cellStyle name="Calculation 2 4 23 2" xfId="41970"/>
    <cellStyle name="Calculation 2 4 24" xfId="1254"/>
    <cellStyle name="Calculation 2 4 24 2" xfId="41971"/>
    <cellStyle name="Calculation 2 4 25" xfId="1255"/>
    <cellStyle name="Calculation 2 4 25 2" xfId="41972"/>
    <cellStyle name="Calculation 2 4 26" xfId="1256"/>
    <cellStyle name="Calculation 2 4 26 2" xfId="41973"/>
    <cellStyle name="Calculation 2 4 27" xfId="1257"/>
    <cellStyle name="Calculation 2 4 27 2" xfId="41974"/>
    <cellStyle name="Calculation 2 4 28" xfId="1258"/>
    <cellStyle name="Calculation 2 4 28 2" xfId="41975"/>
    <cellStyle name="Calculation 2 4 29" xfId="1259"/>
    <cellStyle name="Calculation 2 4 29 2" xfId="41976"/>
    <cellStyle name="Calculation 2 4 3" xfId="1260"/>
    <cellStyle name="Calculation 2 4 3 2" xfId="41977"/>
    <cellStyle name="Calculation 2 4 3 3" xfId="41978"/>
    <cellStyle name="Calculation 2 4 30" xfId="1261"/>
    <cellStyle name="Calculation 2 4 30 2" xfId="41979"/>
    <cellStyle name="Calculation 2 4 31" xfId="1262"/>
    <cellStyle name="Calculation 2 4 31 2" xfId="41980"/>
    <cellStyle name="Calculation 2 4 32" xfId="1263"/>
    <cellStyle name="Calculation 2 4 32 2" xfId="41981"/>
    <cellStyle name="Calculation 2 4 33" xfId="41982"/>
    <cellStyle name="Calculation 2 4 4" xfId="1264"/>
    <cellStyle name="Calculation 2 4 4 2" xfId="41983"/>
    <cellStyle name="Calculation 2 4 5" xfId="1265"/>
    <cellStyle name="Calculation 2 4 5 2" xfId="41984"/>
    <cellStyle name="Calculation 2 4 6" xfId="1266"/>
    <cellStyle name="Calculation 2 4 6 2" xfId="41985"/>
    <cellStyle name="Calculation 2 4 7" xfId="1267"/>
    <cellStyle name="Calculation 2 4 7 2" xfId="41986"/>
    <cellStyle name="Calculation 2 4 8" xfId="1268"/>
    <cellStyle name="Calculation 2 4 8 2" xfId="41987"/>
    <cellStyle name="Calculation 2 4 9" xfId="1269"/>
    <cellStyle name="Calculation 2 4 9 2" xfId="41988"/>
    <cellStyle name="Calculation 2 5" xfId="1270"/>
    <cellStyle name="Calculation 2 5 10" xfId="1271"/>
    <cellStyle name="Calculation 2 5 10 2" xfId="41989"/>
    <cellStyle name="Calculation 2 5 11" xfId="1272"/>
    <cellStyle name="Calculation 2 5 11 2" xfId="41990"/>
    <cellStyle name="Calculation 2 5 12" xfId="1273"/>
    <cellStyle name="Calculation 2 5 12 2" xfId="41991"/>
    <cellStyle name="Calculation 2 5 13" xfId="1274"/>
    <cellStyle name="Calculation 2 5 13 2" xfId="41992"/>
    <cellStyle name="Calculation 2 5 14" xfId="1275"/>
    <cellStyle name="Calculation 2 5 14 2" xfId="41993"/>
    <cellStyle name="Calculation 2 5 15" xfId="1276"/>
    <cellStyle name="Calculation 2 5 15 2" xfId="41994"/>
    <cellStyle name="Calculation 2 5 16" xfId="1277"/>
    <cellStyle name="Calculation 2 5 16 2" xfId="41995"/>
    <cellStyle name="Calculation 2 5 17" xfId="1278"/>
    <cellStyle name="Calculation 2 5 17 2" xfId="41996"/>
    <cellStyle name="Calculation 2 5 18" xfId="1279"/>
    <cellStyle name="Calculation 2 5 18 2" xfId="41997"/>
    <cellStyle name="Calculation 2 5 19" xfId="1280"/>
    <cellStyle name="Calculation 2 5 19 2" xfId="41998"/>
    <cellStyle name="Calculation 2 5 2" xfId="1281"/>
    <cellStyle name="Calculation 2 5 2 2" xfId="41999"/>
    <cellStyle name="Calculation 2 5 2 3" xfId="42000"/>
    <cellStyle name="Calculation 2 5 20" xfId="1282"/>
    <cellStyle name="Calculation 2 5 20 2" xfId="42001"/>
    <cellStyle name="Calculation 2 5 21" xfId="1283"/>
    <cellStyle name="Calculation 2 5 21 2" xfId="42002"/>
    <cellStyle name="Calculation 2 5 22" xfId="1284"/>
    <cellStyle name="Calculation 2 5 22 2" xfId="42003"/>
    <cellStyle name="Calculation 2 5 23" xfId="1285"/>
    <cellStyle name="Calculation 2 5 23 2" xfId="42004"/>
    <cellStyle name="Calculation 2 5 24" xfId="1286"/>
    <cellStyle name="Calculation 2 5 24 2" xfId="42005"/>
    <cellStyle name="Calculation 2 5 25" xfId="1287"/>
    <cellStyle name="Calculation 2 5 25 2" xfId="42006"/>
    <cellStyle name="Calculation 2 5 26" xfId="1288"/>
    <cellStyle name="Calculation 2 5 26 2" xfId="42007"/>
    <cellStyle name="Calculation 2 5 27" xfId="1289"/>
    <cellStyle name="Calculation 2 5 27 2" xfId="42008"/>
    <cellStyle name="Calculation 2 5 28" xfId="1290"/>
    <cellStyle name="Calculation 2 5 28 2" xfId="42009"/>
    <cellStyle name="Calculation 2 5 29" xfId="1291"/>
    <cellStyle name="Calculation 2 5 29 2" xfId="42010"/>
    <cellStyle name="Calculation 2 5 3" xfId="1292"/>
    <cellStyle name="Calculation 2 5 3 2" xfId="42011"/>
    <cellStyle name="Calculation 2 5 3 3" xfId="42012"/>
    <cellStyle name="Calculation 2 5 30" xfId="1293"/>
    <cellStyle name="Calculation 2 5 30 2" xfId="42013"/>
    <cellStyle name="Calculation 2 5 31" xfId="1294"/>
    <cellStyle name="Calculation 2 5 31 2" xfId="42014"/>
    <cellStyle name="Calculation 2 5 32" xfId="1295"/>
    <cellStyle name="Calculation 2 5 32 2" xfId="42015"/>
    <cellStyle name="Calculation 2 5 33" xfId="42016"/>
    <cellStyle name="Calculation 2 5 4" xfId="1296"/>
    <cellStyle name="Calculation 2 5 4 2" xfId="42017"/>
    <cellStyle name="Calculation 2 5 5" xfId="1297"/>
    <cellStyle name="Calculation 2 5 5 2" xfId="42018"/>
    <cellStyle name="Calculation 2 5 6" xfId="1298"/>
    <cellStyle name="Calculation 2 5 6 2" xfId="42019"/>
    <cellStyle name="Calculation 2 5 7" xfId="1299"/>
    <cellStyle name="Calculation 2 5 7 2" xfId="42020"/>
    <cellStyle name="Calculation 2 5 8" xfId="1300"/>
    <cellStyle name="Calculation 2 5 8 2" xfId="42021"/>
    <cellStyle name="Calculation 2 5 9" xfId="1301"/>
    <cellStyle name="Calculation 2 5 9 2" xfId="42022"/>
    <cellStyle name="Calculation 2 6" xfId="1302"/>
    <cellStyle name="Calculation 2 6 2" xfId="42023"/>
    <cellStyle name="Calculation 2 6 2 2" xfId="42024"/>
    <cellStyle name="Calculation 2 6 2 2 2" xfId="42025"/>
    <cellStyle name="Calculation 2 6 2 2 2 2" xfId="42026"/>
    <cellStyle name="Calculation 2 6 2 2 2 3" xfId="42027"/>
    <cellStyle name="Calculation 2 6 2 2 3" xfId="42028"/>
    <cellStyle name="Calculation 2 6 2 3" xfId="42029"/>
    <cellStyle name="Calculation 2 6 2 3 2" xfId="42030"/>
    <cellStyle name="Calculation 2 6 2 4" xfId="42031"/>
    <cellStyle name="Calculation 2 6 2 4 2" xfId="42032"/>
    <cellStyle name="Calculation 2 6 2 5" xfId="42033"/>
    <cellStyle name="Calculation 2 6 3" xfId="42034"/>
    <cellStyle name="Calculation 2 6 3 2" xfId="42035"/>
    <cellStyle name="Calculation 2 6 3 2 2" xfId="42036"/>
    <cellStyle name="Calculation 2 6 3 2 2 2" xfId="42037"/>
    <cellStyle name="Calculation 2 6 3 2 3" xfId="42038"/>
    <cellStyle name="Calculation 2 6 3 3" xfId="42039"/>
    <cellStyle name="Calculation 2 6 4" xfId="42040"/>
    <cellStyle name="Calculation 2 6 4 2" xfId="42041"/>
    <cellStyle name="Calculation 2 6 5" xfId="42042"/>
    <cellStyle name="Calculation 2 6 5 2" xfId="42043"/>
    <cellStyle name="Calculation 2 6 6" xfId="42044"/>
    <cellStyle name="Calculation 2 6 6 2" xfId="42045"/>
    <cellStyle name="Calculation 2 6 6 2 2" xfId="42046"/>
    <cellStyle name="Calculation 2 6 6 3" xfId="42047"/>
    <cellStyle name="Calculation 2 6 7" xfId="42048"/>
    <cellStyle name="Calculation 2 7" xfId="1303"/>
    <cellStyle name="Calculation 2 7 2" xfId="42049"/>
    <cellStyle name="Calculation 2 7 2 2" xfId="42050"/>
    <cellStyle name="Calculation 2 7 2 2 2" xfId="42051"/>
    <cellStyle name="Calculation 2 7 2 2 3" xfId="42052"/>
    <cellStyle name="Calculation 2 7 2 3" xfId="42053"/>
    <cellStyle name="Calculation 2 7 3" xfId="42054"/>
    <cellStyle name="Calculation 2 8" xfId="1304"/>
    <cellStyle name="Calculation 2 8 2" xfId="42055"/>
    <cellStyle name="Calculation 2 8 2 2" xfId="42056"/>
    <cellStyle name="Calculation 2 8 2 2 2" xfId="42057"/>
    <cellStyle name="Calculation 2 8 2 2 3" xfId="42058"/>
    <cellStyle name="Calculation 2 8 2 3" xfId="42059"/>
    <cellStyle name="Calculation 2 8 3" xfId="42060"/>
    <cellStyle name="Calculation 2 9" xfId="1305"/>
    <cellStyle name="Calculation 2 9 2" xfId="42061"/>
    <cellStyle name="Calculation 3" xfId="1306"/>
    <cellStyle name="Calculation 3 2" xfId="42062"/>
    <cellStyle name="Calculation 3 2 2" xfId="42063"/>
    <cellStyle name="Calculation 3 3" xfId="42064"/>
    <cellStyle name="Calculation 3 3 2" xfId="42065"/>
    <cellStyle name="Calculation 3 4" xfId="42066"/>
    <cellStyle name="Calculation 3 5" xfId="50603"/>
    <cellStyle name="Calculation 4" xfId="42067"/>
    <cellStyle name="Calculation 4 2" xfId="42068"/>
    <cellStyle name="Calculation 4 3" xfId="50604"/>
    <cellStyle name="Calculation 5" xfId="42069"/>
    <cellStyle name="Calculation 5 2" xfId="42070"/>
    <cellStyle name="Calculation 5 3" xfId="50605"/>
    <cellStyle name="Calculation 6" xfId="42071"/>
    <cellStyle name="Calculation 6 2" xfId="42072"/>
    <cellStyle name="Calculation 6 3" xfId="50606"/>
    <cellStyle name="Calculation 7" xfId="42073"/>
    <cellStyle name="Calculation 7 2" xfId="42074"/>
    <cellStyle name="Calculation 8" xfId="49012"/>
    <cellStyle name="Calculation 9" xfId="49013"/>
    <cellStyle name="Check" xfId="1307"/>
    <cellStyle name="Check Cell 2" xfId="1308"/>
    <cellStyle name="Check Cell 2 2" xfId="42075"/>
    <cellStyle name="Check Cell 2 2 2" xfId="42076"/>
    <cellStyle name="Check Cell 2 2 2 2" xfId="42077"/>
    <cellStyle name="Check Cell 2 2 2 2 2" xfId="42078"/>
    <cellStyle name="Check Cell 2 2 2 3" xfId="42079"/>
    <cellStyle name="Check Cell 2 2 2 4" xfId="42080"/>
    <cellStyle name="Check Cell 2 2 3" xfId="42081"/>
    <cellStyle name="Check Cell 2 2 3 2" xfId="42082"/>
    <cellStyle name="Check Cell 2 2 3 2 2" xfId="42083"/>
    <cellStyle name="Check Cell 2 2 4" xfId="42084"/>
    <cellStyle name="Check Cell 2 2 5" xfId="42085"/>
    <cellStyle name="Check Cell 2 2 6" xfId="42086"/>
    <cellStyle name="Check Cell 2 2 6 2" xfId="42087"/>
    <cellStyle name="Check Cell 2 3" xfId="42088"/>
    <cellStyle name="Check Cell 2 4" xfId="42089"/>
    <cellStyle name="Check Cell 2 4 2" xfId="42090"/>
    <cellStyle name="Check Cell 2 4 2 2" xfId="42091"/>
    <cellStyle name="Check Cell 2 5" xfId="42092"/>
    <cellStyle name="Check Cell 2 5 2" xfId="42093"/>
    <cellStyle name="Check Cell 2 5 2 2" xfId="42094"/>
    <cellStyle name="Check Cell 2 6" xfId="42095"/>
    <cellStyle name="Check Cell 2 7" xfId="42096"/>
    <cellStyle name="Check Cell 2 8" xfId="50607"/>
    <cellStyle name="Check Cell 3" xfId="1309"/>
    <cellStyle name="Check Cell 3 2" xfId="42097"/>
    <cellStyle name="Check Cell 3 3" xfId="42098"/>
    <cellStyle name="Check Cell 3 4" xfId="49014"/>
    <cellStyle name="Check Cell 4" xfId="42099"/>
    <cellStyle name="Check Cell 4 2" xfId="49015"/>
    <cellStyle name="Check Cell 5" xfId="42100"/>
    <cellStyle name="Check Cell 5 2" xfId="49016"/>
    <cellStyle name="Check Cell 6" xfId="42101"/>
    <cellStyle name="Check Cell 6 2" xfId="50608"/>
    <cellStyle name="Check Cell 7" xfId="42102"/>
    <cellStyle name="Check Cell 8" xfId="50609"/>
    <cellStyle name="ColBlue" xfId="1310"/>
    <cellStyle name="ColGreen" xfId="1311"/>
    <cellStyle name="ColRed" xfId="1312"/>
    <cellStyle name="column Head Underlined" xfId="1313"/>
    <cellStyle name="column Head Underlined 2" xfId="42103"/>
    <cellStyle name="Column Heading" xfId="1314"/>
    <cellStyle name="ColumnHeading" xfId="1315"/>
    <cellStyle name="ColumnHeadings" xfId="1316"/>
    <cellStyle name="ColumnHeadings2" xfId="1317"/>
    <cellStyle name="Comma  - Style1" xfId="1318"/>
    <cellStyle name="Comma  - Style2" xfId="1319"/>
    <cellStyle name="Comma  - Style3" xfId="1320"/>
    <cellStyle name="Comma  - Style4" xfId="1321"/>
    <cellStyle name="Comma  - Style5" xfId="1322"/>
    <cellStyle name="Comma  - Style6" xfId="1323"/>
    <cellStyle name="Comma  - Style7" xfId="1324"/>
    <cellStyle name="Comma  - Style8" xfId="1325"/>
    <cellStyle name="Comma (0)" xfId="1326"/>
    <cellStyle name="Comma (1)" xfId="1327"/>
    <cellStyle name="Comma (2)" xfId="1328"/>
    <cellStyle name="Comma [0] 2" xfId="42104"/>
    <cellStyle name="Comma [0] 2 2" xfId="42105"/>
    <cellStyle name="Comma [0] 3" xfId="42106"/>
    <cellStyle name="Comma [0] 4" xfId="42107"/>
    <cellStyle name="Comma [0] 4 2" xfId="42108"/>
    <cellStyle name="Comma [1]" xfId="1329"/>
    <cellStyle name="Comma [2]" xfId="1330"/>
    <cellStyle name="Comma [3]" xfId="1331"/>
    <cellStyle name="Comma 0" xfId="1332"/>
    <cellStyle name="Comma 0*" xfId="1333"/>
    <cellStyle name="Comma 0_Model_Sep_2_02" xfId="1334"/>
    <cellStyle name="Comma 10" xfId="1335"/>
    <cellStyle name="Comma 11" xfId="1336"/>
    <cellStyle name="Comma 12" xfId="1337"/>
    <cellStyle name="Comma 13" xfId="1338"/>
    <cellStyle name="Comma 14" xfId="1339"/>
    <cellStyle name="Comma 15" xfId="1340"/>
    <cellStyle name="Comma 16" xfId="1341"/>
    <cellStyle name="Comma 17" xfId="1342"/>
    <cellStyle name="Comma 18" xfId="1343"/>
    <cellStyle name="Comma 19" xfId="49017"/>
    <cellStyle name="Comma 19 2" xfId="50610"/>
    <cellStyle name="Comma 2" xfId="4"/>
    <cellStyle name="Comma 2 10" xfId="1345"/>
    <cellStyle name="Comma 2 10 10" xfId="1346"/>
    <cellStyle name="Comma 2 10 11" xfId="1347"/>
    <cellStyle name="Comma 2 10 12" xfId="1348"/>
    <cellStyle name="Comma 2 10 2" xfId="1349"/>
    <cellStyle name="Comma 2 10 2 2" xfId="1350"/>
    <cellStyle name="Comma 2 10 2 3" xfId="1351"/>
    <cellStyle name="Comma 2 10 3" xfId="1352"/>
    <cellStyle name="Comma 2 10 4" xfId="1353"/>
    <cellStyle name="Comma 2 10 5" xfId="1354"/>
    <cellStyle name="Comma 2 10 6" xfId="1355"/>
    <cellStyle name="Comma 2 10 6 2" xfId="1356"/>
    <cellStyle name="Comma 2 10 7" xfId="1357"/>
    <cellStyle name="Comma 2 10 7 2" xfId="1358"/>
    <cellStyle name="Comma 2 10 7 3" xfId="1359"/>
    <cellStyle name="Comma 2 10 8" xfId="1360"/>
    <cellStyle name="Comma 2 10 9" xfId="1361"/>
    <cellStyle name="Comma 2 100" xfId="1362"/>
    <cellStyle name="Comma 2 101" xfId="1363"/>
    <cellStyle name="Comma 2 102" xfId="1364"/>
    <cellStyle name="Comma 2 103" xfId="1365"/>
    <cellStyle name="Comma 2 104" xfId="1366"/>
    <cellStyle name="Comma 2 105" xfId="1367"/>
    <cellStyle name="Comma 2 106" xfId="1368"/>
    <cellStyle name="Comma 2 107" xfId="1369"/>
    <cellStyle name="Comma 2 108" xfId="1370"/>
    <cellStyle name="Comma 2 109" xfId="1371"/>
    <cellStyle name="Comma 2 11" xfId="1372"/>
    <cellStyle name="Comma 2 110" xfId="1373"/>
    <cellStyle name="Comma 2 111" xfId="1374"/>
    <cellStyle name="Comma 2 112" xfId="1375"/>
    <cellStyle name="Comma 2 113" xfId="1376"/>
    <cellStyle name="Comma 2 114" xfId="1377"/>
    <cellStyle name="Comma 2 115" xfId="1378"/>
    <cellStyle name="Comma 2 116" xfId="1379"/>
    <cellStyle name="Comma 2 117" xfId="1380"/>
    <cellStyle name="Comma 2 118" xfId="1381"/>
    <cellStyle name="Comma 2 119" xfId="1382"/>
    <cellStyle name="Comma 2 12" xfId="1383"/>
    <cellStyle name="Comma 2 120" xfId="1384"/>
    <cellStyle name="Comma 2 121" xfId="1385"/>
    <cellStyle name="Comma 2 122" xfId="1386"/>
    <cellStyle name="Comma 2 123" xfId="1387"/>
    <cellStyle name="Comma 2 124" xfId="1388"/>
    <cellStyle name="Comma 2 125" xfId="1389"/>
    <cellStyle name="Comma 2 126" xfId="1390"/>
    <cellStyle name="Comma 2 127" xfId="1391"/>
    <cellStyle name="Comma 2 128" xfId="49018"/>
    <cellStyle name="Comma 2 129" xfId="1344"/>
    <cellStyle name="Comma 2 13" xfId="1392"/>
    <cellStyle name="Comma 2 14" xfId="1393"/>
    <cellStyle name="Comma 2 15" xfId="1394"/>
    <cellStyle name="Comma 2 16" xfId="1395"/>
    <cellStyle name="Comma 2 17" xfId="1396"/>
    <cellStyle name="Comma 2 18" xfId="1397"/>
    <cellStyle name="Comma 2 19" xfId="1398"/>
    <cellStyle name="Comma 2 2" xfId="1399"/>
    <cellStyle name="Comma 2 2 10" xfId="1400"/>
    <cellStyle name="Comma 2 2 11" xfId="1401"/>
    <cellStyle name="Comma 2 2 12" xfId="1402"/>
    <cellStyle name="Comma 2 2 13" xfId="1403"/>
    <cellStyle name="Comma 2 2 14" xfId="1404"/>
    <cellStyle name="Comma 2 2 15" xfId="1405"/>
    <cellStyle name="Comma 2 2 16" xfId="1406"/>
    <cellStyle name="Comma 2 2 17" xfId="1407"/>
    <cellStyle name="Comma 2 2 18" xfId="1408"/>
    <cellStyle name="Comma 2 2 19" xfId="1409"/>
    <cellStyle name="Comma 2 2 2" xfId="1410"/>
    <cellStyle name="Comma 2 2 2 10" xfId="1411"/>
    <cellStyle name="Comma 2 2 2 11" xfId="1412"/>
    <cellStyle name="Comma 2 2 2 12" xfId="1413"/>
    <cellStyle name="Comma 2 2 2 13" xfId="1414"/>
    <cellStyle name="Comma 2 2 2 14" xfId="1415"/>
    <cellStyle name="Comma 2 2 2 15" xfId="1416"/>
    <cellStyle name="Comma 2 2 2 2" xfId="1417"/>
    <cellStyle name="Comma 2 2 2 2 2" xfId="1418"/>
    <cellStyle name="Comma 2 2 2 2 2 10" xfId="1419"/>
    <cellStyle name="Comma 2 2 2 2 2 11" xfId="1420"/>
    <cellStyle name="Comma 2 2 2 2 2 12" xfId="1421"/>
    <cellStyle name="Comma 2 2 2 2 2 13" xfId="1422"/>
    <cellStyle name="Comma 2 2 2 2 2 14" xfId="1423"/>
    <cellStyle name="Comma 2 2 2 2 2 2" xfId="1424"/>
    <cellStyle name="Comma 2 2 2 2 2 2 2" xfId="42109"/>
    <cellStyle name="Comma 2 2 2 2 2 2 2 2" xfId="42110"/>
    <cellStyle name="Comma 2 2 2 2 2 2 2 2 2" xfId="42111"/>
    <cellStyle name="Comma 2 2 2 2 2 2 2 2 2 2" xfId="42112"/>
    <cellStyle name="Comma 2 2 2 2 2 2 2 2 3" xfId="42113"/>
    <cellStyle name="Comma 2 2 2 2 2 2 2 2 4" xfId="42114"/>
    <cellStyle name="Comma 2 2 2 2 2 2 2 3" xfId="42115"/>
    <cellStyle name="Comma 2 2 2 2 2 2 2 3 2" xfId="42116"/>
    <cellStyle name="Comma 2 2 2 2 2 2 2 3 2 2" xfId="42117"/>
    <cellStyle name="Comma 2 2 2 2 2 2 2 4" xfId="42118"/>
    <cellStyle name="Comma 2 2 2 2 2 2 2 4 2" xfId="42119"/>
    <cellStyle name="Comma 2 2 2 2 2 2 2 4 3" xfId="42120"/>
    <cellStyle name="Comma 2 2 2 2 2 2 2 5" xfId="42121"/>
    <cellStyle name="Comma 2 2 2 2 2 2 2 6" xfId="42122"/>
    <cellStyle name="Comma 2 2 2 2 2 2 2 6 2" xfId="42123"/>
    <cellStyle name="Comma 2 2 2 2 2 2 2 7" xfId="42124"/>
    <cellStyle name="Comma 2 2 2 2 2 2 3" xfId="42125"/>
    <cellStyle name="Comma 2 2 2 2 2 2 3 2" xfId="42126"/>
    <cellStyle name="Comma 2 2 2 2 2 2 3 3" xfId="42127"/>
    <cellStyle name="Comma 2 2 2 2 2 2 4" xfId="42128"/>
    <cellStyle name="Comma 2 2 2 2 2 2 4 2" xfId="42129"/>
    <cellStyle name="Comma 2 2 2 2 2 2 4 2 2" xfId="42130"/>
    <cellStyle name="Comma 2 2 2 2 2 2 5" xfId="42131"/>
    <cellStyle name="Comma 2 2 2 2 2 2 5 2" xfId="42132"/>
    <cellStyle name="Comma 2 2 2 2 2 2 5 2 2" xfId="42133"/>
    <cellStyle name="Comma 2 2 2 2 2 2 6" xfId="42134"/>
    <cellStyle name="Comma 2 2 2 2 2 2 7" xfId="42135"/>
    <cellStyle name="Comma 2 2 2 2 2 2 7 2" xfId="42136"/>
    <cellStyle name="Comma 2 2 2 2 2 3" xfId="1425"/>
    <cellStyle name="Comma 2 2 2 2 2 3 2" xfId="42137"/>
    <cellStyle name="Comma 2 2 2 2 2 3 2 2" xfId="42138"/>
    <cellStyle name="Comma 2 2 2 2 2 3 2 2 2" xfId="42139"/>
    <cellStyle name="Comma 2 2 2 2 2 3 2 2 3" xfId="42140"/>
    <cellStyle name="Comma 2 2 2 2 2 3 2 3" xfId="42141"/>
    <cellStyle name="Comma 2 2 2 2 2 3 2 4" xfId="42142"/>
    <cellStyle name="Comma 2 2 2 2 2 3 2 5" xfId="42143"/>
    <cellStyle name="Comma 2 2 2 2 2 3 3" xfId="42144"/>
    <cellStyle name="Comma 2 2 2 2 2 3 3 2" xfId="42145"/>
    <cellStyle name="Comma 2 2 2 2 2 3 3 2 2" xfId="42146"/>
    <cellStyle name="Comma 2 2 2 2 2 3 4" xfId="42147"/>
    <cellStyle name="Comma 2 2 2 2 2 3 5" xfId="42148"/>
    <cellStyle name="Comma 2 2 2 2 2 3 6" xfId="42149"/>
    <cellStyle name="Comma 2 2 2 2 2 3 6 2" xfId="42150"/>
    <cellStyle name="Comma 2 2 2 2 2 3 7" xfId="42151"/>
    <cellStyle name="Comma 2 2 2 2 2 4" xfId="1426"/>
    <cellStyle name="Comma 2 2 2 2 2 4 2" xfId="42152"/>
    <cellStyle name="Comma 2 2 2 2 2 4 2 2" xfId="42153"/>
    <cellStyle name="Comma 2 2 2 2 2 5" xfId="1427"/>
    <cellStyle name="Comma 2 2 2 2 2 5 2" xfId="42154"/>
    <cellStyle name="Comma 2 2 2 2 2 5 2 2" xfId="42155"/>
    <cellStyle name="Comma 2 2 2 2 2 6" xfId="1428"/>
    <cellStyle name="Comma 2 2 2 2 2 7" xfId="1429"/>
    <cellStyle name="Comma 2 2 2 2 2 7 2" xfId="42156"/>
    <cellStyle name="Comma 2 2 2 2 2 8" xfId="1430"/>
    <cellStyle name="Comma 2 2 2 2 2 9" xfId="1431"/>
    <cellStyle name="Comma 2 2 2 2 3" xfId="42157"/>
    <cellStyle name="Comma 2 2 2 2 3 2" xfId="42158"/>
    <cellStyle name="Comma 2 2 2 2 3 2 2" xfId="42159"/>
    <cellStyle name="Comma 2 2 2 2 3 2 2 2" xfId="42160"/>
    <cellStyle name="Comma 2 2 2 2 3 2 2 2 2" xfId="42161"/>
    <cellStyle name="Comma 2 2 2 2 3 2 2 2 3" xfId="42162"/>
    <cellStyle name="Comma 2 2 2 2 3 2 2 3" xfId="42163"/>
    <cellStyle name="Comma 2 2 2 2 3 2 3" xfId="42164"/>
    <cellStyle name="Comma 2 2 2 2 3 2 4" xfId="42165"/>
    <cellStyle name="Comma 2 2 2 2 3 2 5" xfId="42166"/>
    <cellStyle name="Comma 2 2 2 2 3 3" xfId="42167"/>
    <cellStyle name="Comma 2 2 2 2 3 3 2" xfId="42168"/>
    <cellStyle name="Comma 2 2 2 2 3 3 2 2" xfId="42169"/>
    <cellStyle name="Comma 2 2 2 2 3 4" xfId="42170"/>
    <cellStyle name="Comma 2 2 2 2 3 5" xfId="42171"/>
    <cellStyle name="Comma 2 2 2 2 3 6" xfId="42172"/>
    <cellStyle name="Comma 2 2 2 2 3 6 2" xfId="42173"/>
    <cellStyle name="Comma 2 2 2 2 3 7" xfId="42174"/>
    <cellStyle name="Comma 2 2 2 2 4" xfId="42175"/>
    <cellStyle name="Comma 2 2 2 2 4 2" xfId="42176"/>
    <cellStyle name="Comma 2 2 2 2 4 2 2" xfId="42177"/>
    <cellStyle name="Comma 2 2 2 2 4 2 2 2" xfId="42178"/>
    <cellStyle name="Comma 2 2 2 2 4 2 2 3" xfId="42179"/>
    <cellStyle name="Comma 2 2 2 2 4 2 3" xfId="42180"/>
    <cellStyle name="Comma 2 2 2 2 4 3" xfId="42181"/>
    <cellStyle name="Comma 2 2 2 2 5" xfId="42182"/>
    <cellStyle name="Comma 2 2 2 2 5 2" xfId="42183"/>
    <cellStyle name="Comma 2 2 2 2 5 2 2" xfId="42184"/>
    <cellStyle name="Comma 2 2 2 2 6" xfId="42185"/>
    <cellStyle name="Comma 2 2 2 2 7" xfId="42186"/>
    <cellStyle name="Comma 2 2 2 2 7 2" xfId="42187"/>
    <cellStyle name="Comma 2 2 2 3" xfId="1432"/>
    <cellStyle name="Comma 2 2 2 4" xfId="1433"/>
    <cellStyle name="Comma 2 2 2 4 2" xfId="42188"/>
    <cellStyle name="Comma 2 2 2 4 2 2" xfId="42189"/>
    <cellStyle name="Comma 2 2 2 4 2 2 2" xfId="42190"/>
    <cellStyle name="Comma 2 2 2 4 2 2 3" xfId="42191"/>
    <cellStyle name="Comma 2 2 2 4 2 3" xfId="42192"/>
    <cellStyle name="Comma 2 2 2 4 2 4" xfId="42193"/>
    <cellStyle name="Comma 2 2 2 4 2 5" xfId="42194"/>
    <cellStyle name="Comma 2 2 2 4 3" xfId="42195"/>
    <cellStyle name="Comma 2 2 2 4 3 2" xfId="42196"/>
    <cellStyle name="Comma 2 2 2 4 3 2 2" xfId="42197"/>
    <cellStyle name="Comma 2 2 2 4 4" xfId="42198"/>
    <cellStyle name="Comma 2 2 2 4 5" xfId="42199"/>
    <cellStyle name="Comma 2 2 2 4 6" xfId="42200"/>
    <cellStyle name="Comma 2 2 2 4 6 2" xfId="42201"/>
    <cellStyle name="Comma 2 2 2 4 7" xfId="42202"/>
    <cellStyle name="Comma 2 2 2 5" xfId="1434"/>
    <cellStyle name="Comma 2 2 2 5 2" xfId="42203"/>
    <cellStyle name="Comma 2 2 2 5 2 2" xfId="42204"/>
    <cellStyle name="Comma 2 2 2 6" xfId="1435"/>
    <cellStyle name="Comma 2 2 2 6 2" xfId="42205"/>
    <cellStyle name="Comma 2 2 2 6 2 2" xfId="42206"/>
    <cellStyle name="Comma 2 2 2 7" xfId="1436"/>
    <cellStyle name="Comma 2 2 2 8" xfId="1437"/>
    <cellStyle name="Comma 2 2 2 8 2" xfId="42207"/>
    <cellStyle name="Comma 2 2 2 9" xfId="1438"/>
    <cellStyle name="Comma 2 2 20" xfId="1439"/>
    <cellStyle name="Comma 2 2 21" xfId="1440"/>
    <cellStyle name="Comma 2 2 22" xfId="1441"/>
    <cellStyle name="Comma 2 2 23" xfId="1442"/>
    <cellStyle name="Comma 2 2 24" xfId="1443"/>
    <cellStyle name="Comma 2 2 25" xfId="1444"/>
    <cellStyle name="Comma 2 2 26" xfId="1445"/>
    <cellStyle name="Comma 2 2 27" xfId="1446"/>
    <cellStyle name="Comma 2 2 28" xfId="1447"/>
    <cellStyle name="Comma 2 2 29" xfId="1448"/>
    <cellStyle name="Comma 2 2 3" xfId="1449"/>
    <cellStyle name="Comma 2 2 3 10" xfId="1450"/>
    <cellStyle name="Comma 2 2 3 11" xfId="1451"/>
    <cellStyle name="Comma 2 2 3 12" xfId="1452"/>
    <cellStyle name="Comma 2 2 3 13" xfId="1453"/>
    <cellStyle name="Comma 2 2 3 2" xfId="1454"/>
    <cellStyle name="Comma 2 2 3 3" xfId="1455"/>
    <cellStyle name="Comma 2 2 3 4" xfId="1456"/>
    <cellStyle name="Comma 2 2 3 5" xfId="1457"/>
    <cellStyle name="Comma 2 2 3 6" xfId="1458"/>
    <cellStyle name="Comma 2 2 3 7" xfId="1459"/>
    <cellStyle name="Comma 2 2 3 8" xfId="1460"/>
    <cellStyle name="Comma 2 2 3 9" xfId="1461"/>
    <cellStyle name="Comma 2 2 30" xfId="1462"/>
    <cellStyle name="Comma 2 2 31" xfId="1463"/>
    <cellStyle name="Comma 2 2 32" xfId="1464"/>
    <cellStyle name="Comma 2 2 33" xfId="1465"/>
    <cellStyle name="Comma 2 2 34" xfId="1466"/>
    <cellStyle name="Comma 2 2 35" xfId="1467"/>
    <cellStyle name="Comma 2 2 36" xfId="1468"/>
    <cellStyle name="Comma 2 2 37" xfId="1469"/>
    <cellStyle name="Comma 2 2 38" xfId="1470"/>
    <cellStyle name="Comma 2 2 39" xfId="1471"/>
    <cellStyle name="Comma 2 2 4" xfId="1472"/>
    <cellStyle name="Comma 2 2 40" xfId="1473"/>
    <cellStyle name="Comma 2 2 41" xfId="1474"/>
    <cellStyle name="Comma 2 2 42" xfId="1475"/>
    <cellStyle name="Comma 2 2 43" xfId="1476"/>
    <cellStyle name="Comma 2 2 44" xfId="1477"/>
    <cellStyle name="Comma 2 2 45" xfId="1478"/>
    <cellStyle name="Comma 2 2 46" xfId="1479"/>
    <cellStyle name="Comma 2 2 47" xfId="1480"/>
    <cellStyle name="Comma 2 2 48" xfId="42208"/>
    <cellStyle name="Comma 2 2 48 2" xfId="42209"/>
    <cellStyle name="Comma 2 2 48 2 2" xfId="42210"/>
    <cellStyle name="Comma 2 2 48 2 2 2" xfId="42211"/>
    <cellStyle name="Comma 2 2 48 2 2 2 2" xfId="42212"/>
    <cellStyle name="Comma 2 2 48 2 2 2 3" xfId="42213"/>
    <cellStyle name="Comma 2 2 48 2 2 3" xfId="42214"/>
    <cellStyle name="Comma 2 2 48 2 3" xfId="42215"/>
    <cellStyle name="Comma 2 2 48 2 4" xfId="42216"/>
    <cellStyle name="Comma 2 2 48 2 5" xfId="42217"/>
    <cellStyle name="Comma 2 2 48 3" xfId="42218"/>
    <cellStyle name="Comma 2 2 48 3 2" xfId="42219"/>
    <cellStyle name="Comma 2 2 48 3 2 2" xfId="42220"/>
    <cellStyle name="Comma 2 2 48 4" xfId="42221"/>
    <cellStyle name="Comma 2 2 48 5" xfId="42222"/>
    <cellStyle name="Comma 2 2 48 6" xfId="42223"/>
    <cellStyle name="Comma 2 2 48 6 2" xfId="42224"/>
    <cellStyle name="Comma 2 2 48 7" xfId="42225"/>
    <cellStyle name="Comma 2 2 49" xfId="42226"/>
    <cellStyle name="Comma 2 2 49 2" xfId="42227"/>
    <cellStyle name="Comma 2 2 49 2 2" xfId="42228"/>
    <cellStyle name="Comma 2 2 49 2 2 2" xfId="42229"/>
    <cellStyle name="Comma 2 2 49 2 2 3" xfId="42230"/>
    <cellStyle name="Comma 2 2 49 2 3" xfId="42231"/>
    <cellStyle name="Comma 2 2 49 3" xfId="42232"/>
    <cellStyle name="Comma 2 2 5" xfId="1481"/>
    <cellStyle name="Comma 2 2 50" xfId="42233"/>
    <cellStyle name="Comma 2 2 50 2" xfId="42234"/>
    <cellStyle name="Comma 2 2 50 2 2" xfId="42235"/>
    <cellStyle name="Comma 2 2 51" xfId="42236"/>
    <cellStyle name="Comma 2 2 52" xfId="42237"/>
    <cellStyle name="Comma 2 2 52 2" xfId="42238"/>
    <cellStyle name="Comma 2 2 53" xfId="50611"/>
    <cellStyle name="Comma 2 2 6" xfId="1482"/>
    <cellStyle name="Comma 2 2 7" xfId="1483"/>
    <cellStyle name="Comma 2 2 8" xfId="1484"/>
    <cellStyle name="Comma 2 2 9" xfId="1485"/>
    <cellStyle name="Comma 2 2_3.1.2 DB Pension Detail" xfId="1486"/>
    <cellStyle name="Comma 2 20" xfId="1487"/>
    <cellStyle name="Comma 2 21" xfId="1488"/>
    <cellStyle name="Comma 2 22" xfId="1489"/>
    <cellStyle name="Comma 2 23" xfId="1490"/>
    <cellStyle name="Comma 2 24" xfId="1491"/>
    <cellStyle name="Comma 2 25" xfId="1492"/>
    <cellStyle name="Comma 2 26" xfId="1493"/>
    <cellStyle name="Comma 2 27" xfId="1494"/>
    <cellStyle name="Comma 2 28" xfId="1495"/>
    <cellStyle name="Comma 2 29" xfId="1496"/>
    <cellStyle name="Comma 2 3" xfId="1497"/>
    <cellStyle name="Comma 2 3 10" xfId="1498"/>
    <cellStyle name="Comma 2 3 11" xfId="1499"/>
    <cellStyle name="Comma 2 3 12" xfId="1500"/>
    <cellStyle name="Comma 2 3 13" xfId="1501"/>
    <cellStyle name="Comma 2 3 14" xfId="1502"/>
    <cellStyle name="Comma 2 3 15" xfId="1503"/>
    <cellStyle name="Comma 2 3 16" xfId="1504"/>
    <cellStyle name="Comma 2 3 17" xfId="1505"/>
    <cellStyle name="Comma 2 3 18" xfId="1506"/>
    <cellStyle name="Comma 2 3 19" xfId="1507"/>
    <cellStyle name="Comma 2 3 2" xfId="1508"/>
    <cellStyle name="Comma 2 3 2 2" xfId="1509"/>
    <cellStyle name="Comma 2 3 2 2 10" xfId="1510"/>
    <cellStyle name="Comma 2 3 2 2 11" xfId="1511"/>
    <cellStyle name="Comma 2 3 2 2 12" xfId="1512"/>
    <cellStyle name="Comma 2 3 2 2 13" xfId="1513"/>
    <cellStyle name="Comma 2 3 2 2 14" xfId="1514"/>
    <cellStyle name="Comma 2 3 2 2 15" xfId="1515"/>
    <cellStyle name="Comma 2 3 2 2 2" xfId="1516"/>
    <cellStyle name="Comma 2 3 2 2 3" xfId="1517"/>
    <cellStyle name="Comma 2 3 2 2 3 2" xfId="42239"/>
    <cellStyle name="Comma 2 3 2 2 3 3" xfId="42240"/>
    <cellStyle name="Comma 2 3 2 2 4" xfId="1518"/>
    <cellStyle name="Comma 2 3 2 2 5" xfId="1519"/>
    <cellStyle name="Comma 2 3 2 2 6" xfId="1520"/>
    <cellStyle name="Comma 2 3 2 2 7" xfId="1521"/>
    <cellStyle name="Comma 2 3 2 2 8" xfId="1522"/>
    <cellStyle name="Comma 2 3 2 2 9" xfId="1523"/>
    <cellStyle name="Comma 2 3 2_3.1.2 DB Pension Detail" xfId="1524"/>
    <cellStyle name="Comma 2 3 20" xfId="1525"/>
    <cellStyle name="Comma 2 3 21" xfId="1526"/>
    <cellStyle name="Comma 2 3 22" xfId="1527"/>
    <cellStyle name="Comma 2 3 23" xfId="1528"/>
    <cellStyle name="Comma 2 3 24" xfId="1529"/>
    <cellStyle name="Comma 2 3 25" xfId="1530"/>
    <cellStyle name="Comma 2 3 26" xfId="1531"/>
    <cellStyle name="Comma 2 3 27" xfId="1532"/>
    <cellStyle name="Comma 2 3 28" xfId="1533"/>
    <cellStyle name="Comma 2 3 29" xfId="1534"/>
    <cellStyle name="Comma 2 3 3" xfId="1535"/>
    <cellStyle name="Comma 2 3 3 10" xfId="1536"/>
    <cellStyle name="Comma 2 3 3 11" xfId="1537"/>
    <cellStyle name="Comma 2 3 3 12" xfId="1538"/>
    <cellStyle name="Comma 2 3 3 13" xfId="1539"/>
    <cellStyle name="Comma 2 3 3 2" xfId="1540"/>
    <cellStyle name="Comma 2 3 3 3" xfId="1541"/>
    <cellStyle name="Comma 2 3 3 4" xfId="1542"/>
    <cellStyle name="Comma 2 3 3 5" xfId="1543"/>
    <cellStyle name="Comma 2 3 3 6" xfId="1544"/>
    <cellStyle name="Comma 2 3 3 7" xfId="1545"/>
    <cellStyle name="Comma 2 3 3 8" xfId="1546"/>
    <cellStyle name="Comma 2 3 3 9" xfId="1547"/>
    <cellStyle name="Comma 2 3 30" xfId="1548"/>
    <cellStyle name="Comma 2 3 31" xfId="1549"/>
    <cellStyle name="Comma 2 3 32" xfId="1550"/>
    <cellStyle name="Comma 2 3 33" xfId="1551"/>
    <cellStyle name="Comma 2 3 34" xfId="1552"/>
    <cellStyle name="Comma 2 3 35" xfId="1553"/>
    <cellStyle name="Comma 2 3 36" xfId="1554"/>
    <cellStyle name="Comma 2 3 37" xfId="1555"/>
    <cellStyle name="Comma 2 3 38" xfId="1556"/>
    <cellStyle name="Comma 2 3 39" xfId="1557"/>
    <cellStyle name="Comma 2 3 4" xfId="1558"/>
    <cellStyle name="Comma 2 3 40" xfId="1559"/>
    <cellStyle name="Comma 2 3 41" xfId="1560"/>
    <cellStyle name="Comma 2 3 42" xfId="1561"/>
    <cellStyle name="Comma 2 3 43" xfId="1562"/>
    <cellStyle name="Comma 2 3 44" xfId="1563"/>
    <cellStyle name="Comma 2 3 45" xfId="1564"/>
    <cellStyle name="Comma 2 3 46" xfId="1565"/>
    <cellStyle name="Comma 2 3 47" xfId="1566"/>
    <cellStyle name="Comma 2 3 48" xfId="1567"/>
    <cellStyle name="Comma 2 3 49" xfId="49019"/>
    <cellStyle name="Comma 2 3 5" xfId="1568"/>
    <cellStyle name="Comma 2 3 6" xfId="1569"/>
    <cellStyle name="Comma 2 3 7" xfId="1570"/>
    <cellStyle name="Comma 2 3 8" xfId="1571"/>
    <cellStyle name="Comma 2 3 9" xfId="1572"/>
    <cellStyle name="Comma 2 3_3.1.2 DB Pension Detail" xfId="1573"/>
    <cellStyle name="Comma 2 30" xfId="1574"/>
    <cellStyle name="Comma 2 31" xfId="1575"/>
    <cellStyle name="Comma 2 32" xfId="1576"/>
    <cellStyle name="Comma 2 33" xfId="1577"/>
    <cellStyle name="Comma 2 34" xfId="1578"/>
    <cellStyle name="Comma 2 35" xfId="1579"/>
    <cellStyle name="Comma 2 36" xfId="1580"/>
    <cellStyle name="Comma 2 37" xfId="1581"/>
    <cellStyle name="Comma 2 38" xfId="1582"/>
    <cellStyle name="Comma 2 39" xfId="1583"/>
    <cellStyle name="Comma 2 4" xfId="1584"/>
    <cellStyle name="Comma 2 4 10" xfId="1585"/>
    <cellStyle name="Comma 2 4 11" xfId="1586"/>
    <cellStyle name="Comma 2 4 12" xfId="1587"/>
    <cellStyle name="Comma 2 4 13" xfId="1588"/>
    <cellStyle name="Comma 2 4 14" xfId="1589"/>
    <cellStyle name="Comma 2 4 15" xfId="1590"/>
    <cellStyle name="Comma 2 4 16" xfId="1591"/>
    <cellStyle name="Comma 2 4 17" xfId="1592"/>
    <cellStyle name="Comma 2 4 18" xfId="1593"/>
    <cellStyle name="Comma 2 4 19" xfId="1594"/>
    <cellStyle name="Comma 2 4 2" xfId="1595"/>
    <cellStyle name="Comma 2 4 2 10" xfId="1596"/>
    <cellStyle name="Comma 2 4 2 11" xfId="1597"/>
    <cellStyle name="Comma 2 4 2 12" xfId="1598"/>
    <cellStyle name="Comma 2 4 2 13" xfId="1599"/>
    <cellStyle name="Comma 2 4 2 14" xfId="1600"/>
    <cellStyle name="Comma 2 4 2 15" xfId="1601"/>
    <cellStyle name="Comma 2 4 2 16" xfId="1602"/>
    <cellStyle name="Comma 2 4 2 17" xfId="1603"/>
    <cellStyle name="Comma 2 4 2 2" xfId="1604"/>
    <cellStyle name="Comma 2 4 2 3" xfId="1605"/>
    <cellStyle name="Comma 2 4 2 4" xfId="1606"/>
    <cellStyle name="Comma 2 4 2 5" xfId="1607"/>
    <cellStyle name="Comma 2 4 2 6" xfId="1608"/>
    <cellStyle name="Comma 2 4 2 7" xfId="1609"/>
    <cellStyle name="Comma 2 4 2 8" xfId="1610"/>
    <cellStyle name="Comma 2 4 2 9" xfId="1611"/>
    <cellStyle name="Comma 2 4 20" xfId="1612"/>
    <cellStyle name="Comma 2 4 21" xfId="1613"/>
    <cellStyle name="Comma 2 4 22" xfId="1614"/>
    <cellStyle name="Comma 2 4 23" xfId="1615"/>
    <cellStyle name="Comma 2 4 24" xfId="1616"/>
    <cellStyle name="Comma 2 4 25" xfId="1617"/>
    <cellStyle name="Comma 2 4 26" xfId="1618"/>
    <cellStyle name="Comma 2 4 27" xfId="1619"/>
    <cellStyle name="Comma 2 4 28" xfId="1620"/>
    <cellStyle name="Comma 2 4 29" xfId="1621"/>
    <cellStyle name="Comma 2 4 3" xfId="1622"/>
    <cellStyle name="Comma 2 4 30" xfId="1623"/>
    <cellStyle name="Comma 2 4 31" xfId="1624"/>
    <cellStyle name="Comma 2 4 32" xfId="1625"/>
    <cellStyle name="Comma 2 4 33" xfId="1626"/>
    <cellStyle name="Comma 2 4 34" xfId="1627"/>
    <cellStyle name="Comma 2 4 35" xfId="1628"/>
    <cellStyle name="Comma 2 4 36" xfId="1629"/>
    <cellStyle name="Comma 2 4 37" xfId="1630"/>
    <cellStyle name="Comma 2 4 38" xfId="1631"/>
    <cellStyle name="Comma 2 4 39" xfId="1632"/>
    <cellStyle name="Comma 2 4 4" xfId="1633"/>
    <cellStyle name="Comma 2 4 40" xfId="1634"/>
    <cellStyle name="Comma 2 4 41" xfId="1635"/>
    <cellStyle name="Comma 2 4 42" xfId="1636"/>
    <cellStyle name="Comma 2 4 43" xfId="1637"/>
    <cellStyle name="Comma 2 4 44" xfId="1638"/>
    <cellStyle name="Comma 2 4 45" xfId="1639"/>
    <cellStyle name="Comma 2 4 46" xfId="1640"/>
    <cellStyle name="Comma 2 4 47" xfId="1641"/>
    <cellStyle name="Comma 2 4 48" xfId="1642"/>
    <cellStyle name="Comma 2 4 49" xfId="1643"/>
    <cellStyle name="Comma 2 4 5" xfId="1644"/>
    <cellStyle name="Comma 2 4 50" xfId="1645"/>
    <cellStyle name="Comma 2 4 51" xfId="1646"/>
    <cellStyle name="Comma 2 4 52" xfId="1647"/>
    <cellStyle name="Comma 2 4 53" xfId="1648"/>
    <cellStyle name="Comma 2 4 54" xfId="1649"/>
    <cellStyle name="Comma 2 4 55" xfId="1650"/>
    <cellStyle name="Comma 2 4 56" xfId="1651"/>
    <cellStyle name="Comma 2 4 57" xfId="1652"/>
    <cellStyle name="Comma 2 4 58" xfId="1653"/>
    <cellStyle name="Comma 2 4 59" xfId="1654"/>
    <cellStyle name="Comma 2 4 6" xfId="1655"/>
    <cellStyle name="Comma 2 4 60" xfId="1656"/>
    <cellStyle name="Comma 2 4 61" xfId="1657"/>
    <cellStyle name="Comma 2 4 62" xfId="1658"/>
    <cellStyle name="Comma 2 4 63" xfId="1659"/>
    <cellStyle name="Comma 2 4 64" xfId="1660"/>
    <cellStyle name="Comma 2 4 65" xfId="1661"/>
    <cellStyle name="Comma 2 4 66" xfId="1662"/>
    <cellStyle name="Comma 2 4 67" xfId="1663"/>
    <cellStyle name="Comma 2 4 68" xfId="1664"/>
    <cellStyle name="Comma 2 4 69" xfId="1665"/>
    <cellStyle name="Comma 2 4 7" xfId="1666"/>
    <cellStyle name="Comma 2 4 70" xfId="1667"/>
    <cellStyle name="Comma 2 4 71" xfId="1668"/>
    <cellStyle name="Comma 2 4 72" xfId="1669"/>
    <cellStyle name="Comma 2 4 73" xfId="1670"/>
    <cellStyle name="Comma 2 4 74" xfId="1671"/>
    <cellStyle name="Comma 2 4 75" xfId="1672"/>
    <cellStyle name="Comma 2 4 76" xfId="1673"/>
    <cellStyle name="Comma 2 4 77" xfId="1674"/>
    <cellStyle name="Comma 2 4 78" xfId="1675"/>
    <cellStyle name="Comma 2 4 8" xfId="1676"/>
    <cellStyle name="Comma 2 4 9" xfId="1677"/>
    <cellStyle name="Comma 2 40" xfId="1678"/>
    <cellStyle name="Comma 2 41" xfId="1679"/>
    <cellStyle name="Comma 2 42" xfId="1680"/>
    <cellStyle name="Comma 2 43" xfId="1681"/>
    <cellStyle name="Comma 2 44" xfId="1682"/>
    <cellStyle name="Comma 2 45" xfId="1683"/>
    <cellStyle name="Comma 2 46" xfId="1684"/>
    <cellStyle name="Comma 2 47" xfId="1685"/>
    <cellStyle name="Comma 2 48" xfId="1686"/>
    <cellStyle name="Comma 2 49" xfId="1687"/>
    <cellStyle name="Comma 2 5" xfId="1688"/>
    <cellStyle name="Comma 2 50" xfId="1689"/>
    <cellStyle name="Comma 2 51" xfId="1690"/>
    <cellStyle name="Comma 2 51 10" xfId="1691"/>
    <cellStyle name="Comma 2 51 11" xfId="1692"/>
    <cellStyle name="Comma 2 51 12" xfId="1693"/>
    <cellStyle name="Comma 2 51 13" xfId="1694"/>
    <cellStyle name="Comma 2 51 14" xfId="1695"/>
    <cellStyle name="Comma 2 51 15" xfId="1696"/>
    <cellStyle name="Comma 2 51 16" xfId="1697"/>
    <cellStyle name="Comma 2 51 17" xfId="1698"/>
    <cellStyle name="Comma 2 51 2" xfId="1699"/>
    <cellStyle name="Comma 2 51 2 2" xfId="42241"/>
    <cellStyle name="Comma 2 51 2 3" xfId="42242"/>
    <cellStyle name="Comma 2 51 3" xfId="1700"/>
    <cellStyle name="Comma 2 51 4" xfId="1701"/>
    <cellStyle name="Comma 2 51 5" xfId="1702"/>
    <cellStyle name="Comma 2 51 6" xfId="1703"/>
    <cellStyle name="Comma 2 51 7" xfId="1704"/>
    <cellStyle name="Comma 2 51 8" xfId="1705"/>
    <cellStyle name="Comma 2 51 9" xfId="1706"/>
    <cellStyle name="Comma 2 52" xfId="1707"/>
    <cellStyle name="Comma 2 52 10" xfId="1708"/>
    <cellStyle name="Comma 2 52 11" xfId="1709"/>
    <cellStyle name="Comma 2 52 12" xfId="1710"/>
    <cellStyle name="Comma 2 52 13" xfId="1711"/>
    <cellStyle name="Comma 2 52 14" xfId="1712"/>
    <cellStyle name="Comma 2 52 15" xfId="1713"/>
    <cellStyle name="Comma 2 52 16" xfId="1714"/>
    <cellStyle name="Comma 2 52 17" xfId="1715"/>
    <cellStyle name="Comma 2 52 2" xfId="1716"/>
    <cellStyle name="Comma 2 52 3" xfId="1717"/>
    <cellStyle name="Comma 2 52 4" xfId="1718"/>
    <cellStyle name="Comma 2 52 5" xfId="1719"/>
    <cellStyle name="Comma 2 52 6" xfId="1720"/>
    <cellStyle name="Comma 2 52 7" xfId="1721"/>
    <cellStyle name="Comma 2 52 8" xfId="1722"/>
    <cellStyle name="Comma 2 52 9" xfId="1723"/>
    <cellStyle name="Comma 2 53" xfId="1724"/>
    <cellStyle name="Comma 2 54" xfId="1725"/>
    <cellStyle name="Comma 2 55" xfId="1726"/>
    <cellStyle name="Comma 2 56" xfId="1727"/>
    <cellStyle name="Comma 2 57" xfId="1728"/>
    <cellStyle name="Comma 2 58" xfId="1729"/>
    <cellStyle name="Comma 2 59" xfId="1730"/>
    <cellStyle name="Comma 2 6" xfId="1731"/>
    <cellStyle name="Comma 2 60" xfId="1732"/>
    <cellStyle name="Comma 2 61" xfId="1733"/>
    <cellStyle name="Comma 2 62" xfId="1734"/>
    <cellStyle name="Comma 2 63" xfId="1735"/>
    <cellStyle name="Comma 2 64" xfId="1736"/>
    <cellStyle name="Comma 2 65" xfId="1737"/>
    <cellStyle name="Comma 2 66" xfId="1738"/>
    <cellStyle name="Comma 2 67" xfId="1739"/>
    <cellStyle name="Comma 2 68" xfId="1740"/>
    <cellStyle name="Comma 2 69" xfId="1741"/>
    <cellStyle name="Comma 2 7" xfId="1742"/>
    <cellStyle name="Comma 2 70" xfId="1743"/>
    <cellStyle name="Comma 2 71" xfId="1744"/>
    <cellStyle name="Comma 2 72" xfId="1745"/>
    <cellStyle name="Comma 2 73" xfId="1746"/>
    <cellStyle name="Comma 2 74" xfId="1747"/>
    <cellStyle name="Comma 2 75" xfId="1748"/>
    <cellStyle name="Comma 2 76" xfId="1749"/>
    <cellStyle name="Comma 2 77" xfId="1750"/>
    <cellStyle name="Comma 2 78" xfId="1751"/>
    <cellStyle name="Comma 2 79" xfId="1752"/>
    <cellStyle name="Comma 2 8" xfId="1753"/>
    <cellStyle name="Comma 2 80" xfId="1754"/>
    <cellStyle name="Comma 2 81" xfId="1755"/>
    <cellStyle name="Comma 2 82" xfId="1756"/>
    <cellStyle name="Comma 2 83" xfId="1757"/>
    <cellStyle name="Comma 2 84" xfId="1758"/>
    <cellStyle name="Comma 2 85" xfId="1759"/>
    <cellStyle name="Comma 2 86" xfId="1760"/>
    <cellStyle name="Comma 2 87" xfId="1761"/>
    <cellStyle name="Comma 2 88" xfId="1762"/>
    <cellStyle name="Comma 2 89" xfId="1763"/>
    <cellStyle name="Comma 2 9" xfId="1764"/>
    <cellStyle name="Comma 2 90" xfId="1765"/>
    <cellStyle name="Comma 2 91" xfId="1766"/>
    <cellStyle name="Comma 2 92" xfId="1767"/>
    <cellStyle name="Comma 2 93" xfId="1768"/>
    <cellStyle name="Comma 2 94" xfId="1769"/>
    <cellStyle name="Comma 2 95" xfId="1770"/>
    <cellStyle name="Comma 2 96" xfId="1771"/>
    <cellStyle name="Comma 2 97" xfId="1772"/>
    <cellStyle name="Comma 2 98" xfId="1773"/>
    <cellStyle name="Comma 2 99" xfId="1774"/>
    <cellStyle name="Comma 2*" xfId="1775"/>
    <cellStyle name="Comma 2_2.11 Staff NG BS" xfId="1776"/>
    <cellStyle name="Comma 20" xfId="49020"/>
    <cellStyle name="Comma 21" xfId="49021"/>
    <cellStyle name="Comma 22" xfId="49022"/>
    <cellStyle name="Comma 23" xfId="49023"/>
    <cellStyle name="Comma 24" xfId="49024"/>
    <cellStyle name="Comma 25" xfId="49025"/>
    <cellStyle name="Comma 26" xfId="49026"/>
    <cellStyle name="Comma 27" xfId="49027"/>
    <cellStyle name="Comma 28" xfId="49028"/>
    <cellStyle name="Comma 29" xfId="49029"/>
    <cellStyle name="Comma 3" xfId="1777"/>
    <cellStyle name="Comma 3 10" xfId="1778"/>
    <cellStyle name="Comma 3 100" xfId="1779"/>
    <cellStyle name="Comma 3 101" xfId="1780"/>
    <cellStyle name="Comma 3 102" xfId="1781"/>
    <cellStyle name="Comma 3 103" xfId="1782"/>
    <cellStyle name="Comma 3 104" xfId="1783"/>
    <cellStyle name="Comma 3 105" xfId="1784"/>
    <cellStyle name="Comma 3 106" xfId="1785"/>
    <cellStyle name="Comma 3 107" xfId="1786"/>
    <cellStyle name="Comma 3 108" xfId="1787"/>
    <cellStyle name="Comma 3 109" xfId="1788"/>
    <cellStyle name="Comma 3 11" xfId="1789"/>
    <cellStyle name="Comma 3 110" xfId="1790"/>
    <cellStyle name="Comma 3 111" xfId="1791"/>
    <cellStyle name="Comma 3 112" xfId="1792"/>
    <cellStyle name="Comma 3 113" xfId="1793"/>
    <cellStyle name="Comma 3 114" xfId="1794"/>
    <cellStyle name="Comma 3 115" xfId="1795"/>
    <cellStyle name="Comma 3 116" xfId="1796"/>
    <cellStyle name="Comma 3 117" xfId="1797"/>
    <cellStyle name="Comma 3 118" xfId="1798"/>
    <cellStyle name="Comma 3 119" xfId="1799"/>
    <cellStyle name="Comma 3 12" xfId="1800"/>
    <cellStyle name="Comma 3 120" xfId="1801"/>
    <cellStyle name="Comma 3 121" xfId="1802"/>
    <cellStyle name="Comma 3 122" xfId="1803"/>
    <cellStyle name="Comma 3 123" xfId="1804"/>
    <cellStyle name="Comma 3 124" xfId="1805"/>
    <cellStyle name="Comma 3 125" xfId="1806"/>
    <cellStyle name="Comma 3 126" xfId="1807"/>
    <cellStyle name="Comma 3 127" xfId="49030"/>
    <cellStyle name="Comma 3 128" xfId="49031"/>
    <cellStyle name="Comma 3 129" xfId="49032"/>
    <cellStyle name="Comma 3 13" xfId="1808"/>
    <cellStyle name="Comma 3 14" xfId="1809"/>
    <cellStyle name="Comma 3 15" xfId="1810"/>
    <cellStyle name="Comma 3 16" xfId="1811"/>
    <cellStyle name="Comma 3 17" xfId="1812"/>
    <cellStyle name="Comma 3 18" xfId="1813"/>
    <cellStyle name="Comma 3 19" xfId="1814"/>
    <cellStyle name="Comma 3 2" xfId="1815"/>
    <cellStyle name="Comma 3 2 2" xfId="1816"/>
    <cellStyle name="Comma 3 2 2 10" xfId="1817"/>
    <cellStyle name="Comma 3 2 2 11" xfId="1818"/>
    <cellStyle name="Comma 3 2 2 12" xfId="1819"/>
    <cellStyle name="Comma 3 2 2 13" xfId="1820"/>
    <cellStyle name="Comma 3 2 2 14" xfId="1821"/>
    <cellStyle name="Comma 3 2 2 15" xfId="50612"/>
    <cellStyle name="Comma 3 2 2 2" xfId="1822"/>
    <cellStyle name="Comma 3 2 2 3" xfId="1823"/>
    <cellStyle name="Comma 3 2 2 4" xfId="1824"/>
    <cellStyle name="Comma 3 2 2 5" xfId="1825"/>
    <cellStyle name="Comma 3 2 2 6" xfId="1826"/>
    <cellStyle name="Comma 3 2 2 7" xfId="1827"/>
    <cellStyle name="Comma 3 2 2 8" xfId="1828"/>
    <cellStyle name="Comma 3 2 2 9" xfId="1829"/>
    <cellStyle name="Comma 3 2 3" xfId="1830"/>
    <cellStyle name="Comma 3 2 3 2" xfId="1831"/>
    <cellStyle name="Comma 3 2 3 3" xfId="50613"/>
    <cellStyle name="Comma 3 2 4" xfId="1832"/>
    <cellStyle name="Comma 3 2 5" xfId="1833"/>
    <cellStyle name="Comma 3 2 6" xfId="49033"/>
    <cellStyle name="Comma 3 2 7" xfId="49034"/>
    <cellStyle name="Comma 3 2_3.1.2 DB Pension Detail" xfId="1834"/>
    <cellStyle name="Comma 3 20" xfId="1835"/>
    <cellStyle name="Comma 3 21" xfId="1836"/>
    <cellStyle name="Comma 3 22" xfId="1837"/>
    <cellStyle name="Comma 3 23" xfId="1838"/>
    <cellStyle name="Comma 3 24" xfId="1839"/>
    <cellStyle name="Comma 3 25" xfId="1840"/>
    <cellStyle name="Comma 3 26" xfId="1841"/>
    <cellStyle name="Comma 3 27" xfId="1842"/>
    <cellStyle name="Comma 3 28" xfId="1843"/>
    <cellStyle name="Comma 3 29" xfId="1844"/>
    <cellStyle name="Comma 3 3" xfId="1845"/>
    <cellStyle name="Comma 3 3 2" xfId="1846"/>
    <cellStyle name="Comma 3 3 2 2" xfId="1847"/>
    <cellStyle name="Comma 3 3 2 3" xfId="50614"/>
    <cellStyle name="Comma 3 3 3" xfId="1848"/>
    <cellStyle name="Comma 3 3 3 2" xfId="50615"/>
    <cellStyle name="Comma 3 3 4" xfId="1849"/>
    <cellStyle name="Comma 3 3 5" xfId="49035"/>
    <cellStyle name="Comma 3 30" xfId="1850"/>
    <cellStyle name="Comma 3 31" xfId="1851"/>
    <cellStyle name="Comma 3 32" xfId="1852"/>
    <cellStyle name="Comma 3 33" xfId="1853"/>
    <cellStyle name="Comma 3 34" xfId="1854"/>
    <cellStyle name="Comma 3 35" xfId="1855"/>
    <cellStyle name="Comma 3 36" xfId="1856"/>
    <cellStyle name="Comma 3 37" xfId="1857"/>
    <cellStyle name="Comma 3 38" xfId="1858"/>
    <cellStyle name="Comma 3 39" xfId="1859"/>
    <cellStyle name="Comma 3 4" xfId="1860"/>
    <cellStyle name="Comma 3 40" xfId="1861"/>
    <cellStyle name="Comma 3 41" xfId="1862"/>
    <cellStyle name="Comma 3 42" xfId="1863"/>
    <cellStyle name="Comma 3 43" xfId="1864"/>
    <cellStyle name="Comma 3 44" xfId="1865"/>
    <cellStyle name="Comma 3 45" xfId="1866"/>
    <cellStyle name="Comma 3 46" xfId="1867"/>
    <cellStyle name="Comma 3 47" xfId="1868"/>
    <cellStyle name="Comma 3 48" xfId="1869"/>
    <cellStyle name="Comma 3 49" xfId="1870"/>
    <cellStyle name="Comma 3 5" xfId="1871"/>
    <cellStyle name="Comma 3 50" xfId="1872"/>
    <cellStyle name="Comma 3 51" xfId="1873"/>
    <cellStyle name="Comma 3 51 10" xfId="1874"/>
    <cellStyle name="Comma 3 51 11" xfId="1875"/>
    <cellStyle name="Comma 3 51 12" xfId="1876"/>
    <cellStyle name="Comma 3 51 13" xfId="1877"/>
    <cellStyle name="Comma 3 51 14" xfId="1878"/>
    <cellStyle name="Comma 3 51 15" xfId="1879"/>
    <cellStyle name="Comma 3 51 16" xfId="1880"/>
    <cellStyle name="Comma 3 51 17" xfId="1881"/>
    <cellStyle name="Comma 3 51 2" xfId="1882"/>
    <cellStyle name="Comma 3 51 3" xfId="1883"/>
    <cellStyle name="Comma 3 51 4" xfId="1884"/>
    <cellStyle name="Comma 3 51 5" xfId="1885"/>
    <cellStyle name="Comma 3 51 6" xfId="1886"/>
    <cellStyle name="Comma 3 51 7" xfId="1887"/>
    <cellStyle name="Comma 3 51 8" xfId="1888"/>
    <cellStyle name="Comma 3 51 9" xfId="1889"/>
    <cellStyle name="Comma 3 52" xfId="1890"/>
    <cellStyle name="Comma 3 52 10" xfId="1891"/>
    <cellStyle name="Comma 3 52 11" xfId="1892"/>
    <cellStyle name="Comma 3 52 12" xfId="1893"/>
    <cellStyle name="Comma 3 52 13" xfId="1894"/>
    <cellStyle name="Comma 3 52 14" xfId="1895"/>
    <cellStyle name="Comma 3 52 15" xfId="1896"/>
    <cellStyle name="Comma 3 52 16" xfId="1897"/>
    <cellStyle name="Comma 3 52 17" xfId="1898"/>
    <cellStyle name="Comma 3 52 2" xfId="1899"/>
    <cellStyle name="Comma 3 52 3" xfId="1900"/>
    <cellStyle name="Comma 3 52 4" xfId="1901"/>
    <cellStyle name="Comma 3 52 5" xfId="1902"/>
    <cellStyle name="Comma 3 52 6" xfId="1903"/>
    <cellStyle name="Comma 3 52 7" xfId="1904"/>
    <cellStyle name="Comma 3 52 8" xfId="1905"/>
    <cellStyle name="Comma 3 52 9" xfId="1906"/>
    <cellStyle name="Comma 3 53" xfId="1907"/>
    <cellStyle name="Comma 3 54" xfId="1908"/>
    <cellStyle name="Comma 3 55" xfId="1909"/>
    <cellStyle name="Comma 3 56" xfId="1910"/>
    <cellStyle name="Comma 3 57" xfId="1911"/>
    <cellStyle name="Comma 3 58" xfId="1912"/>
    <cellStyle name="Comma 3 59" xfId="1913"/>
    <cellStyle name="Comma 3 6" xfId="1914"/>
    <cellStyle name="Comma 3 60" xfId="1915"/>
    <cellStyle name="Comma 3 61" xfId="1916"/>
    <cellStyle name="Comma 3 62" xfId="1917"/>
    <cellStyle name="Comma 3 63" xfId="1918"/>
    <cellStyle name="Comma 3 64" xfId="1919"/>
    <cellStyle name="Comma 3 65" xfId="1920"/>
    <cellStyle name="Comma 3 66" xfId="1921"/>
    <cellStyle name="Comma 3 67" xfId="1922"/>
    <cellStyle name="Comma 3 68" xfId="1923"/>
    <cellStyle name="Comma 3 69" xfId="1924"/>
    <cellStyle name="Comma 3 7" xfId="1925"/>
    <cellStyle name="Comma 3 70" xfId="1926"/>
    <cellStyle name="Comma 3 71" xfId="1927"/>
    <cellStyle name="Comma 3 72" xfId="1928"/>
    <cellStyle name="Comma 3 73" xfId="1929"/>
    <cellStyle name="Comma 3 74" xfId="1930"/>
    <cellStyle name="Comma 3 75" xfId="1931"/>
    <cellStyle name="Comma 3 76" xfId="1932"/>
    <cellStyle name="Comma 3 77" xfId="1933"/>
    <cellStyle name="Comma 3 78" xfId="1934"/>
    <cellStyle name="Comma 3 79" xfId="1935"/>
    <cellStyle name="Comma 3 8" xfId="1936"/>
    <cellStyle name="Comma 3 80" xfId="1937"/>
    <cellStyle name="Comma 3 81" xfId="1938"/>
    <cellStyle name="Comma 3 82" xfId="1939"/>
    <cellStyle name="Comma 3 83" xfId="1940"/>
    <cellStyle name="Comma 3 84" xfId="1941"/>
    <cellStyle name="Comma 3 85" xfId="1942"/>
    <cellStyle name="Comma 3 86" xfId="1943"/>
    <cellStyle name="Comma 3 87" xfId="1944"/>
    <cellStyle name="Comma 3 88" xfId="1945"/>
    <cellStyle name="Comma 3 89" xfId="1946"/>
    <cellStyle name="Comma 3 9" xfId="1947"/>
    <cellStyle name="Comma 3 90" xfId="1948"/>
    <cellStyle name="Comma 3 91" xfId="1949"/>
    <cellStyle name="Comma 3 92" xfId="1950"/>
    <cellStyle name="Comma 3 93" xfId="1951"/>
    <cellStyle name="Comma 3 94" xfId="1952"/>
    <cellStyle name="Comma 3 95" xfId="1953"/>
    <cellStyle name="Comma 3 96" xfId="1954"/>
    <cellStyle name="Comma 3 97" xfId="1955"/>
    <cellStyle name="Comma 3 98" xfId="1956"/>
    <cellStyle name="Comma 3 99" xfId="1957"/>
    <cellStyle name="Comma 3*" xfId="1958"/>
    <cellStyle name="Comma 3_3.1.2 DB Pension Detail" xfId="1959"/>
    <cellStyle name="Comma 30" xfId="49036"/>
    <cellStyle name="Comma 31" xfId="49037"/>
    <cellStyle name="Comma 32" xfId="49038"/>
    <cellStyle name="Comma 33" xfId="49039"/>
    <cellStyle name="Comma 34" xfId="49040"/>
    <cellStyle name="Comma 35" xfId="49041"/>
    <cellStyle name="Comma 36" xfId="49042"/>
    <cellStyle name="Comma 37" xfId="49043"/>
    <cellStyle name="Comma 38" xfId="49044"/>
    <cellStyle name="Comma 39" xfId="49045"/>
    <cellStyle name="Comma 4" xfId="1960"/>
    <cellStyle name="Comma 4 10" xfId="1961"/>
    <cellStyle name="Comma 4 11" xfId="1962"/>
    <cellStyle name="Comma 4 12" xfId="1963"/>
    <cellStyle name="Comma 4 13" xfId="1964"/>
    <cellStyle name="Comma 4 13 10" xfId="42243"/>
    <cellStyle name="Comma 4 13 11" xfId="42244"/>
    <cellStyle name="Comma 4 13 2" xfId="42245"/>
    <cellStyle name="Comma 4 13 2 2" xfId="42246"/>
    <cellStyle name="Comma 4 13 2 2 2" xfId="42247"/>
    <cellStyle name="Comma 4 13 2 3" xfId="42248"/>
    <cellStyle name="Comma 4 13 3" xfId="42249"/>
    <cellStyle name="Comma 4 13 4" xfId="42250"/>
    <cellStyle name="Comma 4 13 5" xfId="42251"/>
    <cellStyle name="Comma 4 13 6" xfId="42252"/>
    <cellStyle name="Comma 4 13 7" xfId="42253"/>
    <cellStyle name="Comma 4 13 8" xfId="42254"/>
    <cellStyle name="Comma 4 13 9" xfId="42255"/>
    <cellStyle name="Comma 4 14" xfId="1965"/>
    <cellStyle name="Comma 4 15" xfId="1966"/>
    <cellStyle name="Comma 4 16" xfId="1967"/>
    <cellStyle name="Comma 4 17" xfId="1968"/>
    <cellStyle name="Comma 4 18" xfId="1969"/>
    <cellStyle name="Comma 4 19" xfId="1970"/>
    <cellStyle name="Comma 4 2" xfId="1971"/>
    <cellStyle name="Comma 4 2 10" xfId="1972"/>
    <cellStyle name="Comma 4 2 100" xfId="1973"/>
    <cellStyle name="Comma 4 2 101" xfId="1974"/>
    <cellStyle name="Comma 4 2 102" xfId="1975"/>
    <cellStyle name="Comma 4 2 103" xfId="1976"/>
    <cellStyle name="Comma 4 2 104" xfId="1977"/>
    <cellStyle name="Comma 4 2 105" xfId="1978"/>
    <cellStyle name="Comma 4 2 106" xfId="1979"/>
    <cellStyle name="Comma 4 2 107" xfId="1980"/>
    <cellStyle name="Comma 4 2 108" xfId="1981"/>
    <cellStyle name="Comma 4 2 109" xfId="1982"/>
    <cellStyle name="Comma 4 2 11" xfId="1983"/>
    <cellStyle name="Comma 4 2 12" xfId="1984"/>
    <cellStyle name="Comma 4 2 13" xfId="1985"/>
    <cellStyle name="Comma 4 2 14" xfId="1986"/>
    <cellStyle name="Comma 4 2 15" xfId="1987"/>
    <cellStyle name="Comma 4 2 16" xfId="1988"/>
    <cellStyle name="Comma 4 2 17" xfId="1989"/>
    <cellStyle name="Comma 4 2 18" xfId="1990"/>
    <cellStyle name="Comma 4 2 19" xfId="1991"/>
    <cellStyle name="Comma 4 2 2" xfId="1992"/>
    <cellStyle name="Comma 4 2 2 10" xfId="1993"/>
    <cellStyle name="Comma 4 2 2 11" xfId="1994"/>
    <cellStyle name="Comma 4 2 2 12" xfId="1995"/>
    <cellStyle name="Comma 4 2 2 13" xfId="1996"/>
    <cellStyle name="Comma 4 2 2 2" xfId="1997"/>
    <cellStyle name="Comma 4 2 2 2 2" xfId="42256"/>
    <cellStyle name="Comma 4 2 2 2 2 2" xfId="42257"/>
    <cellStyle name="Comma 4 2 2 2 2 3" xfId="42258"/>
    <cellStyle name="Comma 4 2 2 2 3" xfId="42259"/>
    <cellStyle name="Comma 4 2 2 2 4" xfId="42260"/>
    <cellStyle name="Comma 4 2 2 3" xfId="1998"/>
    <cellStyle name="Comma 4 2 2 4" xfId="1999"/>
    <cellStyle name="Comma 4 2 2 4 2" xfId="42261"/>
    <cellStyle name="Comma 4 2 2 4 3" xfId="42262"/>
    <cellStyle name="Comma 4 2 2 5" xfId="2000"/>
    <cellStyle name="Comma 4 2 2 6" xfId="2001"/>
    <cellStyle name="Comma 4 2 2 7" xfId="2002"/>
    <cellStyle name="Comma 4 2 2 7 2" xfId="42263"/>
    <cellStyle name="Comma 4 2 2 8" xfId="2003"/>
    <cellStyle name="Comma 4 2 2 9" xfId="2004"/>
    <cellStyle name="Comma 4 2 20" xfId="2005"/>
    <cellStyle name="Comma 4 2 21" xfId="2006"/>
    <cellStyle name="Comma 4 2 22" xfId="2007"/>
    <cellStyle name="Comma 4 2 23" xfId="2008"/>
    <cellStyle name="Comma 4 2 23 10" xfId="2009"/>
    <cellStyle name="Comma 4 2 23 11" xfId="2010"/>
    <cellStyle name="Comma 4 2 23 12" xfId="2011"/>
    <cellStyle name="Comma 4 2 23 13" xfId="2012"/>
    <cellStyle name="Comma 4 2 23 14" xfId="2013"/>
    <cellStyle name="Comma 4 2 23 15" xfId="2014"/>
    <cellStyle name="Comma 4 2 23 16" xfId="2015"/>
    <cellStyle name="Comma 4 2 23 17" xfId="2016"/>
    <cellStyle name="Comma 4 2 23 2" xfId="2017"/>
    <cellStyle name="Comma 4 2 23 3" xfId="2018"/>
    <cellStyle name="Comma 4 2 23 4" xfId="2019"/>
    <cellStyle name="Comma 4 2 23 5" xfId="2020"/>
    <cellStyle name="Comma 4 2 23 6" xfId="2021"/>
    <cellStyle name="Comma 4 2 23 7" xfId="2022"/>
    <cellStyle name="Comma 4 2 23 8" xfId="2023"/>
    <cellStyle name="Comma 4 2 23 9" xfId="2024"/>
    <cellStyle name="Comma 4 2 24" xfId="2025"/>
    <cellStyle name="Comma 4 2 25" xfId="2026"/>
    <cellStyle name="Comma 4 2 26" xfId="2027"/>
    <cellStyle name="Comma 4 2 27" xfId="2028"/>
    <cellStyle name="Comma 4 2 28" xfId="2029"/>
    <cellStyle name="Comma 4 2 29" xfId="2030"/>
    <cellStyle name="Comma 4 2 3" xfId="2031"/>
    <cellStyle name="Comma 4 2 3 2" xfId="42264"/>
    <cellStyle name="Comma 4 2 3 2 2" xfId="42265"/>
    <cellStyle name="Comma 4 2 3 2 3" xfId="42266"/>
    <cellStyle name="Comma 4 2 3 3" xfId="42267"/>
    <cellStyle name="Comma 4 2 3 4" xfId="42268"/>
    <cellStyle name="Comma 4 2 30" xfId="2032"/>
    <cellStyle name="Comma 4 2 31" xfId="2033"/>
    <cellStyle name="Comma 4 2 32" xfId="2034"/>
    <cellStyle name="Comma 4 2 33" xfId="2035"/>
    <cellStyle name="Comma 4 2 34" xfId="2036"/>
    <cellStyle name="Comma 4 2 35" xfId="2037"/>
    <cellStyle name="Comma 4 2 36" xfId="2038"/>
    <cellStyle name="Comma 4 2 37" xfId="2039"/>
    <cellStyle name="Comma 4 2 38" xfId="2040"/>
    <cellStyle name="Comma 4 2 39" xfId="2041"/>
    <cellStyle name="Comma 4 2 4" xfId="2042"/>
    <cellStyle name="Comma 4 2 4 2" xfId="42269"/>
    <cellStyle name="Comma 4 2 4 3" xfId="42270"/>
    <cellStyle name="Comma 4 2 40" xfId="2043"/>
    <cellStyle name="Comma 4 2 41" xfId="2044"/>
    <cellStyle name="Comma 4 2 42" xfId="2045"/>
    <cellStyle name="Comma 4 2 43" xfId="2046"/>
    <cellStyle name="Comma 4 2 44" xfId="2047"/>
    <cellStyle name="Comma 4 2 45" xfId="2048"/>
    <cellStyle name="Comma 4 2 46" xfId="2049"/>
    <cellStyle name="Comma 4 2 47" xfId="2050"/>
    <cellStyle name="Comma 4 2 48" xfId="2051"/>
    <cellStyle name="Comma 4 2 49" xfId="2052"/>
    <cellStyle name="Comma 4 2 5" xfId="2053"/>
    <cellStyle name="Comma 4 2 5 2" xfId="42271"/>
    <cellStyle name="Comma 4 2 5 3" xfId="42272"/>
    <cellStyle name="Comma 4 2 50" xfId="2054"/>
    <cellStyle name="Comma 4 2 51" xfId="2055"/>
    <cellStyle name="Comma 4 2 52" xfId="2056"/>
    <cellStyle name="Comma 4 2 53" xfId="2057"/>
    <cellStyle name="Comma 4 2 54" xfId="2058"/>
    <cellStyle name="Comma 4 2 55" xfId="2059"/>
    <cellStyle name="Comma 4 2 56" xfId="2060"/>
    <cellStyle name="Comma 4 2 57" xfId="2061"/>
    <cellStyle name="Comma 4 2 58" xfId="2062"/>
    <cellStyle name="Comma 4 2 59" xfId="2063"/>
    <cellStyle name="Comma 4 2 6" xfId="2064"/>
    <cellStyle name="Comma 4 2 60" xfId="2065"/>
    <cellStyle name="Comma 4 2 61" xfId="2066"/>
    <cellStyle name="Comma 4 2 62" xfId="2067"/>
    <cellStyle name="Comma 4 2 63" xfId="2068"/>
    <cellStyle name="Comma 4 2 64" xfId="2069"/>
    <cellStyle name="Comma 4 2 65" xfId="2070"/>
    <cellStyle name="Comma 4 2 66" xfId="2071"/>
    <cellStyle name="Comma 4 2 67" xfId="2072"/>
    <cellStyle name="Comma 4 2 68" xfId="2073"/>
    <cellStyle name="Comma 4 2 69" xfId="2074"/>
    <cellStyle name="Comma 4 2 7" xfId="2075"/>
    <cellStyle name="Comma 4 2 70" xfId="2076"/>
    <cellStyle name="Comma 4 2 71" xfId="2077"/>
    <cellStyle name="Comma 4 2 72" xfId="2078"/>
    <cellStyle name="Comma 4 2 73" xfId="2079"/>
    <cellStyle name="Comma 4 2 74" xfId="2080"/>
    <cellStyle name="Comma 4 2 75" xfId="2081"/>
    <cellStyle name="Comma 4 2 76" xfId="2082"/>
    <cellStyle name="Comma 4 2 77" xfId="2083"/>
    <cellStyle name="Comma 4 2 78" xfId="2084"/>
    <cellStyle name="Comma 4 2 79" xfId="2085"/>
    <cellStyle name="Comma 4 2 8" xfId="2086"/>
    <cellStyle name="Comma 4 2 80" xfId="2087"/>
    <cellStyle name="Comma 4 2 81" xfId="2088"/>
    <cellStyle name="Comma 4 2 82" xfId="2089"/>
    <cellStyle name="Comma 4 2 83" xfId="2090"/>
    <cellStyle name="Comma 4 2 84" xfId="2091"/>
    <cellStyle name="Comma 4 2 85" xfId="2092"/>
    <cellStyle name="Comma 4 2 86" xfId="2093"/>
    <cellStyle name="Comma 4 2 87" xfId="2094"/>
    <cellStyle name="Comma 4 2 88" xfId="2095"/>
    <cellStyle name="Comma 4 2 89" xfId="2096"/>
    <cellStyle name="Comma 4 2 9" xfId="2097"/>
    <cellStyle name="Comma 4 2 90" xfId="2098"/>
    <cellStyle name="Comma 4 2 91" xfId="2099"/>
    <cellStyle name="Comma 4 2 92" xfId="2100"/>
    <cellStyle name="Comma 4 2 93" xfId="2101"/>
    <cellStyle name="Comma 4 2 94" xfId="2102"/>
    <cellStyle name="Comma 4 2 95" xfId="2103"/>
    <cellStyle name="Comma 4 2 96" xfId="2104"/>
    <cellStyle name="Comma 4 2 97" xfId="2105"/>
    <cellStyle name="Comma 4 2 98" xfId="2106"/>
    <cellStyle name="Comma 4 2 99" xfId="2107"/>
    <cellStyle name="Comma 4 20" xfId="2108"/>
    <cellStyle name="Comma 4 21" xfId="2109"/>
    <cellStyle name="Comma 4 22" xfId="2110"/>
    <cellStyle name="Comma 4 23" xfId="2111"/>
    <cellStyle name="Comma 4 24" xfId="2112"/>
    <cellStyle name="Comma 4 24 2" xfId="42273"/>
    <cellStyle name="Comma 4 24 3" xfId="42274"/>
    <cellStyle name="Comma 4 24 4" xfId="42275"/>
    <cellStyle name="Comma 4 24 5" xfId="42276"/>
    <cellStyle name="Comma 4 24 6" xfId="42277"/>
    <cellStyle name="Comma 4 25" xfId="2113"/>
    <cellStyle name="Comma 4 25 2" xfId="42278"/>
    <cellStyle name="Comma 4 25 3" xfId="42279"/>
    <cellStyle name="Comma 4 25 4" xfId="42280"/>
    <cellStyle name="Comma 4 25 5" xfId="42281"/>
    <cellStyle name="Comma 4 25 6" xfId="42282"/>
    <cellStyle name="Comma 4 26" xfId="2114"/>
    <cellStyle name="Comma 4 27" xfId="2115"/>
    <cellStyle name="Comma 4 28" xfId="2116"/>
    <cellStyle name="Comma 4 29" xfId="2117"/>
    <cellStyle name="Comma 4 3" xfId="2118"/>
    <cellStyle name="Comma 4 3 10" xfId="2119"/>
    <cellStyle name="Comma 4 3 11" xfId="2120"/>
    <cellStyle name="Comma 4 3 12" xfId="2121"/>
    <cellStyle name="Comma 4 3 13" xfId="2122"/>
    <cellStyle name="Comma 4 3 14" xfId="2123"/>
    <cellStyle name="Comma 4 3 15" xfId="2124"/>
    <cellStyle name="Comma 4 3 16" xfId="2125"/>
    <cellStyle name="Comma 4 3 17" xfId="2126"/>
    <cellStyle name="Comma 4 3 2" xfId="2127"/>
    <cellStyle name="Comma 4 3 2 2" xfId="42283"/>
    <cellStyle name="Comma 4 3 2 2 2" xfId="42284"/>
    <cellStyle name="Comma 4 3 2 2 3" xfId="42285"/>
    <cellStyle name="Comma 4 3 2 3" xfId="42286"/>
    <cellStyle name="Comma 4 3 2 4" xfId="42287"/>
    <cellStyle name="Comma 4 3 3" xfId="2128"/>
    <cellStyle name="Comma 4 3 4" xfId="2129"/>
    <cellStyle name="Comma 4 3 4 2" xfId="42288"/>
    <cellStyle name="Comma 4 3 4 3" xfId="42289"/>
    <cellStyle name="Comma 4 3 5" xfId="2130"/>
    <cellStyle name="Comma 4 3 6" xfId="2131"/>
    <cellStyle name="Comma 4 3 7" xfId="2132"/>
    <cellStyle name="Comma 4 3 8" xfId="2133"/>
    <cellStyle name="Comma 4 3 9" xfId="2134"/>
    <cellStyle name="Comma 4 30" xfId="2135"/>
    <cellStyle name="Comma 4 31" xfId="2136"/>
    <cellStyle name="Comma 4 32" xfId="2137"/>
    <cellStyle name="Comma 4 33" xfId="2138"/>
    <cellStyle name="Comma 4 34" xfId="2139"/>
    <cellStyle name="Comma 4 35" xfId="2140"/>
    <cellStyle name="Comma 4 36" xfId="2141"/>
    <cellStyle name="Comma 4 37" xfId="2142"/>
    <cellStyle name="Comma 4 38" xfId="2143"/>
    <cellStyle name="Comma 4 39" xfId="2144"/>
    <cellStyle name="Comma 4 4" xfId="2145"/>
    <cellStyle name="Comma 4 4 10" xfId="2146"/>
    <cellStyle name="Comma 4 4 11" xfId="2147"/>
    <cellStyle name="Comma 4 4 12" xfId="2148"/>
    <cellStyle name="Comma 4 4 13" xfId="2149"/>
    <cellStyle name="Comma 4 4 14" xfId="2150"/>
    <cellStyle name="Comma 4 4 15" xfId="2151"/>
    <cellStyle name="Comma 4 4 16" xfId="2152"/>
    <cellStyle name="Comma 4 4 17" xfId="2153"/>
    <cellStyle name="Comma 4 4 2" xfId="2154"/>
    <cellStyle name="Comma 4 4 2 2" xfId="42290"/>
    <cellStyle name="Comma 4 4 2 3" xfId="42291"/>
    <cellStyle name="Comma 4 4 3" xfId="2155"/>
    <cellStyle name="Comma 4 4 4" xfId="2156"/>
    <cellStyle name="Comma 4 4 5" xfId="2157"/>
    <cellStyle name="Comma 4 4 6" xfId="2158"/>
    <cellStyle name="Comma 4 4 7" xfId="2159"/>
    <cellStyle name="Comma 4 4 8" xfId="2160"/>
    <cellStyle name="Comma 4 4 9" xfId="2161"/>
    <cellStyle name="Comma 4 40" xfId="2162"/>
    <cellStyle name="Comma 4 41" xfId="2163"/>
    <cellStyle name="Comma 4 42" xfId="2164"/>
    <cellStyle name="Comma 4 43" xfId="2165"/>
    <cellStyle name="Comma 4 44" xfId="2166"/>
    <cellStyle name="Comma 4 45" xfId="2167"/>
    <cellStyle name="Comma 4 46" xfId="2168"/>
    <cellStyle name="Comma 4 47" xfId="2169"/>
    <cellStyle name="Comma 4 48" xfId="2170"/>
    <cellStyle name="Comma 4 49" xfId="2171"/>
    <cellStyle name="Comma 4 5" xfId="2172"/>
    <cellStyle name="Comma 4 5 2" xfId="42292"/>
    <cellStyle name="Comma 4 5 3" xfId="42293"/>
    <cellStyle name="Comma 4 50" xfId="2173"/>
    <cellStyle name="Comma 4 51" xfId="2174"/>
    <cellStyle name="Comma 4 52" xfId="2175"/>
    <cellStyle name="Comma 4 53" xfId="2176"/>
    <cellStyle name="Comma 4 54" xfId="2177"/>
    <cellStyle name="Comma 4 55" xfId="2178"/>
    <cellStyle name="Comma 4 56" xfId="2179"/>
    <cellStyle name="Comma 4 57" xfId="2180"/>
    <cellStyle name="Comma 4 58" xfId="2181"/>
    <cellStyle name="Comma 4 59" xfId="2182"/>
    <cellStyle name="Comma 4 6" xfId="2183"/>
    <cellStyle name="Comma 4 6 2" xfId="42294"/>
    <cellStyle name="Comma 4 6 3" xfId="42295"/>
    <cellStyle name="Comma 4 60" xfId="2184"/>
    <cellStyle name="Comma 4 61" xfId="2185"/>
    <cellStyle name="Comma 4 62" xfId="2186"/>
    <cellStyle name="Comma 4 63" xfId="2187"/>
    <cellStyle name="Comma 4 64" xfId="2188"/>
    <cellStyle name="Comma 4 65" xfId="2189"/>
    <cellStyle name="Comma 4 66" xfId="2190"/>
    <cellStyle name="Comma 4 67" xfId="2191"/>
    <cellStyle name="Comma 4 68" xfId="2192"/>
    <cellStyle name="Comma 4 69" xfId="2193"/>
    <cellStyle name="Comma 4 7" xfId="2194"/>
    <cellStyle name="Comma 4 70" xfId="2195"/>
    <cellStyle name="Comma 4 71" xfId="2196"/>
    <cellStyle name="Comma 4 72" xfId="2197"/>
    <cellStyle name="Comma 4 73" xfId="2198"/>
    <cellStyle name="Comma 4 74" xfId="2199"/>
    <cellStyle name="Comma 4 75" xfId="2200"/>
    <cellStyle name="Comma 4 76" xfId="2201"/>
    <cellStyle name="Comma 4 77" xfId="2202"/>
    <cellStyle name="Comma 4 78" xfId="2203"/>
    <cellStyle name="Comma 4 79" xfId="49046"/>
    <cellStyle name="Comma 4 8" xfId="2204"/>
    <cellStyle name="Comma 4 80" xfId="49047"/>
    <cellStyle name="Comma 4 81" xfId="49048"/>
    <cellStyle name="Comma 4 82" xfId="49049"/>
    <cellStyle name="Comma 4 9" xfId="2205"/>
    <cellStyle name="Comma 40" xfId="49050"/>
    <cellStyle name="Comma 41" xfId="49051"/>
    <cellStyle name="Comma 42" xfId="49052"/>
    <cellStyle name="Comma 43" xfId="49053"/>
    <cellStyle name="Comma 44" xfId="49054"/>
    <cellStyle name="Comma 45" xfId="49055"/>
    <cellStyle name="Comma 46" xfId="49056"/>
    <cellStyle name="Comma 47" xfId="49057"/>
    <cellStyle name="Comma 48" xfId="49058"/>
    <cellStyle name="Comma 49" xfId="49059"/>
    <cellStyle name="Comma 5" xfId="2206"/>
    <cellStyle name="Comma 5 10" xfId="2207"/>
    <cellStyle name="Comma 5 11" xfId="2208"/>
    <cellStyle name="Comma 5 12" xfId="2209"/>
    <cellStyle name="Comma 5 13" xfId="2210"/>
    <cellStyle name="Comma 5 14" xfId="2211"/>
    <cellStyle name="Comma 5 15" xfId="2212"/>
    <cellStyle name="Comma 5 16" xfId="2213"/>
    <cellStyle name="Comma 5 17" xfId="2214"/>
    <cellStyle name="Comma 5 18" xfId="2215"/>
    <cellStyle name="Comma 5 19" xfId="2216"/>
    <cellStyle name="Comma 5 2" xfId="2217"/>
    <cellStyle name="Comma 5 2 10" xfId="2218"/>
    <cellStyle name="Comma 5 2 11" xfId="2219"/>
    <cellStyle name="Comma 5 2 12" xfId="2220"/>
    <cellStyle name="Comma 5 2 13" xfId="2221"/>
    <cellStyle name="Comma 5 2 14" xfId="2222"/>
    <cellStyle name="Comma 5 2 15" xfId="2223"/>
    <cellStyle name="Comma 5 2 16" xfId="2224"/>
    <cellStyle name="Comma 5 2 17" xfId="2225"/>
    <cellStyle name="Comma 5 2 2" xfId="2226"/>
    <cellStyle name="Comma 5 2 2 10" xfId="2227"/>
    <cellStyle name="Comma 5 2 2 11" xfId="2228"/>
    <cellStyle name="Comma 5 2 2 12" xfId="2229"/>
    <cellStyle name="Comma 5 2 2 13" xfId="2230"/>
    <cellStyle name="Comma 5 2 2 14" xfId="2231"/>
    <cellStyle name="Comma 5 2 2 15" xfId="2232"/>
    <cellStyle name="Comma 5 2 2 16" xfId="2233"/>
    <cellStyle name="Comma 5 2 2 2" xfId="2234"/>
    <cellStyle name="Comma 5 2 2 2 10" xfId="2235"/>
    <cellStyle name="Comma 5 2 2 2 11" xfId="2236"/>
    <cellStyle name="Comma 5 2 2 2 12" xfId="2237"/>
    <cellStyle name="Comma 5 2 2 2 13" xfId="2238"/>
    <cellStyle name="Comma 5 2 2 2 2" xfId="2239"/>
    <cellStyle name="Comma 5 2 2 2 3" xfId="2240"/>
    <cellStyle name="Comma 5 2 2 2 4" xfId="2241"/>
    <cellStyle name="Comma 5 2 2 2 5" xfId="2242"/>
    <cellStyle name="Comma 5 2 2 2 6" xfId="2243"/>
    <cellStyle name="Comma 5 2 2 2 7" xfId="2244"/>
    <cellStyle name="Comma 5 2 2 2 8" xfId="2245"/>
    <cellStyle name="Comma 5 2 2 2 9" xfId="2246"/>
    <cellStyle name="Comma 5 2 2 3" xfId="2247"/>
    <cellStyle name="Comma 5 2 2 3 10" xfId="2248"/>
    <cellStyle name="Comma 5 2 2 3 11" xfId="2249"/>
    <cellStyle name="Comma 5 2 2 3 12" xfId="2250"/>
    <cellStyle name="Comma 5 2 2 3 13" xfId="2251"/>
    <cellStyle name="Comma 5 2 2 3 2" xfId="2252"/>
    <cellStyle name="Comma 5 2 2 3 3" xfId="2253"/>
    <cellStyle name="Comma 5 2 2 3 4" xfId="2254"/>
    <cellStyle name="Comma 5 2 2 3 5" xfId="2255"/>
    <cellStyle name="Comma 5 2 2 3 6" xfId="2256"/>
    <cellStyle name="Comma 5 2 2 3 7" xfId="2257"/>
    <cellStyle name="Comma 5 2 2 3 8" xfId="2258"/>
    <cellStyle name="Comma 5 2 2 3 9" xfId="2259"/>
    <cellStyle name="Comma 5 2 2 4" xfId="2260"/>
    <cellStyle name="Comma 5 2 2 4 10" xfId="2261"/>
    <cellStyle name="Comma 5 2 2 4 11" xfId="2262"/>
    <cellStyle name="Comma 5 2 2 4 12" xfId="2263"/>
    <cellStyle name="Comma 5 2 2 4 13" xfId="2264"/>
    <cellStyle name="Comma 5 2 2 4 14" xfId="2265"/>
    <cellStyle name="Comma 5 2 2 4 14 2" xfId="42296"/>
    <cellStyle name="Comma 5 2 2 4 2" xfId="2266"/>
    <cellStyle name="Comma 5 2 2 4 3" xfId="2267"/>
    <cellStyle name="Comma 5 2 2 4 4" xfId="2268"/>
    <cellStyle name="Comma 5 2 2 4 5" xfId="2269"/>
    <cellStyle name="Comma 5 2 2 4 6" xfId="2270"/>
    <cellStyle name="Comma 5 2 2 4 7" xfId="2271"/>
    <cellStyle name="Comma 5 2 2 4 8" xfId="2272"/>
    <cellStyle name="Comma 5 2 2 4 9" xfId="2273"/>
    <cellStyle name="Comma 5 2 2 5" xfId="2274"/>
    <cellStyle name="Comma 5 2 2 6" xfId="2275"/>
    <cellStyle name="Comma 5 2 2 7" xfId="2276"/>
    <cellStyle name="Comma 5 2 2 8" xfId="2277"/>
    <cellStyle name="Comma 5 2 2 9" xfId="2278"/>
    <cellStyle name="Comma 5 2 3" xfId="2279"/>
    <cellStyle name="Comma 5 2 3 10" xfId="2280"/>
    <cellStyle name="Comma 5 2 3 11" xfId="2281"/>
    <cellStyle name="Comma 5 2 3 12" xfId="2282"/>
    <cellStyle name="Comma 5 2 3 13" xfId="2283"/>
    <cellStyle name="Comma 5 2 3 2" xfId="2284"/>
    <cellStyle name="Comma 5 2 3 3" xfId="2285"/>
    <cellStyle name="Comma 5 2 3 4" xfId="2286"/>
    <cellStyle name="Comma 5 2 3 5" xfId="2287"/>
    <cellStyle name="Comma 5 2 3 6" xfId="2288"/>
    <cellStyle name="Comma 5 2 3 7" xfId="2289"/>
    <cellStyle name="Comma 5 2 3 8" xfId="2290"/>
    <cellStyle name="Comma 5 2 3 9" xfId="2291"/>
    <cellStyle name="Comma 5 2 4" xfId="2292"/>
    <cellStyle name="Comma 5 2 5" xfId="2293"/>
    <cellStyle name="Comma 5 2 6" xfId="2294"/>
    <cellStyle name="Comma 5 2 7" xfId="2295"/>
    <cellStyle name="Comma 5 2 8" xfId="2296"/>
    <cellStyle name="Comma 5 2 9" xfId="2297"/>
    <cellStyle name="Comma 5 20" xfId="2298"/>
    <cellStyle name="Comma 5 21" xfId="2299"/>
    <cellStyle name="Comma 5 22" xfId="2300"/>
    <cellStyle name="Comma 5 23" xfId="2301"/>
    <cellStyle name="Comma 5 24" xfId="2302"/>
    <cellStyle name="Comma 5 25" xfId="2303"/>
    <cellStyle name="Comma 5 26" xfId="2304"/>
    <cellStyle name="Comma 5 27" xfId="2305"/>
    <cellStyle name="Comma 5 28" xfId="2306"/>
    <cellStyle name="Comma 5 29" xfId="2307"/>
    <cellStyle name="Comma 5 3" xfId="2308"/>
    <cellStyle name="Comma 5 3 10" xfId="2309"/>
    <cellStyle name="Comma 5 3 11" xfId="2310"/>
    <cellStyle name="Comma 5 3 12" xfId="2311"/>
    <cellStyle name="Comma 5 3 13" xfId="2312"/>
    <cellStyle name="Comma 5 3 14" xfId="2313"/>
    <cellStyle name="Comma 5 3 15" xfId="2314"/>
    <cellStyle name="Comma 5 3 16" xfId="2315"/>
    <cellStyle name="Comma 5 3 17" xfId="2316"/>
    <cellStyle name="Comma 5 3 2" xfId="2317"/>
    <cellStyle name="Comma 5 3 3" xfId="2318"/>
    <cellStyle name="Comma 5 3 4" xfId="2319"/>
    <cellStyle name="Comma 5 3 5" xfId="2320"/>
    <cellStyle name="Comma 5 3 6" xfId="2321"/>
    <cellStyle name="Comma 5 3 7" xfId="2322"/>
    <cellStyle name="Comma 5 3 8" xfId="2323"/>
    <cellStyle name="Comma 5 3 9" xfId="2324"/>
    <cellStyle name="Comma 5 30" xfId="2325"/>
    <cellStyle name="Comma 5 31" xfId="2326"/>
    <cellStyle name="Comma 5 32" xfId="2327"/>
    <cellStyle name="Comma 5 33" xfId="2328"/>
    <cellStyle name="Comma 5 34" xfId="2329"/>
    <cellStyle name="Comma 5 35" xfId="2330"/>
    <cellStyle name="Comma 5 36" xfId="2331"/>
    <cellStyle name="Comma 5 37" xfId="2332"/>
    <cellStyle name="Comma 5 38" xfId="2333"/>
    <cellStyle name="Comma 5 39" xfId="2334"/>
    <cellStyle name="Comma 5 4" xfId="2335"/>
    <cellStyle name="Comma 5 40" xfId="2336"/>
    <cellStyle name="Comma 5 41" xfId="2337"/>
    <cellStyle name="Comma 5 42" xfId="2338"/>
    <cellStyle name="Comma 5 43" xfId="2339"/>
    <cellStyle name="Comma 5 44" xfId="2340"/>
    <cellStyle name="Comma 5 45" xfId="2341"/>
    <cellStyle name="Comma 5 46" xfId="2342"/>
    <cellStyle name="Comma 5 47" xfId="2343"/>
    <cellStyle name="Comma 5 48" xfId="2344"/>
    <cellStyle name="Comma 5 49" xfId="2345"/>
    <cellStyle name="Comma 5 5" xfId="2346"/>
    <cellStyle name="Comma 5 50" xfId="2347"/>
    <cellStyle name="Comma 5 51" xfId="2348"/>
    <cellStyle name="Comma 5 52" xfId="2349"/>
    <cellStyle name="Comma 5 53" xfId="2350"/>
    <cellStyle name="Comma 5 54" xfId="2351"/>
    <cellStyle name="Comma 5 55" xfId="2352"/>
    <cellStyle name="Comma 5 56" xfId="2353"/>
    <cellStyle name="Comma 5 57" xfId="2354"/>
    <cellStyle name="Comma 5 58" xfId="2355"/>
    <cellStyle name="Comma 5 59" xfId="2356"/>
    <cellStyle name="Comma 5 6" xfId="2357"/>
    <cellStyle name="Comma 5 6 2" xfId="42297"/>
    <cellStyle name="Comma 5 6 3" xfId="42298"/>
    <cellStyle name="Comma 5 60" xfId="2358"/>
    <cellStyle name="Comma 5 61" xfId="2359"/>
    <cellStyle name="Comma 5 62" xfId="2360"/>
    <cellStyle name="Comma 5 63" xfId="2361"/>
    <cellStyle name="Comma 5 64" xfId="2362"/>
    <cellStyle name="Comma 5 65" xfId="2363"/>
    <cellStyle name="Comma 5 66" xfId="2364"/>
    <cellStyle name="Comma 5 67" xfId="2365"/>
    <cellStyle name="Comma 5 68" xfId="2366"/>
    <cellStyle name="Comma 5 69" xfId="2367"/>
    <cellStyle name="Comma 5 7" xfId="2368"/>
    <cellStyle name="Comma 5 70" xfId="2369"/>
    <cellStyle name="Comma 5 71" xfId="2370"/>
    <cellStyle name="Comma 5 72" xfId="2371"/>
    <cellStyle name="Comma 5 73" xfId="2372"/>
    <cellStyle name="Comma 5 74" xfId="2373"/>
    <cellStyle name="Comma 5 75" xfId="2374"/>
    <cellStyle name="Comma 5 76" xfId="2375"/>
    <cellStyle name="Comma 5 77" xfId="2376"/>
    <cellStyle name="Comma 5 78" xfId="2377"/>
    <cellStyle name="Comma 5 79" xfId="49060"/>
    <cellStyle name="Comma 5 8" xfId="2378"/>
    <cellStyle name="Comma 5 9" xfId="2379"/>
    <cellStyle name="Comma 50" xfId="49061"/>
    <cellStyle name="Comma 51" xfId="49062"/>
    <cellStyle name="Comma 52" xfId="49063"/>
    <cellStyle name="Comma 53" xfId="49064"/>
    <cellStyle name="Comma 54" xfId="49065"/>
    <cellStyle name="Comma 55" xfId="49066"/>
    <cellStyle name="Comma 6" xfId="2380"/>
    <cellStyle name="Comma 6 10" xfId="2381"/>
    <cellStyle name="Comma 6 11" xfId="2382"/>
    <cellStyle name="Comma 6 12" xfId="2383"/>
    <cellStyle name="Comma 6 13" xfId="2384"/>
    <cellStyle name="Comma 6 14" xfId="2385"/>
    <cellStyle name="Comma 6 15" xfId="2386"/>
    <cellStyle name="Comma 6 16" xfId="2387"/>
    <cellStyle name="Comma 6 17" xfId="2388"/>
    <cellStyle name="Comma 6 18" xfId="2389"/>
    <cellStyle name="Comma 6 19" xfId="42299"/>
    <cellStyle name="Comma 6 2" xfId="2390"/>
    <cellStyle name="Comma 6 2 10" xfId="2391"/>
    <cellStyle name="Comma 6 2 11" xfId="2392"/>
    <cellStyle name="Comma 6 2 12" xfId="2393"/>
    <cellStyle name="Comma 6 2 13" xfId="2394"/>
    <cellStyle name="Comma 6 2 2" xfId="2395"/>
    <cellStyle name="Comma 6 2 3" xfId="2396"/>
    <cellStyle name="Comma 6 2 4" xfId="2397"/>
    <cellStyle name="Comma 6 2 5" xfId="2398"/>
    <cellStyle name="Comma 6 2 6" xfId="2399"/>
    <cellStyle name="Comma 6 2 7" xfId="2400"/>
    <cellStyle name="Comma 6 2 8" xfId="2401"/>
    <cellStyle name="Comma 6 2 9" xfId="2402"/>
    <cellStyle name="Comma 6 20" xfId="42300"/>
    <cellStyle name="Comma 6 21" xfId="42301"/>
    <cellStyle name="Comma 6 22" xfId="42302"/>
    <cellStyle name="Comma 6 23" xfId="42303"/>
    <cellStyle name="Comma 6 3" xfId="2403"/>
    <cellStyle name="Comma 6 4" xfId="2404"/>
    <cellStyle name="Comma 6 5" xfId="2405"/>
    <cellStyle name="Comma 6 5 2" xfId="42304"/>
    <cellStyle name="Comma 6 5 3" xfId="42305"/>
    <cellStyle name="Comma 6 6" xfId="2406"/>
    <cellStyle name="Comma 6 7" xfId="2407"/>
    <cellStyle name="Comma 6 8" xfId="2408"/>
    <cellStyle name="Comma 6 9" xfId="2409"/>
    <cellStyle name="Comma 7" xfId="2410"/>
    <cellStyle name="Comma 7 10" xfId="2411"/>
    <cellStyle name="Comma 7 11" xfId="2412"/>
    <cellStyle name="Comma 7 12" xfId="2413"/>
    <cellStyle name="Comma 7 13" xfId="2414"/>
    <cellStyle name="Comma 7 2" xfId="2415"/>
    <cellStyle name="Comma 7 3" xfId="2416"/>
    <cellStyle name="Comma 7 4" xfId="2417"/>
    <cellStyle name="Comma 7 5" xfId="2418"/>
    <cellStyle name="Comma 7 6" xfId="2419"/>
    <cellStyle name="Comma 7 7" xfId="2420"/>
    <cellStyle name="Comma 7 8" xfId="2421"/>
    <cellStyle name="Comma 7 9" xfId="2422"/>
    <cellStyle name="Comma 8" xfId="2423"/>
    <cellStyle name="Comma 9" xfId="2424"/>
    <cellStyle name="Comma*" xfId="2425"/>
    <cellStyle name="comma[0]" xfId="2426"/>
    <cellStyle name="Comma0" xfId="2427"/>
    <cellStyle name="Comma1" xfId="2428"/>
    <cellStyle name="Comma2" xfId="2429"/>
    <cellStyle name="Comment" xfId="2430"/>
    <cellStyle name="CompanyName" xfId="2431"/>
    <cellStyle name="Copied" xfId="2432"/>
    <cellStyle name="Copy0_" xfId="2433"/>
    <cellStyle name="Copy1_" xfId="2434"/>
    <cellStyle name="Copy2_" xfId="2435"/>
    <cellStyle name="CountryTitle" xfId="2436"/>
    <cellStyle name="Currency (0)" xfId="2437"/>
    <cellStyle name="Currency (2)" xfId="2438"/>
    <cellStyle name="Currency [0.00]" xfId="2439"/>
    <cellStyle name="Currency 0" xfId="2440"/>
    <cellStyle name="Currency 2" xfId="2441"/>
    <cellStyle name="Currency 2 2" xfId="49067"/>
    <cellStyle name="Currency 2*" xfId="2442"/>
    <cellStyle name="Currency 2_Model_Sep_2_02" xfId="2443"/>
    <cellStyle name="Currency 3" xfId="2444"/>
    <cellStyle name="Currency 3 2" xfId="42306"/>
    <cellStyle name="Currency 3*" xfId="2445"/>
    <cellStyle name="Currency 4" xfId="2446"/>
    <cellStyle name="Currency 5" xfId="2447"/>
    <cellStyle name="Currency 6" xfId="49068"/>
    <cellStyle name="Currency*" xfId="2448"/>
    <cellStyle name="Currency0" xfId="2449"/>
    <cellStyle name="Currency-Denomination" xfId="42307"/>
    <cellStyle name="d_yield" xfId="2450"/>
    <cellStyle name="Dash" xfId="2451"/>
    <cellStyle name="DATA Amount" xfId="42308"/>
    <cellStyle name="DATA Amount [1]" xfId="42309"/>
    <cellStyle name="DATA Amount [2]" xfId="42310"/>
    <cellStyle name="DATA Amount_strategic model 04r" xfId="42311"/>
    <cellStyle name="DATA Currency" xfId="42312"/>
    <cellStyle name="DATA Currency [1]" xfId="42313"/>
    <cellStyle name="DATA Currency [2]" xfId="42314"/>
    <cellStyle name="DATA Currency_strategic model 04r" xfId="42315"/>
    <cellStyle name="DATA Date Long" xfId="42316"/>
    <cellStyle name="DATA Date Short" xfId="42317"/>
    <cellStyle name="DATA List" xfId="42318"/>
    <cellStyle name="DATA Memo" xfId="42319"/>
    <cellStyle name="DATA Percent" xfId="42320"/>
    <cellStyle name="DATA Percent [1]" xfId="42321"/>
    <cellStyle name="DATA Percent [2]" xfId="42322"/>
    <cellStyle name="DATA Percent_strategic model 04r" xfId="42323"/>
    <cellStyle name="DATA Text" xfId="42324"/>
    <cellStyle name="DATA Version" xfId="42325"/>
    <cellStyle name="data-entry:0.00" xfId="42326"/>
    <cellStyle name="data-entry:0.00 2" xfId="42327"/>
    <cellStyle name="data-entry:0.00 2 2" xfId="42328"/>
    <cellStyle name="data-entry:0.00 3" xfId="42329"/>
    <cellStyle name="data-entry:0.00_SGN_14m" xfId="42330"/>
    <cellStyle name="Date" xfId="2452"/>
    <cellStyle name="Date 2" xfId="2453"/>
    <cellStyle name="Date 2 2" xfId="42331"/>
    <cellStyle name="Date 2 3" xfId="42332"/>
    <cellStyle name="Date 2 4" xfId="42333"/>
    <cellStyle name="Date 2 5" xfId="42334"/>
    <cellStyle name="Date 2 6" xfId="42335"/>
    <cellStyle name="Date 2 7" xfId="42336"/>
    <cellStyle name="Date 2 8" xfId="42337"/>
    <cellStyle name="Date 3" xfId="42338"/>
    <cellStyle name="Date 4" xfId="42339"/>
    <cellStyle name="Date 5" xfId="42340"/>
    <cellStyle name="Date 6" xfId="42341"/>
    <cellStyle name="Date 7" xfId="42342"/>
    <cellStyle name="Date 8" xfId="42343"/>
    <cellStyle name="Date 9" xfId="42344"/>
    <cellStyle name="Date Aligned" xfId="2454"/>
    <cellStyle name="Date Aligned*" xfId="2455"/>
    <cellStyle name="Date Aligned_Model_Sep_2_02" xfId="2456"/>
    <cellStyle name="date title" xfId="2457"/>
    <cellStyle name="Date_0910 GSO Capex RRP - Final (Detail) v2 220710" xfId="2458"/>
    <cellStyle name="DateFormat" xfId="2459"/>
    <cellStyle name="DateLong" xfId="42345"/>
    <cellStyle name="DateLong 2" xfId="42346"/>
    <cellStyle name="DateLong 2 2" xfId="42347"/>
    <cellStyle name="DateLong 3" xfId="42348"/>
    <cellStyle name="DateLong 4" xfId="42349"/>
    <cellStyle name="DateLong_SGN_14m" xfId="42350"/>
    <cellStyle name="DateShort" xfId="42351"/>
    <cellStyle name="DateShort 2" xfId="42352"/>
    <cellStyle name="DateShort 2 2" xfId="42353"/>
    <cellStyle name="DateShort 3" xfId="42354"/>
    <cellStyle name="DateShort_Extract of 13l 02-02-11 1610 for Alan" xfId="42355"/>
    <cellStyle name="Dec places 0" xfId="2460"/>
    <cellStyle name="Dec places 1, millions" xfId="2461"/>
    <cellStyle name="Dec places 2" xfId="2462"/>
    <cellStyle name="Dec places 2, millions" xfId="2463"/>
    <cellStyle name="Dec places 2_Draft RIIO plan presentation template - Customer Opsx Centre V7" xfId="2464"/>
    <cellStyle name="Decimal_0dp" xfId="42356"/>
    <cellStyle name="Dezimal [0]_Anschreiben" xfId="2465"/>
    <cellStyle name="Dezimal_Anschreiben" xfId="2466"/>
    <cellStyle name="Directors" xfId="2467"/>
    <cellStyle name="dollar" xfId="2468"/>
    <cellStyle name="dollar[0]" xfId="2469"/>
    <cellStyle name="dollar_Draft RIIO plan presentation template - Customer Opsx Centre V7" xfId="2470"/>
    <cellStyle name="done" xfId="2471"/>
    <cellStyle name="Dotted Line" xfId="2472"/>
    <cellStyle name="DOWNFOOT" xfId="2473"/>
    <cellStyle name="DOWNFOOT 2" xfId="42357"/>
    <cellStyle name="DP 0, no commas" xfId="2474"/>
    <cellStyle name="Dziesiêtny [0]_1" xfId="2475"/>
    <cellStyle name="Dziesiêtny_1" xfId="2476"/>
    <cellStyle name="Emphasis 1" xfId="27"/>
    <cellStyle name="Emphasis 2" xfId="28"/>
    <cellStyle name="Emphasis 3" xfId="29"/>
    <cellStyle name="Entered" xfId="2477"/>
    <cellStyle name="eps" xfId="2478"/>
    <cellStyle name="eps$" xfId="2479"/>
    <cellStyle name="eps$A" xfId="2480"/>
    <cellStyle name="eps$E" xfId="2481"/>
    <cellStyle name="epsA" xfId="2482"/>
    <cellStyle name="epsE" xfId="2483"/>
    <cellStyle name="Euro" xfId="2484"/>
    <cellStyle name="Euro 2" xfId="42358"/>
    <cellStyle name="Euro 3" xfId="42359"/>
    <cellStyle name="Euro 3 2" xfId="49069"/>
    <cellStyle name="Euro 3 3" xfId="49070"/>
    <cellStyle name="Euro 4" xfId="49071"/>
    <cellStyle name="Euro 4 2" xfId="49072"/>
    <cellStyle name="Euro 5" xfId="49073"/>
    <cellStyle name="Euro 5 2" xfId="49074"/>
    <cellStyle name="Euro 6" xfId="49075"/>
    <cellStyle name="Euro 7" xfId="49076"/>
    <cellStyle name="Euro billion" xfId="2485"/>
    <cellStyle name="Euro million" xfId="2486"/>
    <cellStyle name="Euro thousand" xfId="2487"/>
    <cellStyle name="Euro_Allocated Opex " xfId="2488"/>
    <cellStyle name="Explanatory Text 2" xfId="2489"/>
    <cellStyle name="Explanatory Text 2 2" xfId="42360"/>
    <cellStyle name="Explanatory Text 2 2 2" xfId="42361"/>
    <cellStyle name="Explanatory Text 2 2 2 2" xfId="42362"/>
    <cellStyle name="Explanatory Text 2 2 2 2 2" xfId="42363"/>
    <cellStyle name="Explanatory Text 2 2 2 3" xfId="42364"/>
    <cellStyle name="Explanatory Text 2 2 2 4" xfId="42365"/>
    <cellStyle name="Explanatory Text 2 2 3" xfId="42366"/>
    <cellStyle name="Explanatory Text 2 2 3 2" xfId="42367"/>
    <cellStyle name="Explanatory Text 2 2 3 2 2" xfId="42368"/>
    <cellStyle name="Explanatory Text 2 2 4" xfId="42369"/>
    <cellStyle name="Explanatory Text 2 2 5" xfId="42370"/>
    <cellStyle name="Explanatory Text 2 2 6" xfId="42371"/>
    <cellStyle name="Explanatory Text 2 2 6 2" xfId="42372"/>
    <cellStyle name="Explanatory Text 2 3" xfId="42373"/>
    <cellStyle name="Explanatory Text 2 4" xfId="42374"/>
    <cellStyle name="Explanatory Text 2 4 2" xfId="42375"/>
    <cellStyle name="Explanatory Text 2 4 2 2" xfId="42376"/>
    <cellStyle name="Explanatory Text 2 5" xfId="42377"/>
    <cellStyle name="Explanatory Text 2 5 2" xfId="42378"/>
    <cellStyle name="Explanatory Text 2 5 2 2" xfId="42379"/>
    <cellStyle name="Explanatory Text 2 6" xfId="42380"/>
    <cellStyle name="Explanatory Text 2 7" xfId="42381"/>
    <cellStyle name="Explanatory Text 2 8" xfId="50616"/>
    <cellStyle name="Explanatory Text 3" xfId="2490"/>
    <cellStyle name="Explanatory Text 3 2" xfId="42382"/>
    <cellStyle name="Explanatory Text 3 3" xfId="42383"/>
    <cellStyle name="Explanatory Text 3 4" xfId="49077"/>
    <cellStyle name="Explanatory Text 4" xfId="42384"/>
    <cellStyle name="Explanatory Text 4 2" xfId="49078"/>
    <cellStyle name="Explanatory Text 5" xfId="42385"/>
    <cellStyle name="Explanatory Text 5 2" xfId="49079"/>
    <cellStyle name="Explanatory Text 6" xfId="42386"/>
    <cellStyle name="Explanatory Text 6 2" xfId="50617"/>
    <cellStyle name="Explanatory Text 7" xfId="42387"/>
    <cellStyle name="Explanatory Text 8" xfId="50618"/>
    <cellStyle name="EYBlocked" xfId="2491"/>
    <cellStyle name="EYBlocked 2" xfId="42388"/>
    <cellStyle name="EYCallUp" xfId="2492"/>
    <cellStyle name="EYCheck" xfId="2493"/>
    <cellStyle name="EYDate" xfId="2494"/>
    <cellStyle name="EYDeviant" xfId="2495"/>
    <cellStyle name="EYDeviant 2" xfId="42389"/>
    <cellStyle name="EYFlag" xfId="42390"/>
    <cellStyle name="EYHeader1" xfId="2496"/>
    <cellStyle name="EYHeader1 2" xfId="42391"/>
    <cellStyle name="EYHeader2" xfId="2497"/>
    <cellStyle name="EYHeader3" xfId="2498"/>
    <cellStyle name="EYInputDate" xfId="2499"/>
    <cellStyle name="EYInputPercent" xfId="2500"/>
    <cellStyle name="EYInputValue" xfId="2501"/>
    <cellStyle name="EYNormal" xfId="2502"/>
    <cellStyle name="EYPercent" xfId="2503"/>
    <cellStyle name="EYPercent 2" xfId="42392"/>
    <cellStyle name="EYPercentCapped" xfId="2504"/>
    <cellStyle name="EYSubTotal" xfId="2505"/>
    <cellStyle name="EYSubTotal 2" xfId="42393"/>
    <cellStyle name="EYSubTotal 2 2" xfId="42394"/>
    <cellStyle name="EYSubTotal 3" xfId="42395"/>
    <cellStyle name="EYTotal" xfId="2506"/>
    <cellStyle name="EYTotal 2" xfId="42396"/>
    <cellStyle name="EYTotal 2 2" xfId="42397"/>
    <cellStyle name="EYTotal 3" xfId="42398"/>
    <cellStyle name="EYWIP" xfId="2507"/>
    <cellStyle name="EYWIP 2" xfId="42399"/>
    <cellStyle name="Ezres [0]_Munka1" xfId="2508"/>
    <cellStyle name="Ezres_Munka1" xfId="2509"/>
    <cellStyle name="Factor" xfId="42400"/>
    <cellStyle name="Factor 2" xfId="42401"/>
    <cellStyle name="Factor 2 2" xfId="42402"/>
    <cellStyle name="Factor 3" xfId="42403"/>
    <cellStyle name="Factor_Extract of 13l 02-02-11 1610 for Alan" xfId="42404"/>
    <cellStyle name="FieldName" xfId="2510"/>
    <cellStyle name="FieldName 2" xfId="42405"/>
    <cellStyle name="Fixed" xfId="2511"/>
    <cellStyle name="Font size 12 (bold)" xfId="2512"/>
    <cellStyle name="font size 8 (bold)" xfId="2513"/>
    <cellStyle name="FOOTER - Style1" xfId="2514"/>
    <cellStyle name="Footnote" xfId="2515"/>
    <cellStyle name="FORECAST" xfId="2516"/>
    <cellStyle name="Forecast Cell Column Heading" xfId="42406"/>
    <cellStyle name="Frontier" xfId="2517"/>
    <cellStyle name="fy_eps$" xfId="2518"/>
    <cellStyle name="g_rate" xfId="2519"/>
    <cellStyle name="GBP" xfId="2520"/>
    <cellStyle name="GBP billion" xfId="2521"/>
    <cellStyle name="GBP million" xfId="2522"/>
    <cellStyle name="GBP thousand" xfId="2523"/>
    <cellStyle name="General" xfId="2524"/>
    <cellStyle name="General 2" xfId="42407"/>
    <cellStyle name="Good 2" xfId="2525"/>
    <cellStyle name="Good 2 2" xfId="42408"/>
    <cellStyle name="Good 2 2 2" xfId="42409"/>
    <cellStyle name="Good 2 2 2 2" xfId="42410"/>
    <cellStyle name="Good 2 2 2 2 2" xfId="42411"/>
    <cellStyle name="Good 2 2 2 3" xfId="42412"/>
    <cellStyle name="Good 2 2 2 4" xfId="42413"/>
    <cellStyle name="Good 2 2 3" xfId="42414"/>
    <cellStyle name="Good 2 2 3 2" xfId="42415"/>
    <cellStyle name="Good 2 2 3 2 2" xfId="42416"/>
    <cellStyle name="Good 2 2 4" xfId="42417"/>
    <cellStyle name="Good 2 2 5" xfId="42418"/>
    <cellStyle name="Good 2 2 6" xfId="42419"/>
    <cellStyle name="Good 2 2 6 2" xfId="42420"/>
    <cellStyle name="Good 2 3" xfId="42421"/>
    <cellStyle name="Good 2 4" xfId="42422"/>
    <cellStyle name="Good 2 4 2" xfId="42423"/>
    <cellStyle name="Good 2 4 2 2" xfId="42424"/>
    <cellStyle name="Good 2 5" xfId="42425"/>
    <cellStyle name="Good 2 5 2" xfId="42426"/>
    <cellStyle name="Good 2 5 2 2" xfId="42427"/>
    <cellStyle name="Good 2 6" xfId="42428"/>
    <cellStyle name="Good 2 7" xfId="42429"/>
    <cellStyle name="Good 2 8" xfId="50619"/>
    <cellStyle name="Good 3" xfId="2526"/>
    <cellStyle name="Good 3 2" xfId="42430"/>
    <cellStyle name="Good 3 3" xfId="42431"/>
    <cellStyle name="Good 3 4" xfId="49080"/>
    <cellStyle name="Good 4" xfId="42432"/>
    <cellStyle name="Good 4 2" xfId="49081"/>
    <cellStyle name="Good 5" xfId="42433"/>
    <cellStyle name="Good 5 2" xfId="49082"/>
    <cellStyle name="Good 6" xfId="42434"/>
    <cellStyle name="Good 6 2" xfId="50620"/>
    <cellStyle name="Good 7" xfId="42435"/>
    <cellStyle name="Good 8" xfId="50621"/>
    <cellStyle name="gray text cells" xfId="2527"/>
    <cellStyle name="Grey" xfId="2528"/>
    <cellStyle name="GreyOrWhite" xfId="2529"/>
    <cellStyle name="hard no." xfId="2530"/>
    <cellStyle name="hard no. 2" xfId="42436"/>
    <cellStyle name="Hard Percent" xfId="2531"/>
    <cellStyle name="Header" xfId="2532"/>
    <cellStyle name="Header1" xfId="2533"/>
    <cellStyle name="Header2" xfId="2534"/>
    <cellStyle name="Header2 2" xfId="42437"/>
    <cellStyle name="Heading" xfId="2535"/>
    <cellStyle name="Heading 1 2" xfId="2536"/>
    <cellStyle name="Heading 1 2 2" xfId="42438"/>
    <cellStyle name="Heading 1 2 2 2" xfId="42439"/>
    <cellStyle name="Heading 1 2 2 2 2" xfId="42440"/>
    <cellStyle name="Heading 1 2 2 2 2 2" xfId="42441"/>
    <cellStyle name="Heading 1 2 2 2 3" xfId="42442"/>
    <cellStyle name="Heading 1 2 2 2 4" xfId="42443"/>
    <cellStyle name="Heading 1 2 2 3" xfId="42444"/>
    <cellStyle name="Heading 1 2 2 3 2" xfId="42445"/>
    <cellStyle name="Heading 1 2 2 3 2 2" xfId="42446"/>
    <cellStyle name="Heading 1 2 2 4" xfId="42447"/>
    <cellStyle name="Heading 1 2 2 5" xfId="42448"/>
    <cellStyle name="Heading 1 2 2 6" xfId="42449"/>
    <cellStyle name="Heading 1 2 2 6 2" xfId="42450"/>
    <cellStyle name="Heading 1 2 3" xfId="42451"/>
    <cellStyle name="Heading 1 2 4" xfId="42452"/>
    <cellStyle name="Heading 1 2 4 2" xfId="42453"/>
    <cellStyle name="Heading 1 2 4 2 2" xfId="42454"/>
    <cellStyle name="Heading 1 2 5" xfId="42455"/>
    <cellStyle name="Heading 1 2 5 2" xfId="42456"/>
    <cellStyle name="Heading 1 2 5 2 2" xfId="42457"/>
    <cellStyle name="Heading 1 2 6" xfId="42458"/>
    <cellStyle name="Heading 1 2 7" xfId="42459"/>
    <cellStyle name="Heading 1 2 8" xfId="50622"/>
    <cellStyle name="Heading 1 3" xfId="2537"/>
    <cellStyle name="Heading 1 3 2" xfId="42460"/>
    <cellStyle name="Heading 1 3 3" xfId="42461"/>
    <cellStyle name="Heading 1 3 4" xfId="49083"/>
    <cellStyle name="Heading 1 4" xfId="42462"/>
    <cellStyle name="Heading 1 4 2" xfId="49084"/>
    <cellStyle name="Heading 1 5" xfId="42463"/>
    <cellStyle name="Heading 1 5 2" xfId="49085"/>
    <cellStyle name="Heading 1 6" xfId="42464"/>
    <cellStyle name="Heading 1 6 2" xfId="50623"/>
    <cellStyle name="Heading 1 7" xfId="42465"/>
    <cellStyle name="Heading 1 8" xfId="50624"/>
    <cellStyle name="Heading 2 2" xfId="2538"/>
    <cellStyle name="Heading 2 2 2" xfId="42466"/>
    <cellStyle name="Heading 2 2 2 2" xfId="42467"/>
    <cellStyle name="Heading 2 2 2 2 2" xfId="42468"/>
    <cellStyle name="Heading 2 2 2 2 2 2" xfId="42469"/>
    <cellStyle name="Heading 2 2 2 2 3" xfId="42470"/>
    <cellStyle name="Heading 2 2 2 2 4" xfId="42471"/>
    <cellStyle name="Heading 2 2 2 3" xfId="42472"/>
    <cellStyle name="Heading 2 2 2 3 2" xfId="42473"/>
    <cellStyle name="Heading 2 2 2 3 2 2" xfId="42474"/>
    <cellStyle name="Heading 2 2 2 4" xfId="42475"/>
    <cellStyle name="Heading 2 2 2 5" xfId="42476"/>
    <cellStyle name="Heading 2 2 2 6" xfId="42477"/>
    <cellStyle name="Heading 2 2 2 6 2" xfId="42478"/>
    <cellStyle name="Heading 2 2 3" xfId="42479"/>
    <cellStyle name="Heading 2 2 4" xfId="42480"/>
    <cellStyle name="Heading 2 2 4 2" xfId="42481"/>
    <cellStyle name="Heading 2 2 4 2 2" xfId="42482"/>
    <cellStyle name="Heading 2 2 5" xfId="42483"/>
    <cellStyle name="Heading 2 2 5 2" xfId="42484"/>
    <cellStyle name="Heading 2 2 5 2 2" xfId="42485"/>
    <cellStyle name="Heading 2 2 6" xfId="42486"/>
    <cellStyle name="Heading 2 2 7" xfId="42487"/>
    <cellStyle name="Heading 2 2 8" xfId="50625"/>
    <cellStyle name="Heading 2 3" xfId="2539"/>
    <cellStyle name="Heading 2 3 2" xfId="42488"/>
    <cellStyle name="Heading 2 3 3" xfId="42489"/>
    <cellStyle name="Heading 2 3 4" xfId="49086"/>
    <cellStyle name="Heading 2 4" xfId="42490"/>
    <cellStyle name="Heading 2 4 2" xfId="49087"/>
    <cellStyle name="Heading 2 5" xfId="42491"/>
    <cellStyle name="Heading 2 5 2" xfId="49088"/>
    <cellStyle name="Heading 2 6" xfId="42492"/>
    <cellStyle name="Heading 2 6 2" xfId="50626"/>
    <cellStyle name="Heading 2 7" xfId="42493"/>
    <cellStyle name="Heading 2 8" xfId="50627"/>
    <cellStyle name="Heading 3 2" xfId="2540"/>
    <cellStyle name="Heading 3 2 2" xfId="42494"/>
    <cellStyle name="Heading 3 2 2 2" xfId="42495"/>
    <cellStyle name="Heading 3 2 2 2 2" xfId="42496"/>
    <cellStyle name="Heading 3 2 2 2 2 2" xfId="42497"/>
    <cellStyle name="Heading 3 2 2 2 3" xfId="42498"/>
    <cellStyle name="Heading 3 2 2 2 4" xfId="42499"/>
    <cellStyle name="Heading 3 2 2 3" xfId="42500"/>
    <cellStyle name="Heading 3 2 2 3 2" xfId="42501"/>
    <cellStyle name="Heading 3 2 2 3 2 2" xfId="42502"/>
    <cellStyle name="Heading 3 2 2 4" xfId="42503"/>
    <cellStyle name="Heading 3 2 2 5" xfId="42504"/>
    <cellStyle name="Heading 3 2 2 6" xfId="42505"/>
    <cellStyle name="Heading 3 2 2 6 2" xfId="42506"/>
    <cellStyle name="Heading 3 2 3" xfId="42507"/>
    <cellStyle name="Heading 3 2 4" xfId="42508"/>
    <cellStyle name="Heading 3 2 4 2" xfId="42509"/>
    <cellStyle name="Heading 3 2 4 2 2" xfId="42510"/>
    <cellStyle name="Heading 3 2 5" xfId="42511"/>
    <cellStyle name="Heading 3 2 5 2" xfId="42512"/>
    <cellStyle name="Heading 3 2 5 2 2" xfId="42513"/>
    <cellStyle name="Heading 3 2 6" xfId="42514"/>
    <cellStyle name="Heading 3 2 7" xfId="42515"/>
    <cellStyle name="Heading 3 2 8" xfId="50628"/>
    <cellStyle name="Heading 3 3" xfId="2541"/>
    <cellStyle name="Heading 3 3 2" xfId="42516"/>
    <cellStyle name="Heading 3 3 3" xfId="42517"/>
    <cellStyle name="Heading 3 3 4" xfId="49089"/>
    <cellStyle name="Heading 3 4" xfId="42518"/>
    <cellStyle name="Heading 3 4 2" xfId="49090"/>
    <cellStyle name="Heading 3 5" xfId="42519"/>
    <cellStyle name="Heading 3 5 2" xfId="49091"/>
    <cellStyle name="Heading 3 6" xfId="42520"/>
    <cellStyle name="Heading 3 6 2" xfId="50629"/>
    <cellStyle name="Heading 3 7" xfId="42521"/>
    <cellStyle name="Heading 3 8" xfId="50630"/>
    <cellStyle name="Heading 4 2" xfId="2542"/>
    <cellStyle name="Heading 4 2 2" xfId="42522"/>
    <cellStyle name="Heading 4 2 2 2" xfId="42523"/>
    <cellStyle name="Heading 4 2 2 2 2" xfId="42524"/>
    <cellStyle name="Heading 4 2 2 2 2 2" xfId="42525"/>
    <cellStyle name="Heading 4 2 2 2 3" xfId="42526"/>
    <cellStyle name="Heading 4 2 2 2 4" xfId="42527"/>
    <cellStyle name="Heading 4 2 2 3" xfId="42528"/>
    <cellStyle name="Heading 4 2 2 3 2" xfId="42529"/>
    <cellStyle name="Heading 4 2 2 3 2 2" xfId="42530"/>
    <cellStyle name="Heading 4 2 2 4" xfId="42531"/>
    <cellStyle name="Heading 4 2 2 5" xfId="42532"/>
    <cellStyle name="Heading 4 2 2 6" xfId="42533"/>
    <cellStyle name="Heading 4 2 2 6 2" xfId="42534"/>
    <cellStyle name="Heading 4 2 3" xfId="42535"/>
    <cellStyle name="Heading 4 2 4" xfId="42536"/>
    <cellStyle name="Heading 4 2 4 2" xfId="42537"/>
    <cellStyle name="Heading 4 2 4 2 2" xfId="42538"/>
    <cellStyle name="Heading 4 2 5" xfId="42539"/>
    <cellStyle name="Heading 4 2 5 2" xfId="42540"/>
    <cellStyle name="Heading 4 2 5 2 2" xfId="42541"/>
    <cellStyle name="Heading 4 2 6" xfId="42542"/>
    <cellStyle name="Heading 4 2 7" xfId="42543"/>
    <cellStyle name="Heading 4 2 8" xfId="50631"/>
    <cellStyle name="Heading 4 3" xfId="2543"/>
    <cellStyle name="Heading 4 3 2" xfId="42544"/>
    <cellStyle name="Heading 4 3 3" xfId="42545"/>
    <cellStyle name="Heading 4 3 4" xfId="49092"/>
    <cellStyle name="Heading 4 4" xfId="42546"/>
    <cellStyle name="Heading 4 4 2" xfId="49093"/>
    <cellStyle name="Heading 4 5" xfId="42547"/>
    <cellStyle name="Heading 4 5 2" xfId="49094"/>
    <cellStyle name="Heading 4 6" xfId="42548"/>
    <cellStyle name="Heading 4 6 2" xfId="50632"/>
    <cellStyle name="Heading 4 7" xfId="42549"/>
    <cellStyle name="Heading 4 8" xfId="50633"/>
    <cellStyle name="Heading1" xfId="2544"/>
    <cellStyle name="Heading2" xfId="2545"/>
    <cellStyle name="HEADINGS" xfId="2546"/>
    <cellStyle name="Hidden" xfId="42550"/>
    <cellStyle name="HIGHLIGHT" xfId="2547"/>
    <cellStyle name="Historical" xfId="2548"/>
    <cellStyle name="Hyperlink 10" xfId="42551"/>
    <cellStyle name="Hyperlink 11" xfId="50634"/>
    <cellStyle name="Hyperlink 2" xfId="2549"/>
    <cellStyle name="Hyperlink 2 10" xfId="2550"/>
    <cellStyle name="Hyperlink 2 11" xfId="2551"/>
    <cellStyle name="Hyperlink 2 12" xfId="2552"/>
    <cellStyle name="Hyperlink 2 13" xfId="2553"/>
    <cellStyle name="Hyperlink 2 14" xfId="2554"/>
    <cellStyle name="Hyperlink 2 15" xfId="2555"/>
    <cellStyle name="Hyperlink 2 16" xfId="2556"/>
    <cellStyle name="Hyperlink 2 17" xfId="2557"/>
    <cellStyle name="Hyperlink 2 18" xfId="2558"/>
    <cellStyle name="Hyperlink 2 19" xfId="2559"/>
    <cellStyle name="Hyperlink 2 2" xfId="2560"/>
    <cellStyle name="Hyperlink 2 2 2" xfId="2561"/>
    <cellStyle name="Hyperlink 2 2 2 2" xfId="2562"/>
    <cellStyle name="Hyperlink 2 20" xfId="2563"/>
    <cellStyle name="Hyperlink 2 21" xfId="42552"/>
    <cellStyle name="Hyperlink 2 3" xfId="2564"/>
    <cellStyle name="Hyperlink 2 3 10" xfId="2565"/>
    <cellStyle name="Hyperlink 2 3 11" xfId="2566"/>
    <cellStyle name="Hyperlink 2 3 12" xfId="2567"/>
    <cellStyle name="Hyperlink 2 3 13" xfId="2568"/>
    <cellStyle name="Hyperlink 2 3 14" xfId="42553"/>
    <cellStyle name="Hyperlink 2 3 2" xfId="2569"/>
    <cellStyle name="Hyperlink 2 3 3" xfId="2570"/>
    <cellStyle name="Hyperlink 2 3 4" xfId="2571"/>
    <cellStyle name="Hyperlink 2 3 5" xfId="2572"/>
    <cellStyle name="Hyperlink 2 3 6" xfId="2573"/>
    <cellStyle name="Hyperlink 2 3 7" xfId="2574"/>
    <cellStyle name="Hyperlink 2 3 8" xfId="2575"/>
    <cellStyle name="Hyperlink 2 3 9" xfId="2576"/>
    <cellStyle name="Hyperlink 2 4" xfId="2577"/>
    <cellStyle name="Hyperlink 2 5" xfId="2578"/>
    <cellStyle name="Hyperlink 2 6" xfId="2579"/>
    <cellStyle name="Hyperlink 2 7" xfId="2580"/>
    <cellStyle name="Hyperlink 2 8" xfId="2581"/>
    <cellStyle name="Hyperlink 2 9" xfId="2582"/>
    <cellStyle name="Hyperlink 2_Book1" xfId="2583"/>
    <cellStyle name="Hyperlink 3" xfId="2584"/>
    <cellStyle name="Hyperlink 3 10" xfId="2585"/>
    <cellStyle name="Hyperlink 3 11" xfId="2586"/>
    <cellStyle name="Hyperlink 3 12" xfId="2587"/>
    <cellStyle name="Hyperlink 3 13" xfId="2588"/>
    <cellStyle name="Hyperlink 3 14" xfId="42554"/>
    <cellStyle name="Hyperlink 3 2" xfId="2589"/>
    <cellStyle name="Hyperlink 3 3" xfId="2590"/>
    <cellStyle name="Hyperlink 3 4" xfId="2591"/>
    <cellStyle name="Hyperlink 3 5" xfId="2592"/>
    <cellStyle name="Hyperlink 3 6" xfId="2593"/>
    <cellStyle name="Hyperlink 3 7" xfId="2594"/>
    <cellStyle name="Hyperlink 3 8" xfId="2595"/>
    <cellStyle name="Hyperlink 3 9" xfId="2596"/>
    <cellStyle name="Hyperlink 4" xfId="2597"/>
    <cellStyle name="Hyperlink 4 10" xfId="2598"/>
    <cellStyle name="Hyperlink 4 11" xfId="2599"/>
    <cellStyle name="Hyperlink 4 12" xfId="2600"/>
    <cellStyle name="Hyperlink 4 13" xfId="2601"/>
    <cellStyle name="Hyperlink 4 14" xfId="42555"/>
    <cellStyle name="Hyperlink 4 2" xfId="2602"/>
    <cellStyle name="Hyperlink 4 3" xfId="2603"/>
    <cellStyle name="Hyperlink 4 4" xfId="2604"/>
    <cellStyle name="Hyperlink 4 5" xfId="2605"/>
    <cellStyle name="Hyperlink 4 6" xfId="2606"/>
    <cellStyle name="Hyperlink 4 7" xfId="2607"/>
    <cellStyle name="Hyperlink 4 8" xfId="2608"/>
    <cellStyle name="Hyperlink 4 9" xfId="2609"/>
    <cellStyle name="Hyperlink 5" xfId="2610"/>
    <cellStyle name="Hyperlink 6" xfId="2611"/>
    <cellStyle name="Hyperlink 6 2" xfId="2612"/>
    <cellStyle name="Hyperlink 6 3" xfId="2613"/>
    <cellStyle name="Hyperlink 6 4" xfId="42556"/>
    <cellStyle name="Hyperlink 6 5" xfId="42557"/>
    <cellStyle name="Hyperlink 7" xfId="42558"/>
    <cellStyle name="Hyperlink 7 2" xfId="42559"/>
    <cellStyle name="Hyperlink 7 3" xfId="42560"/>
    <cellStyle name="Hyperlink 8" xfId="42561"/>
    <cellStyle name="Hyperlink 9" xfId="42562"/>
    <cellStyle name="Incomplete" xfId="2614"/>
    <cellStyle name="Input [yellow]" xfId="2615"/>
    <cellStyle name="Input [yellow] 2" xfId="42563"/>
    <cellStyle name="Input 10" xfId="49095"/>
    <cellStyle name="Input 2" xfId="2616"/>
    <cellStyle name="Input 2 10" xfId="2617"/>
    <cellStyle name="Input 2 10 2" xfId="42564"/>
    <cellStyle name="Input 2 11" xfId="2618"/>
    <cellStyle name="Input 2 11 2" xfId="42565"/>
    <cellStyle name="Input 2 12" xfId="2619"/>
    <cellStyle name="Input 2 12 2" xfId="42566"/>
    <cellStyle name="Input 2 13" xfId="2620"/>
    <cellStyle name="Input 2 13 2" xfId="42567"/>
    <cellStyle name="Input 2 14" xfId="2621"/>
    <cellStyle name="Input 2 14 2" xfId="42568"/>
    <cellStyle name="Input 2 15" xfId="2622"/>
    <cellStyle name="Input 2 15 2" xfId="42569"/>
    <cellStyle name="Input 2 16" xfId="2623"/>
    <cellStyle name="Input 2 16 2" xfId="42570"/>
    <cellStyle name="Input 2 17" xfId="2624"/>
    <cellStyle name="Input 2 17 2" xfId="42571"/>
    <cellStyle name="Input 2 18" xfId="2625"/>
    <cellStyle name="Input 2 18 2" xfId="42572"/>
    <cellStyle name="Input 2 19" xfId="2626"/>
    <cellStyle name="Input 2 19 2" xfId="42573"/>
    <cellStyle name="Input 2 2" xfId="2627"/>
    <cellStyle name="Input 2 2 10" xfId="2628"/>
    <cellStyle name="Input 2 2 10 2" xfId="42574"/>
    <cellStyle name="Input 2 2 11" xfId="2629"/>
    <cellStyle name="Input 2 2 11 2" xfId="42575"/>
    <cellStyle name="Input 2 2 12" xfId="2630"/>
    <cellStyle name="Input 2 2 12 2" xfId="42576"/>
    <cellStyle name="Input 2 2 13" xfId="2631"/>
    <cellStyle name="Input 2 2 13 2" xfId="42577"/>
    <cellStyle name="Input 2 2 14" xfId="2632"/>
    <cellStyle name="Input 2 2 14 2" xfId="42578"/>
    <cellStyle name="Input 2 2 15" xfId="2633"/>
    <cellStyle name="Input 2 2 15 2" xfId="42579"/>
    <cellStyle name="Input 2 2 16" xfId="2634"/>
    <cellStyle name="Input 2 2 16 2" xfId="42580"/>
    <cellStyle name="Input 2 2 17" xfId="2635"/>
    <cellStyle name="Input 2 2 17 2" xfId="42581"/>
    <cellStyle name="Input 2 2 18" xfId="2636"/>
    <cellStyle name="Input 2 2 18 2" xfId="42582"/>
    <cellStyle name="Input 2 2 19" xfId="2637"/>
    <cellStyle name="Input 2 2 19 2" xfId="42583"/>
    <cellStyle name="Input 2 2 2" xfId="2638"/>
    <cellStyle name="Input 2 2 2 2" xfId="42584"/>
    <cellStyle name="Input 2 2 2 3" xfId="42585"/>
    <cellStyle name="Input 2 2 20" xfId="2639"/>
    <cellStyle name="Input 2 2 20 2" xfId="42586"/>
    <cellStyle name="Input 2 2 21" xfId="2640"/>
    <cellStyle name="Input 2 2 21 2" xfId="42587"/>
    <cellStyle name="Input 2 2 22" xfId="2641"/>
    <cellStyle name="Input 2 2 22 2" xfId="42588"/>
    <cellStyle name="Input 2 2 23" xfId="2642"/>
    <cellStyle name="Input 2 2 23 2" xfId="42589"/>
    <cellStyle name="Input 2 2 24" xfId="2643"/>
    <cellStyle name="Input 2 2 24 2" xfId="42590"/>
    <cellStyle name="Input 2 2 25" xfId="2644"/>
    <cellStyle name="Input 2 2 25 2" xfId="42591"/>
    <cellStyle name="Input 2 2 26" xfId="2645"/>
    <cellStyle name="Input 2 2 26 2" xfId="42592"/>
    <cellStyle name="Input 2 2 27" xfId="2646"/>
    <cellStyle name="Input 2 2 27 2" xfId="42593"/>
    <cellStyle name="Input 2 2 28" xfId="2647"/>
    <cellStyle name="Input 2 2 28 2" xfId="42594"/>
    <cellStyle name="Input 2 2 29" xfId="2648"/>
    <cellStyle name="Input 2 2 29 2" xfId="42595"/>
    <cellStyle name="Input 2 2 3" xfId="2649"/>
    <cellStyle name="Input 2 2 3 2" xfId="42596"/>
    <cellStyle name="Input 2 2 3 3" xfId="42597"/>
    <cellStyle name="Input 2 2 30" xfId="2650"/>
    <cellStyle name="Input 2 2 30 2" xfId="42598"/>
    <cellStyle name="Input 2 2 31" xfId="2651"/>
    <cellStyle name="Input 2 2 31 2" xfId="42599"/>
    <cellStyle name="Input 2 2 32" xfId="2652"/>
    <cellStyle name="Input 2 2 32 2" xfId="42600"/>
    <cellStyle name="Input 2 2 33" xfId="42601"/>
    <cellStyle name="Input 2 2 4" xfId="2653"/>
    <cellStyle name="Input 2 2 4 2" xfId="42602"/>
    <cellStyle name="Input 2 2 5" xfId="2654"/>
    <cellStyle name="Input 2 2 5 2" xfId="42603"/>
    <cellStyle name="Input 2 2 6" xfId="2655"/>
    <cellStyle name="Input 2 2 6 2" xfId="42604"/>
    <cellStyle name="Input 2 2 7" xfId="2656"/>
    <cellStyle name="Input 2 2 7 2" xfId="42605"/>
    <cellStyle name="Input 2 2 8" xfId="2657"/>
    <cellStyle name="Input 2 2 8 2" xfId="42606"/>
    <cellStyle name="Input 2 2 9" xfId="2658"/>
    <cellStyle name="Input 2 2 9 2" xfId="42607"/>
    <cellStyle name="Input 2 20" xfId="2659"/>
    <cellStyle name="Input 2 20 2" xfId="42608"/>
    <cellStyle name="Input 2 21" xfId="2660"/>
    <cellStyle name="Input 2 21 2" xfId="42609"/>
    <cellStyle name="Input 2 22" xfId="2661"/>
    <cellStyle name="Input 2 22 2" xfId="42610"/>
    <cellStyle name="Input 2 23" xfId="2662"/>
    <cellStyle name="Input 2 23 2" xfId="42611"/>
    <cellStyle name="Input 2 24" xfId="2663"/>
    <cellStyle name="Input 2 24 2" xfId="42612"/>
    <cellStyle name="Input 2 25" xfId="2664"/>
    <cellStyle name="Input 2 25 2" xfId="42613"/>
    <cellStyle name="Input 2 26" xfId="2665"/>
    <cellStyle name="Input 2 26 2" xfId="42614"/>
    <cellStyle name="Input 2 27" xfId="2666"/>
    <cellStyle name="Input 2 27 2" xfId="42615"/>
    <cellStyle name="Input 2 28" xfId="2667"/>
    <cellStyle name="Input 2 28 2" xfId="42616"/>
    <cellStyle name="Input 2 29" xfId="2668"/>
    <cellStyle name="Input 2 29 2" xfId="42617"/>
    <cellStyle name="Input 2 3" xfId="2669"/>
    <cellStyle name="Input 2 3 10" xfId="2670"/>
    <cellStyle name="Input 2 3 10 2" xfId="42618"/>
    <cellStyle name="Input 2 3 11" xfId="2671"/>
    <cellStyle name="Input 2 3 11 2" xfId="42619"/>
    <cellStyle name="Input 2 3 12" xfId="2672"/>
    <cellStyle name="Input 2 3 12 2" xfId="42620"/>
    <cellStyle name="Input 2 3 13" xfId="2673"/>
    <cellStyle name="Input 2 3 13 2" xfId="42621"/>
    <cellStyle name="Input 2 3 14" xfId="2674"/>
    <cellStyle name="Input 2 3 14 2" xfId="42622"/>
    <cellStyle name="Input 2 3 15" xfId="2675"/>
    <cellStyle name="Input 2 3 15 2" xfId="42623"/>
    <cellStyle name="Input 2 3 16" xfId="2676"/>
    <cellStyle name="Input 2 3 16 2" xfId="42624"/>
    <cellStyle name="Input 2 3 17" xfId="2677"/>
    <cellStyle name="Input 2 3 17 2" xfId="42625"/>
    <cellStyle name="Input 2 3 18" xfId="2678"/>
    <cellStyle name="Input 2 3 18 2" xfId="42626"/>
    <cellStyle name="Input 2 3 19" xfId="2679"/>
    <cellStyle name="Input 2 3 19 2" xfId="42627"/>
    <cellStyle name="Input 2 3 2" xfId="2680"/>
    <cellStyle name="Input 2 3 2 2" xfId="42628"/>
    <cellStyle name="Input 2 3 2 3" xfId="42629"/>
    <cellStyle name="Input 2 3 20" xfId="2681"/>
    <cellStyle name="Input 2 3 20 2" xfId="42630"/>
    <cellStyle name="Input 2 3 21" xfId="2682"/>
    <cellStyle name="Input 2 3 21 2" xfId="42631"/>
    <cellStyle name="Input 2 3 22" xfId="2683"/>
    <cellStyle name="Input 2 3 22 2" xfId="42632"/>
    <cellStyle name="Input 2 3 23" xfId="2684"/>
    <cellStyle name="Input 2 3 23 2" xfId="42633"/>
    <cellStyle name="Input 2 3 24" xfId="2685"/>
    <cellStyle name="Input 2 3 24 2" xfId="42634"/>
    <cellStyle name="Input 2 3 25" xfId="2686"/>
    <cellStyle name="Input 2 3 25 2" xfId="42635"/>
    <cellStyle name="Input 2 3 26" xfId="2687"/>
    <cellStyle name="Input 2 3 26 2" xfId="42636"/>
    <cellStyle name="Input 2 3 27" xfId="2688"/>
    <cellStyle name="Input 2 3 27 2" xfId="42637"/>
    <cellStyle name="Input 2 3 28" xfId="2689"/>
    <cellStyle name="Input 2 3 28 2" xfId="42638"/>
    <cellStyle name="Input 2 3 29" xfId="2690"/>
    <cellStyle name="Input 2 3 29 2" xfId="42639"/>
    <cellStyle name="Input 2 3 3" xfId="2691"/>
    <cellStyle name="Input 2 3 3 2" xfId="42640"/>
    <cellStyle name="Input 2 3 3 3" xfId="42641"/>
    <cellStyle name="Input 2 3 30" xfId="2692"/>
    <cellStyle name="Input 2 3 30 2" xfId="42642"/>
    <cellStyle name="Input 2 3 31" xfId="2693"/>
    <cellStyle name="Input 2 3 31 2" xfId="42643"/>
    <cellStyle name="Input 2 3 32" xfId="2694"/>
    <cellStyle name="Input 2 3 32 2" xfId="42644"/>
    <cellStyle name="Input 2 3 33" xfId="42645"/>
    <cellStyle name="Input 2 3 4" xfId="2695"/>
    <cellStyle name="Input 2 3 4 2" xfId="42646"/>
    <cellStyle name="Input 2 3 5" xfId="2696"/>
    <cellStyle name="Input 2 3 5 2" xfId="42647"/>
    <cellStyle name="Input 2 3 6" xfId="2697"/>
    <cellStyle name="Input 2 3 6 2" xfId="42648"/>
    <cellStyle name="Input 2 3 7" xfId="2698"/>
    <cellStyle name="Input 2 3 7 2" xfId="42649"/>
    <cellStyle name="Input 2 3 8" xfId="2699"/>
    <cellStyle name="Input 2 3 8 2" xfId="42650"/>
    <cellStyle name="Input 2 3 9" xfId="2700"/>
    <cellStyle name="Input 2 3 9 2" xfId="42651"/>
    <cellStyle name="Input 2 30" xfId="2701"/>
    <cellStyle name="Input 2 30 2" xfId="42652"/>
    <cellStyle name="Input 2 31" xfId="2702"/>
    <cellStyle name="Input 2 31 2" xfId="42653"/>
    <cellStyle name="Input 2 32" xfId="2703"/>
    <cellStyle name="Input 2 32 2" xfId="42654"/>
    <cellStyle name="Input 2 33" xfId="2704"/>
    <cellStyle name="Input 2 33 2" xfId="42655"/>
    <cellStyle name="Input 2 34" xfId="2705"/>
    <cellStyle name="Input 2 34 2" xfId="42656"/>
    <cellStyle name="Input 2 35" xfId="2706"/>
    <cellStyle name="Input 2 35 2" xfId="42657"/>
    <cellStyle name="Input 2 36" xfId="2707"/>
    <cellStyle name="Input 2 36 2" xfId="42658"/>
    <cellStyle name="Input 2 37" xfId="42659"/>
    <cellStyle name="Input 2 38" xfId="49096"/>
    <cellStyle name="Input 2 39" xfId="49097"/>
    <cellStyle name="Input 2 4" xfId="2708"/>
    <cellStyle name="Input 2 4 10" xfId="2709"/>
    <cellStyle name="Input 2 4 10 2" xfId="42660"/>
    <cellStyle name="Input 2 4 11" xfId="2710"/>
    <cellStyle name="Input 2 4 11 2" xfId="42661"/>
    <cellStyle name="Input 2 4 12" xfId="2711"/>
    <cellStyle name="Input 2 4 12 2" xfId="42662"/>
    <cellStyle name="Input 2 4 13" xfId="2712"/>
    <cellStyle name="Input 2 4 13 2" xfId="42663"/>
    <cellStyle name="Input 2 4 14" xfId="2713"/>
    <cellStyle name="Input 2 4 14 2" xfId="42664"/>
    <cellStyle name="Input 2 4 15" xfId="2714"/>
    <cellStyle name="Input 2 4 15 2" xfId="42665"/>
    <cellStyle name="Input 2 4 16" xfId="2715"/>
    <cellStyle name="Input 2 4 16 2" xfId="42666"/>
    <cellStyle name="Input 2 4 17" xfId="2716"/>
    <cellStyle name="Input 2 4 17 2" xfId="42667"/>
    <cellStyle name="Input 2 4 18" xfId="2717"/>
    <cellStyle name="Input 2 4 18 2" xfId="42668"/>
    <cellStyle name="Input 2 4 19" xfId="2718"/>
    <cellStyle name="Input 2 4 19 2" xfId="42669"/>
    <cellStyle name="Input 2 4 2" xfId="2719"/>
    <cellStyle name="Input 2 4 2 2" xfId="42670"/>
    <cellStyle name="Input 2 4 2 3" xfId="42671"/>
    <cellStyle name="Input 2 4 20" xfId="2720"/>
    <cellStyle name="Input 2 4 20 2" xfId="42672"/>
    <cellStyle name="Input 2 4 21" xfId="2721"/>
    <cellStyle name="Input 2 4 21 2" xfId="42673"/>
    <cellStyle name="Input 2 4 22" xfId="2722"/>
    <cellStyle name="Input 2 4 22 2" xfId="42674"/>
    <cellStyle name="Input 2 4 23" xfId="2723"/>
    <cellStyle name="Input 2 4 23 2" xfId="42675"/>
    <cellStyle name="Input 2 4 24" xfId="2724"/>
    <cellStyle name="Input 2 4 24 2" xfId="42676"/>
    <cellStyle name="Input 2 4 25" xfId="2725"/>
    <cellStyle name="Input 2 4 25 2" xfId="42677"/>
    <cellStyle name="Input 2 4 26" xfId="2726"/>
    <cellStyle name="Input 2 4 26 2" xfId="42678"/>
    <cellStyle name="Input 2 4 27" xfId="2727"/>
    <cellStyle name="Input 2 4 27 2" xfId="42679"/>
    <cellStyle name="Input 2 4 28" xfId="2728"/>
    <cellStyle name="Input 2 4 28 2" xfId="42680"/>
    <cellStyle name="Input 2 4 29" xfId="2729"/>
    <cellStyle name="Input 2 4 29 2" xfId="42681"/>
    <cellStyle name="Input 2 4 3" xfId="2730"/>
    <cellStyle name="Input 2 4 3 2" xfId="42682"/>
    <cellStyle name="Input 2 4 3 3" xfId="42683"/>
    <cellStyle name="Input 2 4 30" xfId="2731"/>
    <cellStyle name="Input 2 4 30 2" xfId="42684"/>
    <cellStyle name="Input 2 4 31" xfId="2732"/>
    <cellStyle name="Input 2 4 31 2" xfId="42685"/>
    <cellStyle name="Input 2 4 32" xfId="2733"/>
    <cellStyle name="Input 2 4 32 2" xfId="42686"/>
    <cellStyle name="Input 2 4 33" xfId="42687"/>
    <cellStyle name="Input 2 4 4" xfId="2734"/>
    <cellStyle name="Input 2 4 4 2" xfId="42688"/>
    <cellStyle name="Input 2 4 5" xfId="2735"/>
    <cellStyle name="Input 2 4 5 2" xfId="42689"/>
    <cellStyle name="Input 2 4 6" xfId="2736"/>
    <cellStyle name="Input 2 4 6 2" xfId="42690"/>
    <cellStyle name="Input 2 4 7" xfId="2737"/>
    <cellStyle name="Input 2 4 7 2" xfId="42691"/>
    <cellStyle name="Input 2 4 8" xfId="2738"/>
    <cellStyle name="Input 2 4 8 2" xfId="42692"/>
    <cellStyle name="Input 2 4 9" xfId="2739"/>
    <cellStyle name="Input 2 4 9 2" xfId="42693"/>
    <cellStyle name="Input 2 5" xfId="2740"/>
    <cellStyle name="Input 2 5 10" xfId="2741"/>
    <cellStyle name="Input 2 5 10 2" xfId="42694"/>
    <cellStyle name="Input 2 5 11" xfId="2742"/>
    <cellStyle name="Input 2 5 11 2" xfId="42695"/>
    <cellStyle name="Input 2 5 12" xfId="2743"/>
    <cellStyle name="Input 2 5 12 2" xfId="42696"/>
    <cellStyle name="Input 2 5 13" xfId="2744"/>
    <cellStyle name="Input 2 5 13 2" xfId="42697"/>
    <cellStyle name="Input 2 5 14" xfId="2745"/>
    <cellStyle name="Input 2 5 14 2" xfId="42698"/>
    <cellStyle name="Input 2 5 15" xfId="2746"/>
    <cellStyle name="Input 2 5 15 2" xfId="42699"/>
    <cellStyle name="Input 2 5 16" xfId="2747"/>
    <cellStyle name="Input 2 5 16 2" xfId="42700"/>
    <cellStyle name="Input 2 5 17" xfId="2748"/>
    <cellStyle name="Input 2 5 17 2" xfId="42701"/>
    <cellStyle name="Input 2 5 18" xfId="2749"/>
    <cellStyle name="Input 2 5 18 2" xfId="42702"/>
    <cellStyle name="Input 2 5 19" xfId="2750"/>
    <cellStyle name="Input 2 5 19 2" xfId="42703"/>
    <cellStyle name="Input 2 5 2" xfId="2751"/>
    <cellStyle name="Input 2 5 2 2" xfId="42704"/>
    <cellStyle name="Input 2 5 2 3" xfId="42705"/>
    <cellStyle name="Input 2 5 20" xfId="2752"/>
    <cellStyle name="Input 2 5 20 2" xfId="42706"/>
    <cellStyle name="Input 2 5 21" xfId="2753"/>
    <cellStyle name="Input 2 5 21 2" xfId="42707"/>
    <cellStyle name="Input 2 5 22" xfId="2754"/>
    <cellStyle name="Input 2 5 22 2" xfId="42708"/>
    <cellStyle name="Input 2 5 23" xfId="2755"/>
    <cellStyle name="Input 2 5 23 2" xfId="42709"/>
    <cellStyle name="Input 2 5 24" xfId="2756"/>
    <cellStyle name="Input 2 5 24 2" xfId="42710"/>
    <cellStyle name="Input 2 5 25" xfId="2757"/>
    <cellStyle name="Input 2 5 25 2" xfId="42711"/>
    <cellStyle name="Input 2 5 26" xfId="2758"/>
    <cellStyle name="Input 2 5 26 2" xfId="42712"/>
    <cellStyle name="Input 2 5 27" xfId="2759"/>
    <cellStyle name="Input 2 5 27 2" xfId="42713"/>
    <cellStyle name="Input 2 5 28" xfId="2760"/>
    <cellStyle name="Input 2 5 28 2" xfId="42714"/>
    <cellStyle name="Input 2 5 29" xfId="2761"/>
    <cellStyle name="Input 2 5 29 2" xfId="42715"/>
    <cellStyle name="Input 2 5 3" xfId="2762"/>
    <cellStyle name="Input 2 5 3 2" xfId="42716"/>
    <cellStyle name="Input 2 5 3 3" xfId="42717"/>
    <cellStyle name="Input 2 5 30" xfId="2763"/>
    <cellStyle name="Input 2 5 30 2" xfId="42718"/>
    <cellStyle name="Input 2 5 31" xfId="2764"/>
    <cellStyle name="Input 2 5 31 2" xfId="42719"/>
    <cellStyle name="Input 2 5 32" xfId="2765"/>
    <cellStyle name="Input 2 5 32 2" xfId="42720"/>
    <cellStyle name="Input 2 5 33" xfId="42721"/>
    <cellStyle name="Input 2 5 4" xfId="2766"/>
    <cellStyle name="Input 2 5 4 2" xfId="42722"/>
    <cellStyle name="Input 2 5 5" xfId="2767"/>
    <cellStyle name="Input 2 5 5 2" xfId="42723"/>
    <cellStyle name="Input 2 5 6" xfId="2768"/>
    <cellStyle name="Input 2 5 6 2" xfId="42724"/>
    <cellStyle name="Input 2 5 7" xfId="2769"/>
    <cellStyle name="Input 2 5 7 2" xfId="42725"/>
    <cellStyle name="Input 2 5 8" xfId="2770"/>
    <cellStyle name="Input 2 5 8 2" xfId="42726"/>
    <cellStyle name="Input 2 5 9" xfId="2771"/>
    <cellStyle name="Input 2 5 9 2" xfId="42727"/>
    <cellStyle name="Input 2 6" xfId="2772"/>
    <cellStyle name="Input 2 6 2" xfId="42728"/>
    <cellStyle name="Input 2 6 2 2" xfId="42729"/>
    <cellStyle name="Input 2 6 2 2 2" xfId="42730"/>
    <cellStyle name="Input 2 6 2 2 2 2" xfId="42731"/>
    <cellStyle name="Input 2 6 2 2 2 3" xfId="42732"/>
    <cellStyle name="Input 2 6 2 2 3" xfId="42733"/>
    <cellStyle name="Input 2 6 2 3" xfId="42734"/>
    <cellStyle name="Input 2 6 2 3 2" xfId="42735"/>
    <cellStyle name="Input 2 6 2 4" xfId="42736"/>
    <cellStyle name="Input 2 6 2 4 2" xfId="42737"/>
    <cellStyle name="Input 2 6 2 5" xfId="42738"/>
    <cellStyle name="Input 2 6 3" xfId="42739"/>
    <cellStyle name="Input 2 6 3 2" xfId="42740"/>
    <cellStyle name="Input 2 6 3 2 2" xfId="42741"/>
    <cellStyle name="Input 2 6 3 2 2 2" xfId="42742"/>
    <cellStyle name="Input 2 6 3 2 3" xfId="42743"/>
    <cellStyle name="Input 2 6 3 3" xfId="42744"/>
    <cellStyle name="Input 2 6 4" xfId="42745"/>
    <cellStyle name="Input 2 6 4 2" xfId="42746"/>
    <cellStyle name="Input 2 6 5" xfId="42747"/>
    <cellStyle name="Input 2 6 5 2" xfId="42748"/>
    <cellStyle name="Input 2 6 6" xfId="42749"/>
    <cellStyle name="Input 2 6 6 2" xfId="42750"/>
    <cellStyle name="Input 2 6 6 2 2" xfId="42751"/>
    <cellStyle name="Input 2 6 6 3" xfId="42752"/>
    <cellStyle name="Input 2 6 7" xfId="42753"/>
    <cellStyle name="Input 2 7" xfId="2773"/>
    <cellStyle name="Input 2 7 2" xfId="42754"/>
    <cellStyle name="Input 2 7 2 2" xfId="42755"/>
    <cellStyle name="Input 2 7 2 2 2" xfId="42756"/>
    <cellStyle name="Input 2 7 2 2 3" xfId="42757"/>
    <cellStyle name="Input 2 7 2 3" xfId="42758"/>
    <cellStyle name="Input 2 7 3" xfId="42759"/>
    <cellStyle name="Input 2 8" xfId="2774"/>
    <cellStyle name="Input 2 8 2" xfId="42760"/>
    <cellStyle name="Input 2 8 2 2" xfId="42761"/>
    <cellStyle name="Input 2 8 2 2 2" xfId="42762"/>
    <cellStyle name="Input 2 8 2 2 3" xfId="42763"/>
    <cellStyle name="Input 2 8 2 3" xfId="42764"/>
    <cellStyle name="Input 2 8 3" xfId="42765"/>
    <cellStyle name="Input 2 9" xfId="2775"/>
    <cellStyle name="Input 2 9 2" xfId="42766"/>
    <cellStyle name="Input 3" xfId="2776"/>
    <cellStyle name="Input 3 2" xfId="42767"/>
    <cellStyle name="Input 3 2 2" xfId="42768"/>
    <cellStyle name="Input 3 3" xfId="42769"/>
    <cellStyle name="Input 3 3 2" xfId="42770"/>
    <cellStyle name="Input 3 4" xfId="42771"/>
    <cellStyle name="Input 3 5" xfId="50635"/>
    <cellStyle name="Input 4" xfId="42772"/>
    <cellStyle name="Input 4 2" xfId="42773"/>
    <cellStyle name="Input 4 3" xfId="50636"/>
    <cellStyle name="Input 5" xfId="42774"/>
    <cellStyle name="Input 5 2" xfId="42775"/>
    <cellStyle name="Input 5 3" xfId="50637"/>
    <cellStyle name="Input 6" xfId="42776"/>
    <cellStyle name="Input 6 2" xfId="42777"/>
    <cellStyle name="Input 6 3" xfId="50638"/>
    <cellStyle name="Input 7" xfId="42778"/>
    <cellStyle name="Input 7 2" xfId="42779"/>
    <cellStyle name="Input 8" xfId="49098"/>
    <cellStyle name="Input 9" xfId="49099"/>
    <cellStyle name="InputBlueFont" xfId="2777"/>
    <cellStyle name="InputData" xfId="2778"/>
    <cellStyle name="InputNegative" xfId="2779"/>
    <cellStyle name="Integer" xfId="2780"/>
    <cellStyle name="Jun" xfId="42780"/>
    <cellStyle name="KPMG Heading 1" xfId="42781"/>
    <cellStyle name="KPMG Heading 2" xfId="42782"/>
    <cellStyle name="KPMG Heading 3" xfId="42783"/>
    <cellStyle name="KPMG Heading 4" xfId="42784"/>
    <cellStyle name="KPMG Normal" xfId="42785"/>
    <cellStyle name="KPMG Normal Text" xfId="42786"/>
    <cellStyle name="KPMG Normal_AGP Finance Board Rpt Mar 2006" xfId="42787"/>
    <cellStyle name="LABEL Normal" xfId="42788"/>
    <cellStyle name="LABEL Note" xfId="42789"/>
    <cellStyle name="LABEL Units" xfId="42790"/>
    <cellStyle name="lala" xfId="42791"/>
    <cellStyle name="left" xfId="2781"/>
    <cellStyle name="Level 1" xfId="2782"/>
    <cellStyle name="Level 1 2" xfId="42792"/>
    <cellStyle name="Level 2" xfId="42793"/>
    <cellStyle name="Level 3" xfId="42794"/>
    <cellStyle name="Lines" xfId="2783"/>
    <cellStyle name="Link" xfId="2784"/>
    <cellStyle name="Linked Cell 2" xfId="2785"/>
    <cellStyle name="Linked Cell 2 2" xfId="42795"/>
    <cellStyle name="Linked Cell 2 2 2" xfId="42796"/>
    <cellStyle name="Linked Cell 2 2 2 2" xfId="42797"/>
    <cellStyle name="Linked Cell 2 2 2 2 2" xfId="42798"/>
    <cellStyle name="Linked Cell 2 2 2 3" xfId="42799"/>
    <cellStyle name="Linked Cell 2 2 2 4" xfId="42800"/>
    <cellStyle name="Linked Cell 2 2 3" xfId="42801"/>
    <cellStyle name="Linked Cell 2 2 3 2" xfId="42802"/>
    <cellStyle name="Linked Cell 2 2 3 2 2" xfId="42803"/>
    <cellStyle name="Linked Cell 2 2 4" xfId="42804"/>
    <cellStyle name="Linked Cell 2 2 5" xfId="42805"/>
    <cellStyle name="Linked Cell 2 2 6" xfId="42806"/>
    <cellStyle name="Linked Cell 2 2 6 2" xfId="42807"/>
    <cellStyle name="Linked Cell 2 3" xfId="42808"/>
    <cellStyle name="Linked Cell 2 4" xfId="42809"/>
    <cellStyle name="Linked Cell 2 4 2" xfId="42810"/>
    <cellStyle name="Linked Cell 2 4 2 2" xfId="42811"/>
    <cellStyle name="Linked Cell 2 5" xfId="42812"/>
    <cellStyle name="Linked Cell 2 5 2" xfId="42813"/>
    <cellStyle name="Linked Cell 2 5 2 2" xfId="42814"/>
    <cellStyle name="Linked Cell 2 6" xfId="42815"/>
    <cellStyle name="Linked Cell 2 7" xfId="42816"/>
    <cellStyle name="Linked Cell 2 8" xfId="50639"/>
    <cellStyle name="Linked Cell 3" xfId="2786"/>
    <cellStyle name="Linked Cell 3 2" xfId="42817"/>
    <cellStyle name="Linked Cell 3 3" xfId="42818"/>
    <cellStyle name="Linked Cell 3 4" xfId="49100"/>
    <cellStyle name="Linked Cell 4" xfId="42819"/>
    <cellStyle name="Linked Cell 4 2" xfId="49101"/>
    <cellStyle name="Linked Cell 5" xfId="42820"/>
    <cellStyle name="Linked Cell 5 2" xfId="49102"/>
    <cellStyle name="Linked Cell 6" xfId="42821"/>
    <cellStyle name="Linked Cell 6 2" xfId="50640"/>
    <cellStyle name="Linked Cell 7" xfId="42822"/>
    <cellStyle name="Linked Cell 8" xfId="50641"/>
    <cellStyle name="LTM Cell Column Heading" xfId="42823"/>
    <cellStyle name="m" xfId="2787"/>
    <cellStyle name="m$" xfId="2788"/>
    <cellStyle name="m_BRR" xfId="2789"/>
    <cellStyle name="m_Bsnx.xls Chart 1" xfId="2790"/>
    <cellStyle name="m_Bsnx.xls Chart 2" xfId="2791"/>
    <cellStyle name="m_Bsnx.xls Chart 3" xfId="2792"/>
    <cellStyle name="m_COG.XLS Chart 1" xfId="2793"/>
    <cellStyle name="m_COG.XLS Chart 2" xfId="2794"/>
    <cellStyle name="m_COG.XLS Chart 3" xfId="2795"/>
    <cellStyle name="m_LD.xls Chart 1" xfId="2796"/>
    <cellStyle name="m_LD.xls Chart 2" xfId="2797"/>
    <cellStyle name="m_LD.xls Chart 3" xfId="2798"/>
    <cellStyle name="m_Marathon SOP Backup_v10" xfId="2799"/>
    <cellStyle name="m_MARY.xls Chart 1" xfId="2800"/>
    <cellStyle name="m_MARY.xls Chart 2" xfId="2801"/>
    <cellStyle name="m_MARY.xls Chart 3" xfId="2802"/>
    <cellStyle name="m_nev.xls Chart 1" xfId="2803"/>
    <cellStyle name="m_nev.xls Chart 2" xfId="2804"/>
    <cellStyle name="m_nev.xls Chart 3" xfId="2805"/>
    <cellStyle name="m_OEI.xls Chart 1" xfId="2806"/>
    <cellStyle name="m_OEI.xls Chart 2" xfId="2807"/>
    <cellStyle name="m_OEI.xls Chart 3" xfId="2808"/>
    <cellStyle name="m_SPNX.xls Chart 1" xfId="2809"/>
    <cellStyle name="m_SPNX.xls Chart 2" xfId="2810"/>
    <cellStyle name="m_SPNX.xls Chart 3" xfId="2811"/>
    <cellStyle name="MACRO" xfId="2812"/>
    <cellStyle name="Main Heading" xfId="2813"/>
    <cellStyle name="Main Title" xfId="2814"/>
    <cellStyle name="MAND_x000a_CHECK.COMMAND_x000e_RENAME.COMMAND_x0008_SHOW.BAR_x000b_DELETE.MENU_x000e_DELETE.COMMAND_x000e_GET.CHA" xfId="2815"/>
    <cellStyle name="Millares_caja3103" xfId="42824"/>
    <cellStyle name="Milliers [0]_Basis" xfId="2816"/>
    <cellStyle name="Milliers_Basis" xfId="2817"/>
    <cellStyle name="million" xfId="2818"/>
    <cellStyle name="mm" xfId="2819"/>
    <cellStyle name="Model" xfId="2820"/>
    <cellStyle name="Moeda [0]_K16010001" xfId="2821"/>
    <cellStyle name="Moeda_K16010001" xfId="2822"/>
    <cellStyle name="Monétaire [0]_Basis" xfId="2823"/>
    <cellStyle name="Monétaire_Basis" xfId="2824"/>
    <cellStyle name="MonthYears" xfId="2825"/>
    <cellStyle name="mult" xfId="2826"/>
    <cellStyle name="Multiple" xfId="2827"/>
    <cellStyle name="Multiple Cell Column Heading" xfId="42825"/>
    <cellStyle name="MultipleBelow" xfId="2828"/>
    <cellStyle name="Named range label" xfId="42826"/>
    <cellStyle name="Neutral 2" xfId="2829"/>
    <cellStyle name="Neutral 2 2" xfId="42827"/>
    <cellStyle name="Neutral 2 2 2" xfId="42828"/>
    <cellStyle name="Neutral 2 2 2 2" xfId="42829"/>
    <cellStyle name="Neutral 2 2 2 2 2" xfId="42830"/>
    <cellStyle name="Neutral 2 2 2 3" xfId="42831"/>
    <cellStyle name="Neutral 2 2 2 4" xfId="42832"/>
    <cellStyle name="Neutral 2 2 3" xfId="42833"/>
    <cellStyle name="Neutral 2 2 3 2" xfId="42834"/>
    <cellStyle name="Neutral 2 2 3 2 2" xfId="42835"/>
    <cellStyle name="Neutral 2 2 4" xfId="42836"/>
    <cellStyle name="Neutral 2 2 5" xfId="42837"/>
    <cellStyle name="Neutral 2 2 6" xfId="42838"/>
    <cellStyle name="Neutral 2 2 6 2" xfId="42839"/>
    <cellStyle name="Neutral 2 3" xfId="42840"/>
    <cellStyle name="Neutral 2 4" xfId="42841"/>
    <cellStyle name="Neutral 2 4 2" xfId="42842"/>
    <cellStyle name="Neutral 2 4 2 2" xfId="42843"/>
    <cellStyle name="Neutral 2 5" xfId="42844"/>
    <cellStyle name="Neutral 2 5 2" xfId="42845"/>
    <cellStyle name="Neutral 2 5 2 2" xfId="42846"/>
    <cellStyle name="Neutral 2 6" xfId="42847"/>
    <cellStyle name="Neutral 2 7" xfId="42848"/>
    <cellStyle name="Neutral 2 8" xfId="50642"/>
    <cellStyle name="Neutral 3" xfId="2830"/>
    <cellStyle name="Neutral 3 2" xfId="42849"/>
    <cellStyle name="Neutral 3 3" xfId="42850"/>
    <cellStyle name="Neutral 3 4" xfId="49103"/>
    <cellStyle name="Neutral 4" xfId="42851"/>
    <cellStyle name="Neutral 4 2" xfId="49104"/>
    <cellStyle name="Neutral 5" xfId="42852"/>
    <cellStyle name="Neutral 5 2" xfId="49105"/>
    <cellStyle name="Neutral 6" xfId="42853"/>
    <cellStyle name="Neutral 6 2" xfId="50643"/>
    <cellStyle name="Neutral 7" xfId="42854"/>
    <cellStyle name="Neutral 8" xfId="50644"/>
    <cellStyle name="no dec" xfId="2831"/>
    <cellStyle name="Normal" xfId="0" builtinId="0"/>
    <cellStyle name="Normal - Style1" xfId="2832"/>
    <cellStyle name="Normal - Style1 2" xfId="2833"/>
    <cellStyle name="Normal (0)" xfId="2834"/>
    <cellStyle name="Normal (0) U" xfId="2835"/>
    <cellStyle name="Normal (0) U 2" xfId="42855"/>
    <cellStyle name="Normal (0) UD" xfId="2836"/>
    <cellStyle name="Normal (0)_Draft RIIO plan presentation template - Customer Opsx Centre V7" xfId="2837"/>
    <cellStyle name="Normal (1)" xfId="2838"/>
    <cellStyle name="Normal (2)" xfId="2839"/>
    <cellStyle name="Normal (3)" xfId="2840"/>
    <cellStyle name="Normal [0]" xfId="2841"/>
    <cellStyle name="Normal [2]" xfId="2842"/>
    <cellStyle name="Normal 10" xfId="2843"/>
    <cellStyle name="Normal 10 10" xfId="49106"/>
    <cellStyle name="Normal 10 11" xfId="49107"/>
    <cellStyle name="Normal 10 12" xfId="49108"/>
    <cellStyle name="Normal 10 13" xfId="49109"/>
    <cellStyle name="Normal 10 14" xfId="49110"/>
    <cellStyle name="Normal 10 15" xfId="49111"/>
    <cellStyle name="Normal 10 16" xfId="49112"/>
    <cellStyle name="Normal 10 17" xfId="49113"/>
    <cellStyle name="Normal 10 18" xfId="49114"/>
    <cellStyle name="Normal 10 19" xfId="49115"/>
    <cellStyle name="Normal 10 2" xfId="42856"/>
    <cellStyle name="Normal 10 2 2" xfId="49116"/>
    <cellStyle name="Normal 10 2 3" xfId="49117"/>
    <cellStyle name="Normal 10 2 3 2" xfId="50645"/>
    <cellStyle name="Normal 10 2 3 3" xfId="50646"/>
    <cellStyle name="Normal 10 2 4" xfId="50647"/>
    <cellStyle name="Normal 10 20" xfId="49118"/>
    <cellStyle name="Normal 10 21" xfId="49119"/>
    <cellStyle name="Normal 10 22" xfId="49120"/>
    <cellStyle name="Normal 10 23" xfId="49121"/>
    <cellStyle name="Normal 10 24" xfId="49122"/>
    <cellStyle name="Normal 10 25" xfId="49123"/>
    <cellStyle name="Normal 10 26" xfId="49124"/>
    <cellStyle name="Normal 10 27" xfId="49125"/>
    <cellStyle name="Normal 10 28" xfId="49126"/>
    <cellStyle name="Normal 10 29" xfId="49127"/>
    <cellStyle name="Normal 10 3" xfId="42857"/>
    <cellStyle name="Normal 10 3 2" xfId="50648"/>
    <cellStyle name="Normal 10 30" xfId="49128"/>
    <cellStyle name="Normal 10 31" xfId="49129"/>
    <cellStyle name="Normal 10 32" xfId="49130"/>
    <cellStyle name="Normal 10 33" xfId="49131"/>
    <cellStyle name="Normal 10 34" xfId="49132"/>
    <cellStyle name="Normal 10 35" xfId="49133"/>
    <cellStyle name="Normal 10 4" xfId="42858"/>
    <cellStyle name="Normal 10 5" xfId="42859"/>
    <cellStyle name="Normal 10 6" xfId="42860"/>
    <cellStyle name="Normal 10 7" xfId="42861"/>
    <cellStyle name="Normal 10 8" xfId="42862"/>
    <cellStyle name="Normal 10 9" xfId="49134"/>
    <cellStyle name="Normal 10_Coal Outage-Summary" xfId="49135"/>
    <cellStyle name="Normal 100" xfId="49136"/>
    <cellStyle name="Normal 101" xfId="49137"/>
    <cellStyle name="Normal 102" xfId="49138"/>
    <cellStyle name="Normal 103" xfId="49139"/>
    <cellStyle name="Normal 104" xfId="49140"/>
    <cellStyle name="Normal 105" xfId="49141"/>
    <cellStyle name="Normal 106" xfId="49142"/>
    <cellStyle name="Normal 107" xfId="49143"/>
    <cellStyle name="Normal 108" xfId="49144"/>
    <cellStyle name="Normal 109" xfId="49145"/>
    <cellStyle name="Normal 11" xfId="2844"/>
    <cellStyle name="Normal 11 10" xfId="2845"/>
    <cellStyle name="Normal 11 11" xfId="2846"/>
    <cellStyle name="Normal 11 12" xfId="2847"/>
    <cellStyle name="Normal 11 13" xfId="2848"/>
    <cellStyle name="Normal 11 14" xfId="2849"/>
    <cellStyle name="Normal 11 15" xfId="2850"/>
    <cellStyle name="Normal 11 16" xfId="2851"/>
    <cellStyle name="Normal 11 17" xfId="2852"/>
    <cellStyle name="Normal 11 18" xfId="2853"/>
    <cellStyle name="Normal 11 19" xfId="2854"/>
    <cellStyle name="Normal 11 19 2" xfId="42863"/>
    <cellStyle name="Normal 11 2" xfId="2855"/>
    <cellStyle name="Normal 11 2 10" xfId="2856"/>
    <cellStyle name="Normal 11 2 11" xfId="2857"/>
    <cellStyle name="Normal 11 2 12" xfId="2858"/>
    <cellStyle name="Normal 11 2 13" xfId="2859"/>
    <cellStyle name="Normal 11 2 14" xfId="2860"/>
    <cellStyle name="Normal 11 2 15" xfId="2861"/>
    <cellStyle name="Normal 11 2 16" xfId="2862"/>
    <cellStyle name="Normal 11 2 17" xfId="2863"/>
    <cellStyle name="Normal 11 2 17 2" xfId="42864"/>
    <cellStyle name="Normal 11 2 18" xfId="2864"/>
    <cellStyle name="Normal 11 2 19" xfId="2865"/>
    <cellStyle name="Normal 11 2 2" xfId="2866"/>
    <cellStyle name="Normal 11 2 2 10" xfId="2867"/>
    <cellStyle name="Normal 11 2 2 11" xfId="2868"/>
    <cellStyle name="Normal 11 2 2 12" xfId="2869"/>
    <cellStyle name="Normal 11 2 2 13" xfId="2870"/>
    <cellStyle name="Normal 11 2 2 14" xfId="2871"/>
    <cellStyle name="Normal 11 2 2 15" xfId="2872"/>
    <cellStyle name="Normal 11 2 2 16" xfId="2873"/>
    <cellStyle name="Normal 11 2 2 17" xfId="2874"/>
    <cellStyle name="Normal 11 2 2 18" xfId="2875"/>
    <cellStyle name="Normal 11 2 2 19" xfId="2876"/>
    <cellStyle name="Normal 11 2 2 2" xfId="2877"/>
    <cellStyle name="Normal 11 2 2 2 10" xfId="2878"/>
    <cellStyle name="Normal 11 2 2 2 11" xfId="2879"/>
    <cellStyle name="Normal 11 2 2 2 12" xfId="2880"/>
    <cellStyle name="Normal 11 2 2 2 13" xfId="2881"/>
    <cellStyle name="Normal 11 2 2 2 14" xfId="2882"/>
    <cellStyle name="Normal 11 2 2 2 15" xfId="2883"/>
    <cellStyle name="Normal 11 2 2 2 16" xfId="2884"/>
    <cellStyle name="Normal 11 2 2 2 17" xfId="2885"/>
    <cellStyle name="Normal 11 2 2 2 18" xfId="2886"/>
    <cellStyle name="Normal 11 2 2 2 19" xfId="2887"/>
    <cellStyle name="Normal 11 2 2 2 2" xfId="2888"/>
    <cellStyle name="Normal 11 2 2 2 2 10" xfId="2889"/>
    <cellStyle name="Normal 11 2 2 2 2 11" xfId="2890"/>
    <cellStyle name="Normal 11 2 2 2 2 12" xfId="2891"/>
    <cellStyle name="Normal 11 2 2 2 2 13" xfId="2892"/>
    <cellStyle name="Normal 11 2 2 2 2 2" xfId="2893"/>
    <cellStyle name="Normal 11 2 2 2 2 3" xfId="2894"/>
    <cellStyle name="Normal 11 2 2 2 2 4" xfId="2895"/>
    <cellStyle name="Normal 11 2 2 2 2 5" xfId="2896"/>
    <cellStyle name="Normal 11 2 2 2 2 6" xfId="2897"/>
    <cellStyle name="Normal 11 2 2 2 2 7" xfId="2898"/>
    <cellStyle name="Normal 11 2 2 2 2 8" xfId="2899"/>
    <cellStyle name="Normal 11 2 2 2 2 9" xfId="2900"/>
    <cellStyle name="Normal 11 2 2 2 20" xfId="2901"/>
    <cellStyle name="Normal 11 2 2 2 21" xfId="2902"/>
    <cellStyle name="Normal 11 2 2 2 22" xfId="42865"/>
    <cellStyle name="Normal 11 2 2 2 3" xfId="2903"/>
    <cellStyle name="Normal 11 2 2 2 4" xfId="2904"/>
    <cellStyle name="Normal 11 2 2 2 5" xfId="2905"/>
    <cellStyle name="Normal 11 2 2 2 6" xfId="2906"/>
    <cellStyle name="Normal 11 2 2 2 7" xfId="2907"/>
    <cellStyle name="Normal 11 2 2 2 8" xfId="2908"/>
    <cellStyle name="Normal 11 2 2 2 9" xfId="2909"/>
    <cellStyle name="Normal 11 2 2 20" xfId="2910"/>
    <cellStyle name="Normal 11 2 2 21" xfId="2911"/>
    <cellStyle name="Normal 11 2 2 22" xfId="2912"/>
    <cellStyle name="Normal 11 2 2 23" xfId="42866"/>
    <cellStyle name="Normal 11 2 2 24" xfId="50649"/>
    <cellStyle name="Normal 11 2 2 3" xfId="2913"/>
    <cellStyle name="Normal 11 2 2 3 10" xfId="2914"/>
    <cellStyle name="Normal 11 2 2 3 11" xfId="2915"/>
    <cellStyle name="Normal 11 2 2 3 12" xfId="2916"/>
    <cellStyle name="Normal 11 2 2 3 13" xfId="2917"/>
    <cellStyle name="Normal 11 2 2 3 2" xfId="2918"/>
    <cellStyle name="Normal 11 2 2 3 3" xfId="2919"/>
    <cellStyle name="Normal 11 2 2 3 4" xfId="2920"/>
    <cellStyle name="Normal 11 2 2 3 5" xfId="2921"/>
    <cellStyle name="Normal 11 2 2 3 6" xfId="2922"/>
    <cellStyle name="Normal 11 2 2 3 7" xfId="2923"/>
    <cellStyle name="Normal 11 2 2 3 8" xfId="2924"/>
    <cellStyle name="Normal 11 2 2 3 9" xfId="2925"/>
    <cellStyle name="Normal 11 2 2 4" xfId="2926"/>
    <cellStyle name="Normal 11 2 2 5" xfId="2927"/>
    <cellStyle name="Normal 11 2 2 6" xfId="2928"/>
    <cellStyle name="Normal 11 2 2 7" xfId="2929"/>
    <cellStyle name="Normal 11 2 2 8" xfId="2930"/>
    <cellStyle name="Normal 11 2 2 9" xfId="2931"/>
    <cellStyle name="Normal 11 2 2_4 28 1_Asst_Health_Crit_AllTO_RIIO_20110714pm" xfId="2932"/>
    <cellStyle name="Normal 11 2 20" xfId="2933"/>
    <cellStyle name="Normal 11 2 21" xfId="2934"/>
    <cellStyle name="Normal 11 2 22" xfId="2935"/>
    <cellStyle name="Normal 11 2 23" xfId="2936"/>
    <cellStyle name="Normal 11 2 24" xfId="2937"/>
    <cellStyle name="Normal 11 2 25" xfId="2938"/>
    <cellStyle name="Normal 11 2 25 2" xfId="42867"/>
    <cellStyle name="Normal 11 2 26" xfId="42868"/>
    <cellStyle name="Normal 11 2 27" xfId="42869"/>
    <cellStyle name="Normal 11 2 28" xfId="50650"/>
    <cellStyle name="Normal 11 2 3" xfId="2939"/>
    <cellStyle name="Normal 11 2 3 10" xfId="2940"/>
    <cellStyle name="Normal 11 2 3 11" xfId="2941"/>
    <cellStyle name="Normal 11 2 3 12" xfId="2942"/>
    <cellStyle name="Normal 11 2 3 13" xfId="2943"/>
    <cellStyle name="Normal 11 2 3 14" xfId="2944"/>
    <cellStyle name="Normal 11 2 3 15" xfId="2945"/>
    <cellStyle name="Normal 11 2 3 16" xfId="2946"/>
    <cellStyle name="Normal 11 2 3 17" xfId="2947"/>
    <cellStyle name="Normal 11 2 3 18" xfId="2948"/>
    <cellStyle name="Normal 11 2 3 19" xfId="2949"/>
    <cellStyle name="Normal 11 2 3 2" xfId="2950"/>
    <cellStyle name="Normal 11 2 3 2 10" xfId="2951"/>
    <cellStyle name="Normal 11 2 3 2 11" xfId="2952"/>
    <cellStyle name="Normal 11 2 3 2 12" xfId="2953"/>
    <cellStyle name="Normal 11 2 3 2 13" xfId="2954"/>
    <cellStyle name="Normal 11 2 3 2 14" xfId="50651"/>
    <cellStyle name="Normal 11 2 3 2 2" xfId="2955"/>
    <cellStyle name="Normal 11 2 3 2 3" xfId="2956"/>
    <cellStyle name="Normal 11 2 3 2 4" xfId="2957"/>
    <cellStyle name="Normal 11 2 3 2 5" xfId="2958"/>
    <cellStyle name="Normal 11 2 3 2 6" xfId="2959"/>
    <cellStyle name="Normal 11 2 3 2 7" xfId="2960"/>
    <cellStyle name="Normal 11 2 3 2 8" xfId="2961"/>
    <cellStyle name="Normal 11 2 3 2 9" xfId="2962"/>
    <cellStyle name="Normal 11 2 3 20" xfId="2963"/>
    <cellStyle name="Normal 11 2 3 21" xfId="2964"/>
    <cellStyle name="Normal 11 2 3 22" xfId="42870"/>
    <cellStyle name="Normal 11 2 3 23" xfId="50652"/>
    <cellStyle name="Normal 11 2 3 3" xfId="2965"/>
    <cellStyle name="Normal 11 2 3 3 2" xfId="50653"/>
    <cellStyle name="Normal 11 2 3 4" xfId="2966"/>
    <cellStyle name="Normal 11 2 3 5" xfId="2967"/>
    <cellStyle name="Normal 11 2 3 6" xfId="2968"/>
    <cellStyle name="Normal 11 2 3 7" xfId="2969"/>
    <cellStyle name="Normal 11 2 3 8" xfId="2970"/>
    <cellStyle name="Normal 11 2 3 9" xfId="2971"/>
    <cellStyle name="Normal 11 2 4" xfId="2972"/>
    <cellStyle name="Normal 11 2 4 10" xfId="2973"/>
    <cellStyle name="Normal 11 2 4 11" xfId="2974"/>
    <cellStyle name="Normal 11 2 4 12" xfId="2975"/>
    <cellStyle name="Normal 11 2 4 13" xfId="2976"/>
    <cellStyle name="Normal 11 2 4 2" xfId="2977"/>
    <cellStyle name="Normal 11 2 4 3" xfId="2978"/>
    <cellStyle name="Normal 11 2 4 4" xfId="2979"/>
    <cellStyle name="Normal 11 2 4 5" xfId="2980"/>
    <cellStyle name="Normal 11 2 4 6" xfId="2981"/>
    <cellStyle name="Normal 11 2 4 7" xfId="2982"/>
    <cellStyle name="Normal 11 2 4 8" xfId="2983"/>
    <cellStyle name="Normal 11 2 4 9" xfId="2984"/>
    <cellStyle name="Normal 11 2 5" xfId="2985"/>
    <cellStyle name="Normal 11 2 5 2" xfId="42871"/>
    <cellStyle name="Normal 11 2 5 2 2" xfId="42872"/>
    <cellStyle name="Normal 11 2 5 2 3" xfId="42873"/>
    <cellStyle name="Normal 11 2 5 3" xfId="42874"/>
    <cellStyle name="Normal 11 2 5 4" xfId="42875"/>
    <cellStyle name="Normal 11 2 6" xfId="2986"/>
    <cellStyle name="Normal 11 2 7" xfId="2987"/>
    <cellStyle name="Normal 11 2 8" xfId="2988"/>
    <cellStyle name="Normal 11 2 9" xfId="2989"/>
    <cellStyle name="Normal 11 2_4 28 1_Asst_Health_Crit_AllTO_RIIO_20110714pm" xfId="2990"/>
    <cellStyle name="Normal 11 20" xfId="2991"/>
    <cellStyle name="Normal 11 21" xfId="2992"/>
    <cellStyle name="Normal 11 22" xfId="2993"/>
    <cellStyle name="Normal 11 23" xfId="2994"/>
    <cellStyle name="Normal 11 24" xfId="2995"/>
    <cellStyle name="Normal 11 25" xfId="2996"/>
    <cellStyle name="Normal 11 26" xfId="42876"/>
    <cellStyle name="Normal 11 27" xfId="42877"/>
    <cellStyle name="Normal 11 28" xfId="49146"/>
    <cellStyle name="Normal 11 29" xfId="49147"/>
    <cellStyle name="Normal 11 3" xfId="2997"/>
    <cellStyle name="Normal 11 3 10" xfId="2998"/>
    <cellStyle name="Normal 11 3 11" xfId="2999"/>
    <cellStyle name="Normal 11 3 12" xfId="3000"/>
    <cellStyle name="Normal 11 3 13" xfId="3001"/>
    <cellStyle name="Normal 11 3 14" xfId="3002"/>
    <cellStyle name="Normal 11 3 15" xfId="3003"/>
    <cellStyle name="Normal 11 3 16" xfId="3004"/>
    <cellStyle name="Normal 11 3 17" xfId="3005"/>
    <cellStyle name="Normal 11 3 18" xfId="3006"/>
    <cellStyle name="Normal 11 3 19" xfId="3007"/>
    <cellStyle name="Normal 11 3 2" xfId="3008"/>
    <cellStyle name="Normal 11 3 2 10" xfId="3009"/>
    <cellStyle name="Normal 11 3 2 11" xfId="3010"/>
    <cellStyle name="Normal 11 3 2 12" xfId="3011"/>
    <cellStyle name="Normal 11 3 2 13" xfId="3012"/>
    <cellStyle name="Normal 11 3 2 14" xfId="3013"/>
    <cellStyle name="Normal 11 3 2 15" xfId="3014"/>
    <cellStyle name="Normal 11 3 2 16" xfId="3015"/>
    <cellStyle name="Normal 11 3 2 17" xfId="3016"/>
    <cellStyle name="Normal 11 3 2 18" xfId="3017"/>
    <cellStyle name="Normal 11 3 2 19" xfId="3018"/>
    <cellStyle name="Normal 11 3 2 2" xfId="3019"/>
    <cellStyle name="Normal 11 3 2 2 10" xfId="3020"/>
    <cellStyle name="Normal 11 3 2 2 11" xfId="3021"/>
    <cellStyle name="Normal 11 3 2 2 12" xfId="3022"/>
    <cellStyle name="Normal 11 3 2 2 13" xfId="3023"/>
    <cellStyle name="Normal 11 3 2 2 2" xfId="3024"/>
    <cellStyle name="Normal 11 3 2 2 3" xfId="3025"/>
    <cellStyle name="Normal 11 3 2 2 4" xfId="3026"/>
    <cellStyle name="Normal 11 3 2 2 5" xfId="3027"/>
    <cellStyle name="Normal 11 3 2 2 6" xfId="3028"/>
    <cellStyle name="Normal 11 3 2 2 7" xfId="3029"/>
    <cellStyle name="Normal 11 3 2 2 8" xfId="3030"/>
    <cellStyle name="Normal 11 3 2 2 9" xfId="3031"/>
    <cellStyle name="Normal 11 3 2 20" xfId="3032"/>
    <cellStyle name="Normal 11 3 2 21" xfId="3033"/>
    <cellStyle name="Normal 11 3 2 22" xfId="42878"/>
    <cellStyle name="Normal 11 3 2 3" xfId="3034"/>
    <cellStyle name="Normal 11 3 2 4" xfId="3035"/>
    <cellStyle name="Normal 11 3 2 5" xfId="3036"/>
    <cellStyle name="Normal 11 3 2 6" xfId="3037"/>
    <cellStyle name="Normal 11 3 2 7" xfId="3038"/>
    <cellStyle name="Normal 11 3 2 8" xfId="3039"/>
    <cellStyle name="Normal 11 3 2 9" xfId="3040"/>
    <cellStyle name="Normal 11 3 20" xfId="3041"/>
    <cellStyle name="Normal 11 3 21" xfId="3042"/>
    <cellStyle name="Normal 11 3 22" xfId="3043"/>
    <cellStyle name="Normal 11 3 23" xfId="42879"/>
    <cellStyle name="Normal 11 3 24" xfId="50654"/>
    <cellStyle name="Normal 11 3 3" xfId="3044"/>
    <cellStyle name="Normal 11 3 3 10" xfId="3045"/>
    <cellStyle name="Normal 11 3 3 11" xfId="3046"/>
    <cellStyle name="Normal 11 3 3 12" xfId="3047"/>
    <cellStyle name="Normal 11 3 3 13" xfId="3048"/>
    <cellStyle name="Normal 11 3 3 2" xfId="3049"/>
    <cellStyle name="Normal 11 3 3 3" xfId="3050"/>
    <cellStyle name="Normal 11 3 3 4" xfId="3051"/>
    <cellStyle name="Normal 11 3 3 5" xfId="3052"/>
    <cellStyle name="Normal 11 3 3 6" xfId="3053"/>
    <cellStyle name="Normal 11 3 3 7" xfId="3054"/>
    <cellStyle name="Normal 11 3 3 8" xfId="3055"/>
    <cellStyle name="Normal 11 3 3 9" xfId="3056"/>
    <cellStyle name="Normal 11 3 4" xfId="3057"/>
    <cellStyle name="Normal 11 3 5" xfId="3058"/>
    <cellStyle name="Normal 11 3 6" xfId="3059"/>
    <cellStyle name="Normal 11 3 7" xfId="3060"/>
    <cellStyle name="Normal 11 3 8" xfId="3061"/>
    <cellStyle name="Normal 11 3 9" xfId="3062"/>
    <cellStyle name="Normal 11 3_4 28 1_Asst_Health_Crit_AllTO_RIIO_20110714pm" xfId="3063"/>
    <cellStyle name="Normal 11 30" xfId="49148"/>
    <cellStyle name="Normal 11 31" xfId="49149"/>
    <cellStyle name="Normal 11 32" xfId="50655"/>
    <cellStyle name="Normal 11 4" xfId="3064"/>
    <cellStyle name="Normal 11 4 10" xfId="3065"/>
    <cellStyle name="Normal 11 4 11" xfId="3066"/>
    <cellStyle name="Normal 11 4 12" xfId="3067"/>
    <cellStyle name="Normal 11 4 13" xfId="3068"/>
    <cellStyle name="Normal 11 4 14" xfId="3069"/>
    <cellStyle name="Normal 11 4 15" xfId="3070"/>
    <cellStyle name="Normal 11 4 16" xfId="3071"/>
    <cellStyle name="Normal 11 4 17" xfId="3072"/>
    <cellStyle name="Normal 11 4 18" xfId="3073"/>
    <cellStyle name="Normal 11 4 19" xfId="3074"/>
    <cellStyle name="Normal 11 4 2" xfId="3075"/>
    <cellStyle name="Normal 11 4 2 10" xfId="3076"/>
    <cellStyle name="Normal 11 4 2 11" xfId="3077"/>
    <cellStyle name="Normal 11 4 2 12" xfId="3078"/>
    <cellStyle name="Normal 11 4 2 13" xfId="3079"/>
    <cellStyle name="Normal 11 4 2 2" xfId="3080"/>
    <cellStyle name="Normal 11 4 2 3" xfId="3081"/>
    <cellStyle name="Normal 11 4 2 4" xfId="3082"/>
    <cellStyle name="Normal 11 4 2 5" xfId="3083"/>
    <cellStyle name="Normal 11 4 2 6" xfId="3084"/>
    <cellStyle name="Normal 11 4 2 7" xfId="3085"/>
    <cellStyle name="Normal 11 4 2 8" xfId="3086"/>
    <cellStyle name="Normal 11 4 2 9" xfId="3087"/>
    <cellStyle name="Normal 11 4 20" xfId="3088"/>
    <cellStyle name="Normal 11 4 21" xfId="3089"/>
    <cellStyle name="Normal 11 4 22" xfId="42880"/>
    <cellStyle name="Normal 11 4 3" xfId="3090"/>
    <cellStyle name="Normal 11 4 4" xfId="3091"/>
    <cellStyle name="Normal 11 4 5" xfId="3092"/>
    <cellStyle name="Normal 11 4 6" xfId="3093"/>
    <cellStyle name="Normal 11 4 7" xfId="3094"/>
    <cellStyle name="Normal 11 4 8" xfId="3095"/>
    <cellStyle name="Normal 11 4 9" xfId="3096"/>
    <cellStyle name="Normal 11 5" xfId="3097"/>
    <cellStyle name="Normal 11 5 10" xfId="3098"/>
    <cellStyle name="Normal 11 5 11" xfId="3099"/>
    <cellStyle name="Normal 11 5 12" xfId="3100"/>
    <cellStyle name="Normal 11 5 13" xfId="3101"/>
    <cellStyle name="Normal 11 5 14" xfId="3102"/>
    <cellStyle name="Normal 11 5 2" xfId="3103"/>
    <cellStyle name="Normal 11 5 2 10" xfId="3104"/>
    <cellStyle name="Normal 11 5 2 11" xfId="3105"/>
    <cellStyle name="Normal 11 5 2 12" xfId="3106"/>
    <cellStyle name="Normal 11 5 2 13" xfId="3107"/>
    <cellStyle name="Normal 11 5 2 2" xfId="3108"/>
    <cellStyle name="Normal 11 5 2 3" xfId="3109"/>
    <cellStyle name="Normal 11 5 2 4" xfId="3110"/>
    <cellStyle name="Normal 11 5 2 5" xfId="3111"/>
    <cellStyle name="Normal 11 5 2 6" xfId="3112"/>
    <cellStyle name="Normal 11 5 2 7" xfId="3113"/>
    <cellStyle name="Normal 11 5 2 8" xfId="3114"/>
    <cellStyle name="Normal 11 5 2 9" xfId="3115"/>
    <cellStyle name="Normal 11 5 3" xfId="3116"/>
    <cellStyle name="Normal 11 5 3 2" xfId="42881"/>
    <cellStyle name="Normal 11 5 4" xfId="3117"/>
    <cellStyle name="Normal 11 5 5" xfId="3118"/>
    <cellStyle name="Normal 11 5 6" xfId="3119"/>
    <cellStyle name="Normal 11 5 7" xfId="3120"/>
    <cellStyle name="Normal 11 5 8" xfId="3121"/>
    <cellStyle name="Normal 11 5 9" xfId="3122"/>
    <cellStyle name="Normal 11 6" xfId="3123"/>
    <cellStyle name="Normal 11 6 10" xfId="3124"/>
    <cellStyle name="Normal 11 6 11" xfId="3125"/>
    <cellStyle name="Normal 11 6 12" xfId="3126"/>
    <cellStyle name="Normal 11 6 13" xfId="3127"/>
    <cellStyle name="Normal 11 6 2" xfId="3128"/>
    <cellStyle name="Normal 11 6 3" xfId="3129"/>
    <cellStyle name="Normal 11 6 4" xfId="3130"/>
    <cellStyle name="Normal 11 6 5" xfId="3131"/>
    <cellStyle name="Normal 11 6 6" xfId="3132"/>
    <cellStyle name="Normal 11 6 7" xfId="3133"/>
    <cellStyle name="Normal 11 6 8" xfId="3134"/>
    <cellStyle name="Normal 11 6 9" xfId="3135"/>
    <cellStyle name="Normal 11 7" xfId="3136"/>
    <cellStyle name="Normal 11 7 2" xfId="3137"/>
    <cellStyle name="Normal 11 7 2 2" xfId="42882"/>
    <cellStyle name="Normal 11 7 2 3" xfId="42883"/>
    <cellStyle name="Normal 11 7 3" xfId="42884"/>
    <cellStyle name="Normal 11 7 4" xfId="42885"/>
    <cellStyle name="Normal 11 8" xfId="3138"/>
    <cellStyle name="Normal 11 9" xfId="3139"/>
    <cellStyle name="Normal 11_1.3s Accounting C Costs Scots" xfId="3140"/>
    <cellStyle name="Normal 110" xfId="49150"/>
    <cellStyle name="Normal 111" xfId="49151"/>
    <cellStyle name="Normal 112" xfId="49152"/>
    <cellStyle name="Normal 113" xfId="49153"/>
    <cellStyle name="Normal 114" xfId="50656"/>
    <cellStyle name="Normal 115" xfId="50657"/>
    <cellStyle name="Normal 12" xfId="3141"/>
    <cellStyle name="Normal 12 10" xfId="3142"/>
    <cellStyle name="Normal 12 11" xfId="3143"/>
    <cellStyle name="Normal 12 12" xfId="3144"/>
    <cellStyle name="Normal 12 13" xfId="3145"/>
    <cellStyle name="Normal 12 14" xfId="3146"/>
    <cellStyle name="Normal 12 15" xfId="3147"/>
    <cellStyle name="Normal 12 16" xfId="3148"/>
    <cellStyle name="Normal 12 17" xfId="3149"/>
    <cellStyle name="Normal 12 18" xfId="3150"/>
    <cellStyle name="Normal 12 18 2" xfId="42886"/>
    <cellStyle name="Normal 12 19" xfId="3151"/>
    <cellStyle name="Normal 12 2" xfId="3152"/>
    <cellStyle name="Normal 12 2 10" xfId="3153"/>
    <cellStyle name="Normal 12 2 11" xfId="3154"/>
    <cellStyle name="Normal 12 2 12" xfId="3155"/>
    <cellStyle name="Normal 12 2 13" xfId="3156"/>
    <cellStyle name="Normal 12 2 14" xfId="3157"/>
    <cellStyle name="Normal 12 2 15" xfId="3158"/>
    <cellStyle name="Normal 12 2 16" xfId="3159"/>
    <cellStyle name="Normal 12 2 17" xfId="3160"/>
    <cellStyle name="Normal 12 2 18" xfId="3161"/>
    <cellStyle name="Normal 12 2 18 2" xfId="42887"/>
    <cellStyle name="Normal 12 2 19" xfId="3162"/>
    <cellStyle name="Normal 12 2 2" xfId="3163"/>
    <cellStyle name="Normal 12 2 2 10" xfId="3164"/>
    <cellStyle name="Normal 12 2 2 11" xfId="3165"/>
    <cellStyle name="Normal 12 2 2 12" xfId="3166"/>
    <cellStyle name="Normal 12 2 2 13" xfId="3167"/>
    <cellStyle name="Normal 12 2 2 14" xfId="3168"/>
    <cellStyle name="Normal 12 2 2 15" xfId="3169"/>
    <cellStyle name="Normal 12 2 2 16" xfId="50658"/>
    <cellStyle name="Normal 12 2 2 2" xfId="3170"/>
    <cellStyle name="Normal 12 2 2 2 10" xfId="3171"/>
    <cellStyle name="Normal 12 2 2 2 11" xfId="3172"/>
    <cellStyle name="Normal 12 2 2 2 12" xfId="3173"/>
    <cellStyle name="Normal 12 2 2 2 13" xfId="3174"/>
    <cellStyle name="Normal 12 2 2 2 14" xfId="3175"/>
    <cellStyle name="Normal 12 2 2 2 15" xfId="3176"/>
    <cellStyle name="Normal 12 2 2 2 16" xfId="3177"/>
    <cellStyle name="Normal 12 2 2 2 17" xfId="3178"/>
    <cellStyle name="Normal 12 2 2 2 18" xfId="3179"/>
    <cellStyle name="Normal 12 2 2 2 19" xfId="3180"/>
    <cellStyle name="Normal 12 2 2 2 2" xfId="3181"/>
    <cellStyle name="Normal 12 2 2 2 2 10" xfId="3182"/>
    <cellStyle name="Normal 12 2 2 2 2 11" xfId="3183"/>
    <cellStyle name="Normal 12 2 2 2 2 12" xfId="3184"/>
    <cellStyle name="Normal 12 2 2 2 2 13" xfId="3185"/>
    <cellStyle name="Normal 12 2 2 2 2 2" xfId="3186"/>
    <cellStyle name="Normal 12 2 2 2 2 3" xfId="3187"/>
    <cellStyle name="Normal 12 2 2 2 2 4" xfId="3188"/>
    <cellStyle name="Normal 12 2 2 2 2 5" xfId="3189"/>
    <cellStyle name="Normal 12 2 2 2 2 6" xfId="3190"/>
    <cellStyle name="Normal 12 2 2 2 2 7" xfId="3191"/>
    <cellStyle name="Normal 12 2 2 2 2 8" xfId="3192"/>
    <cellStyle name="Normal 12 2 2 2 2 9" xfId="3193"/>
    <cellStyle name="Normal 12 2 2 2 20" xfId="3194"/>
    <cellStyle name="Normal 12 2 2 2 21" xfId="3195"/>
    <cellStyle name="Normal 12 2 2 2 22" xfId="42888"/>
    <cellStyle name="Normal 12 2 2 2 3" xfId="3196"/>
    <cellStyle name="Normal 12 2 2 2 4" xfId="3197"/>
    <cellStyle name="Normal 12 2 2 2 5" xfId="3198"/>
    <cellStyle name="Normal 12 2 2 2 6" xfId="3199"/>
    <cellStyle name="Normal 12 2 2 2 7" xfId="3200"/>
    <cellStyle name="Normal 12 2 2 2 8" xfId="3201"/>
    <cellStyle name="Normal 12 2 2 2 9" xfId="3202"/>
    <cellStyle name="Normal 12 2 2 3" xfId="3203"/>
    <cellStyle name="Normal 12 2 2 3 10" xfId="3204"/>
    <cellStyle name="Normal 12 2 2 3 11" xfId="3205"/>
    <cellStyle name="Normal 12 2 2 3 12" xfId="3206"/>
    <cellStyle name="Normal 12 2 2 3 13" xfId="3207"/>
    <cellStyle name="Normal 12 2 2 3 2" xfId="3208"/>
    <cellStyle name="Normal 12 2 2 3 3" xfId="3209"/>
    <cellStyle name="Normal 12 2 2 3 4" xfId="3210"/>
    <cellStyle name="Normal 12 2 2 3 5" xfId="3211"/>
    <cellStyle name="Normal 12 2 2 3 6" xfId="3212"/>
    <cellStyle name="Normal 12 2 2 3 7" xfId="3213"/>
    <cellStyle name="Normal 12 2 2 3 8" xfId="3214"/>
    <cellStyle name="Normal 12 2 2 3 9" xfId="3215"/>
    <cellStyle name="Normal 12 2 2 4" xfId="3216"/>
    <cellStyle name="Normal 12 2 2 5" xfId="3217"/>
    <cellStyle name="Normal 12 2 2 6" xfId="3218"/>
    <cellStyle name="Normal 12 2 2 7" xfId="3219"/>
    <cellStyle name="Normal 12 2 2 8" xfId="3220"/>
    <cellStyle name="Normal 12 2 2 9" xfId="3221"/>
    <cellStyle name="Normal 12 2 2_4 28 1_Asst_Health_Crit_AllTO_RIIO_20110714pm" xfId="3222"/>
    <cellStyle name="Normal 12 2 20" xfId="3223"/>
    <cellStyle name="Normal 12 2 21" xfId="3224"/>
    <cellStyle name="Normal 12 2 22" xfId="3225"/>
    <cellStyle name="Normal 12 2 23" xfId="3226"/>
    <cellStyle name="Normal 12 2 24" xfId="3227"/>
    <cellStyle name="Normal 12 2 25" xfId="42889"/>
    <cellStyle name="Normal 12 2 26" xfId="42890"/>
    <cellStyle name="Normal 12 2 27" xfId="49154"/>
    <cellStyle name="Normal 12 2 3" xfId="3228"/>
    <cellStyle name="Normal 12 2 3 10" xfId="3229"/>
    <cellStyle name="Normal 12 2 3 11" xfId="3230"/>
    <cellStyle name="Normal 12 2 3 12" xfId="3231"/>
    <cellStyle name="Normal 12 2 3 13" xfId="3232"/>
    <cellStyle name="Normal 12 2 3 14" xfId="3233"/>
    <cellStyle name="Normal 12 2 3 15" xfId="3234"/>
    <cellStyle name="Normal 12 2 3 16" xfId="3235"/>
    <cellStyle name="Normal 12 2 3 17" xfId="3236"/>
    <cellStyle name="Normal 12 2 3 18" xfId="3237"/>
    <cellStyle name="Normal 12 2 3 19" xfId="3238"/>
    <cellStyle name="Normal 12 2 3 2" xfId="3239"/>
    <cellStyle name="Normal 12 2 3 2 10" xfId="3240"/>
    <cellStyle name="Normal 12 2 3 2 11" xfId="3241"/>
    <cellStyle name="Normal 12 2 3 2 12" xfId="3242"/>
    <cellStyle name="Normal 12 2 3 2 13" xfId="3243"/>
    <cellStyle name="Normal 12 2 3 2 2" xfId="3244"/>
    <cellStyle name="Normal 12 2 3 2 3" xfId="3245"/>
    <cellStyle name="Normal 12 2 3 2 4" xfId="3246"/>
    <cellStyle name="Normal 12 2 3 2 5" xfId="3247"/>
    <cellStyle name="Normal 12 2 3 2 6" xfId="3248"/>
    <cellStyle name="Normal 12 2 3 2 7" xfId="3249"/>
    <cellStyle name="Normal 12 2 3 2 8" xfId="3250"/>
    <cellStyle name="Normal 12 2 3 2 9" xfId="3251"/>
    <cellStyle name="Normal 12 2 3 20" xfId="3252"/>
    <cellStyle name="Normal 12 2 3 21" xfId="3253"/>
    <cellStyle name="Normal 12 2 3 22" xfId="42891"/>
    <cellStyle name="Normal 12 2 3 23" xfId="50659"/>
    <cellStyle name="Normal 12 2 3 3" xfId="3254"/>
    <cellStyle name="Normal 12 2 3 4" xfId="3255"/>
    <cellStyle name="Normal 12 2 3 5" xfId="3256"/>
    <cellStyle name="Normal 12 2 3 6" xfId="3257"/>
    <cellStyle name="Normal 12 2 3 7" xfId="3258"/>
    <cellStyle name="Normal 12 2 3 8" xfId="3259"/>
    <cellStyle name="Normal 12 2 3 9" xfId="3260"/>
    <cellStyle name="Normal 12 2 4" xfId="3261"/>
    <cellStyle name="Normal 12 2 4 10" xfId="3262"/>
    <cellStyle name="Normal 12 2 4 11" xfId="3263"/>
    <cellStyle name="Normal 12 2 4 12" xfId="3264"/>
    <cellStyle name="Normal 12 2 4 13" xfId="3265"/>
    <cellStyle name="Normal 12 2 4 14" xfId="3266"/>
    <cellStyle name="Normal 12 2 4 2" xfId="3267"/>
    <cellStyle name="Normal 12 2 4 2 10" xfId="3268"/>
    <cellStyle name="Normal 12 2 4 2 11" xfId="3269"/>
    <cellStyle name="Normal 12 2 4 2 12" xfId="3270"/>
    <cellStyle name="Normal 12 2 4 2 13" xfId="3271"/>
    <cellStyle name="Normal 12 2 4 2 2" xfId="3272"/>
    <cellStyle name="Normal 12 2 4 2 3" xfId="3273"/>
    <cellStyle name="Normal 12 2 4 2 4" xfId="3274"/>
    <cellStyle name="Normal 12 2 4 2 5" xfId="3275"/>
    <cellStyle name="Normal 12 2 4 2 6" xfId="3276"/>
    <cellStyle name="Normal 12 2 4 2 7" xfId="3277"/>
    <cellStyle name="Normal 12 2 4 2 8" xfId="3278"/>
    <cellStyle name="Normal 12 2 4 2 9" xfId="3279"/>
    <cellStyle name="Normal 12 2 4 3" xfId="3280"/>
    <cellStyle name="Normal 12 2 4 3 2" xfId="42892"/>
    <cellStyle name="Normal 12 2 4 4" xfId="3281"/>
    <cellStyle name="Normal 12 2 4 5" xfId="3282"/>
    <cellStyle name="Normal 12 2 4 6" xfId="3283"/>
    <cellStyle name="Normal 12 2 4 7" xfId="3284"/>
    <cellStyle name="Normal 12 2 4 8" xfId="3285"/>
    <cellStyle name="Normal 12 2 4 9" xfId="3286"/>
    <cellStyle name="Normal 12 2 5" xfId="3287"/>
    <cellStyle name="Normal 12 2 5 10" xfId="3288"/>
    <cellStyle name="Normal 12 2 5 11" xfId="3289"/>
    <cellStyle name="Normal 12 2 5 12" xfId="3290"/>
    <cellStyle name="Normal 12 2 5 13" xfId="3291"/>
    <cellStyle name="Normal 12 2 5 2" xfId="3292"/>
    <cellStyle name="Normal 12 2 5 3" xfId="3293"/>
    <cellStyle name="Normal 12 2 5 4" xfId="3294"/>
    <cellStyle name="Normal 12 2 5 5" xfId="3295"/>
    <cellStyle name="Normal 12 2 5 6" xfId="3296"/>
    <cellStyle name="Normal 12 2 5 7" xfId="3297"/>
    <cellStyle name="Normal 12 2 5 8" xfId="3298"/>
    <cellStyle name="Normal 12 2 5 9" xfId="3299"/>
    <cellStyle name="Normal 12 2 6" xfId="3300"/>
    <cellStyle name="Normal 12 2 6 2" xfId="42893"/>
    <cellStyle name="Normal 12 2 6 2 2" xfId="42894"/>
    <cellStyle name="Normal 12 2 6 2 3" xfId="42895"/>
    <cellStyle name="Normal 12 2 6 3" xfId="42896"/>
    <cellStyle name="Normal 12 2 6 4" xfId="42897"/>
    <cellStyle name="Normal 12 2 7" xfId="3301"/>
    <cellStyle name="Normal 12 2 8" xfId="3302"/>
    <cellStyle name="Normal 12 2 9" xfId="3303"/>
    <cellStyle name="Normal 12 2_4 28 1_Asst_Health_Crit_AllTO_RIIO_20110714pm" xfId="3304"/>
    <cellStyle name="Normal 12 20" xfId="3305"/>
    <cellStyle name="Normal 12 21" xfId="3306"/>
    <cellStyle name="Normal 12 22" xfId="3307"/>
    <cellStyle name="Normal 12 23" xfId="3308"/>
    <cellStyle name="Normal 12 24" xfId="3309"/>
    <cellStyle name="Normal 12 25" xfId="3310"/>
    <cellStyle name="Normal 12 26" xfId="42898"/>
    <cellStyle name="Normal 12 27" xfId="49155"/>
    <cellStyle name="Normal 12 28" xfId="49156"/>
    <cellStyle name="Normal 12 3" xfId="3311"/>
    <cellStyle name="Normal 12 3 10" xfId="3312"/>
    <cellStyle name="Normal 12 3 11" xfId="3313"/>
    <cellStyle name="Normal 12 3 12" xfId="3314"/>
    <cellStyle name="Normal 12 3 13" xfId="3315"/>
    <cellStyle name="Normal 12 3 14" xfId="3316"/>
    <cellStyle name="Normal 12 3 15" xfId="3317"/>
    <cellStyle name="Normal 12 3 16" xfId="3318"/>
    <cellStyle name="Normal 12 3 17" xfId="3319"/>
    <cellStyle name="Normal 12 3 18" xfId="3320"/>
    <cellStyle name="Normal 12 3 19" xfId="3321"/>
    <cellStyle name="Normal 12 3 2" xfId="3322"/>
    <cellStyle name="Normal 12 3 2 10" xfId="3323"/>
    <cellStyle name="Normal 12 3 2 11" xfId="3324"/>
    <cellStyle name="Normal 12 3 2 12" xfId="3325"/>
    <cellStyle name="Normal 12 3 2 13" xfId="3326"/>
    <cellStyle name="Normal 12 3 2 14" xfId="3327"/>
    <cellStyle name="Normal 12 3 2 15" xfId="3328"/>
    <cellStyle name="Normal 12 3 2 16" xfId="3329"/>
    <cellStyle name="Normal 12 3 2 17" xfId="3330"/>
    <cellStyle name="Normal 12 3 2 18" xfId="3331"/>
    <cellStyle name="Normal 12 3 2 19" xfId="3332"/>
    <cellStyle name="Normal 12 3 2 2" xfId="3333"/>
    <cellStyle name="Normal 12 3 2 2 10" xfId="3334"/>
    <cellStyle name="Normal 12 3 2 2 11" xfId="3335"/>
    <cellStyle name="Normal 12 3 2 2 12" xfId="3336"/>
    <cellStyle name="Normal 12 3 2 2 13" xfId="3337"/>
    <cellStyle name="Normal 12 3 2 2 2" xfId="3338"/>
    <cellStyle name="Normal 12 3 2 2 3" xfId="3339"/>
    <cellStyle name="Normal 12 3 2 2 4" xfId="3340"/>
    <cellStyle name="Normal 12 3 2 2 5" xfId="3341"/>
    <cellStyle name="Normal 12 3 2 2 6" xfId="3342"/>
    <cellStyle name="Normal 12 3 2 2 7" xfId="3343"/>
    <cellStyle name="Normal 12 3 2 2 8" xfId="3344"/>
    <cellStyle name="Normal 12 3 2 2 9" xfId="3345"/>
    <cellStyle name="Normal 12 3 2 20" xfId="3346"/>
    <cellStyle name="Normal 12 3 2 21" xfId="3347"/>
    <cellStyle name="Normal 12 3 2 22" xfId="42899"/>
    <cellStyle name="Normal 12 3 2 3" xfId="3348"/>
    <cellStyle name="Normal 12 3 2 4" xfId="3349"/>
    <cellStyle name="Normal 12 3 2 5" xfId="3350"/>
    <cellStyle name="Normal 12 3 2 6" xfId="3351"/>
    <cellStyle name="Normal 12 3 2 7" xfId="3352"/>
    <cellStyle name="Normal 12 3 2 8" xfId="3353"/>
    <cellStyle name="Normal 12 3 2 9" xfId="3354"/>
    <cellStyle name="Normal 12 3 20" xfId="3355"/>
    <cellStyle name="Normal 12 3 21" xfId="3356"/>
    <cellStyle name="Normal 12 3 22" xfId="3357"/>
    <cellStyle name="Normal 12 3 23" xfId="42900"/>
    <cellStyle name="Normal 12 3 24" xfId="50660"/>
    <cellStyle name="Normal 12 3 3" xfId="3358"/>
    <cellStyle name="Normal 12 3 3 10" xfId="3359"/>
    <cellStyle name="Normal 12 3 3 11" xfId="3360"/>
    <cellStyle name="Normal 12 3 3 12" xfId="3361"/>
    <cellStyle name="Normal 12 3 3 13" xfId="3362"/>
    <cellStyle name="Normal 12 3 3 2" xfId="3363"/>
    <cellStyle name="Normal 12 3 3 3" xfId="3364"/>
    <cellStyle name="Normal 12 3 3 4" xfId="3365"/>
    <cellStyle name="Normal 12 3 3 5" xfId="3366"/>
    <cellStyle name="Normal 12 3 3 6" xfId="3367"/>
    <cellStyle name="Normal 12 3 3 7" xfId="3368"/>
    <cellStyle name="Normal 12 3 3 8" xfId="3369"/>
    <cellStyle name="Normal 12 3 3 9" xfId="3370"/>
    <cellStyle name="Normal 12 3 4" xfId="3371"/>
    <cellStyle name="Normal 12 3 5" xfId="3372"/>
    <cellStyle name="Normal 12 3 6" xfId="3373"/>
    <cellStyle name="Normal 12 3 7" xfId="3374"/>
    <cellStyle name="Normal 12 3 8" xfId="3375"/>
    <cellStyle name="Normal 12 3 9" xfId="3376"/>
    <cellStyle name="Normal 12 3_4 28 1_Asst_Health_Crit_AllTO_RIIO_20110714pm" xfId="3377"/>
    <cellStyle name="Normal 12 4" xfId="3378"/>
    <cellStyle name="Normal 12 4 10" xfId="3379"/>
    <cellStyle name="Normal 12 4 11" xfId="3380"/>
    <cellStyle name="Normal 12 4 12" xfId="3381"/>
    <cellStyle name="Normal 12 4 13" xfId="3382"/>
    <cellStyle name="Normal 12 4 14" xfId="3383"/>
    <cellStyle name="Normal 12 4 15" xfId="3384"/>
    <cellStyle name="Normal 12 4 16" xfId="3385"/>
    <cellStyle name="Normal 12 4 17" xfId="3386"/>
    <cellStyle name="Normal 12 4 18" xfId="3387"/>
    <cellStyle name="Normal 12 4 19" xfId="3388"/>
    <cellStyle name="Normal 12 4 2" xfId="3389"/>
    <cellStyle name="Normal 12 4 2 10" xfId="3390"/>
    <cellStyle name="Normal 12 4 2 11" xfId="3391"/>
    <cellStyle name="Normal 12 4 2 12" xfId="3392"/>
    <cellStyle name="Normal 12 4 2 13" xfId="3393"/>
    <cellStyle name="Normal 12 4 2 2" xfId="3394"/>
    <cellStyle name="Normal 12 4 2 3" xfId="3395"/>
    <cellStyle name="Normal 12 4 2 4" xfId="3396"/>
    <cellStyle name="Normal 12 4 2 5" xfId="3397"/>
    <cellStyle name="Normal 12 4 2 6" xfId="3398"/>
    <cellStyle name="Normal 12 4 2 7" xfId="3399"/>
    <cellStyle name="Normal 12 4 2 8" xfId="3400"/>
    <cellStyle name="Normal 12 4 2 9" xfId="3401"/>
    <cellStyle name="Normal 12 4 20" xfId="3402"/>
    <cellStyle name="Normal 12 4 21" xfId="3403"/>
    <cellStyle name="Normal 12 4 22" xfId="42901"/>
    <cellStyle name="Normal 12 4 23" xfId="50661"/>
    <cellStyle name="Normal 12 4 3" xfId="3404"/>
    <cellStyle name="Normal 12 4 4" xfId="3405"/>
    <cellStyle name="Normal 12 4 5" xfId="3406"/>
    <cellStyle name="Normal 12 4 6" xfId="3407"/>
    <cellStyle name="Normal 12 4 7" xfId="3408"/>
    <cellStyle name="Normal 12 4 8" xfId="3409"/>
    <cellStyle name="Normal 12 4 9" xfId="3410"/>
    <cellStyle name="Normal 12 5" xfId="3411"/>
    <cellStyle name="Normal 12 5 10" xfId="3412"/>
    <cellStyle name="Normal 12 5 11" xfId="3413"/>
    <cellStyle name="Normal 12 5 12" xfId="3414"/>
    <cellStyle name="Normal 12 5 13" xfId="3415"/>
    <cellStyle name="Normal 12 5 2" xfId="3416"/>
    <cellStyle name="Normal 12 5 3" xfId="3417"/>
    <cellStyle name="Normal 12 5 4" xfId="3418"/>
    <cellStyle name="Normal 12 5 5" xfId="3419"/>
    <cellStyle name="Normal 12 5 6" xfId="3420"/>
    <cellStyle name="Normal 12 5 7" xfId="3421"/>
    <cellStyle name="Normal 12 5 8" xfId="3422"/>
    <cellStyle name="Normal 12 5 9" xfId="3423"/>
    <cellStyle name="Normal 12 6" xfId="3424"/>
    <cellStyle name="Normal 12 6 2" xfId="42902"/>
    <cellStyle name="Normal 12 6 2 2" xfId="42903"/>
    <cellStyle name="Normal 12 6 2 3" xfId="42904"/>
    <cellStyle name="Normal 12 6 3" xfId="42905"/>
    <cellStyle name="Normal 12 6 4" xfId="42906"/>
    <cellStyle name="Normal 12 7" xfId="3425"/>
    <cellStyle name="Normal 12 8" xfId="3426"/>
    <cellStyle name="Normal 12 9" xfId="3427"/>
    <cellStyle name="Normal 12_1.3s Accounting C Costs Scots" xfId="3428"/>
    <cellStyle name="Normal 13" xfId="3429"/>
    <cellStyle name="Normal 13 10" xfId="3430"/>
    <cellStyle name="Normal 13 11" xfId="3431"/>
    <cellStyle name="Normal 13 12" xfId="3432"/>
    <cellStyle name="Normal 13 13" xfId="3433"/>
    <cellStyle name="Normal 13 14" xfId="3434"/>
    <cellStyle name="Normal 13 15" xfId="3435"/>
    <cellStyle name="Normal 13 16" xfId="3436"/>
    <cellStyle name="Normal 13 17" xfId="3437"/>
    <cellStyle name="Normal 13 17 2" xfId="42907"/>
    <cellStyle name="Normal 13 18" xfId="3438"/>
    <cellStyle name="Normal 13 19" xfId="3439"/>
    <cellStyle name="Normal 13 2" xfId="3440"/>
    <cellStyle name="Normal 13 2 10" xfId="3441"/>
    <cellStyle name="Normal 13 2 11" xfId="3442"/>
    <cellStyle name="Normal 13 2 12" xfId="3443"/>
    <cellStyle name="Normal 13 2 13" xfId="3444"/>
    <cellStyle name="Normal 13 2 14" xfId="3445"/>
    <cellStyle name="Normal 13 2 15" xfId="3446"/>
    <cellStyle name="Normal 13 2 16" xfId="3447"/>
    <cellStyle name="Normal 13 2 17" xfId="3448"/>
    <cellStyle name="Normal 13 2 18" xfId="3449"/>
    <cellStyle name="Normal 13 2 19" xfId="3450"/>
    <cellStyle name="Normal 13 2 2" xfId="3451"/>
    <cellStyle name="Normal 13 2 2 10" xfId="3452"/>
    <cellStyle name="Normal 13 2 2 11" xfId="3453"/>
    <cellStyle name="Normal 13 2 2 12" xfId="3454"/>
    <cellStyle name="Normal 13 2 2 13" xfId="3455"/>
    <cellStyle name="Normal 13 2 2 14" xfId="3456"/>
    <cellStyle name="Normal 13 2 2 15" xfId="3457"/>
    <cellStyle name="Normal 13 2 2 2" xfId="3458"/>
    <cellStyle name="Normal 13 2 2 2 10" xfId="3459"/>
    <cellStyle name="Normal 13 2 2 2 11" xfId="3460"/>
    <cellStyle name="Normal 13 2 2 2 12" xfId="3461"/>
    <cellStyle name="Normal 13 2 2 2 13" xfId="3462"/>
    <cellStyle name="Normal 13 2 2 2 14" xfId="3463"/>
    <cellStyle name="Normal 13 2 2 2 15" xfId="3464"/>
    <cellStyle name="Normal 13 2 2 2 15 2" xfId="42908"/>
    <cellStyle name="Normal 13 2 2 2 2" xfId="3465"/>
    <cellStyle name="Normal 13 2 2 2 2 10" xfId="3466"/>
    <cellStyle name="Normal 13 2 2 2 2 11" xfId="3467"/>
    <cellStyle name="Normal 13 2 2 2 2 12" xfId="3468"/>
    <cellStyle name="Normal 13 2 2 2 2 13" xfId="3469"/>
    <cellStyle name="Normal 13 2 2 2 2 2" xfId="3470"/>
    <cellStyle name="Normal 13 2 2 2 2 3" xfId="3471"/>
    <cellStyle name="Normal 13 2 2 2 2 4" xfId="3472"/>
    <cellStyle name="Normal 13 2 2 2 2 5" xfId="3473"/>
    <cellStyle name="Normal 13 2 2 2 2 6" xfId="3474"/>
    <cellStyle name="Normal 13 2 2 2 2 7" xfId="3475"/>
    <cellStyle name="Normal 13 2 2 2 2 8" xfId="3476"/>
    <cellStyle name="Normal 13 2 2 2 2 9" xfId="3477"/>
    <cellStyle name="Normal 13 2 2 2 3" xfId="3478"/>
    <cellStyle name="Normal 13 2 2 2 4" xfId="3479"/>
    <cellStyle name="Normal 13 2 2 2 5" xfId="3480"/>
    <cellStyle name="Normal 13 2 2 2 6" xfId="3481"/>
    <cellStyle name="Normal 13 2 2 2 7" xfId="3482"/>
    <cellStyle name="Normal 13 2 2 2 8" xfId="3483"/>
    <cellStyle name="Normal 13 2 2 2 9" xfId="3484"/>
    <cellStyle name="Normal 13 2 2 3" xfId="3485"/>
    <cellStyle name="Normal 13 2 2 3 10" xfId="3486"/>
    <cellStyle name="Normal 13 2 2 3 11" xfId="3487"/>
    <cellStyle name="Normal 13 2 2 3 12" xfId="3488"/>
    <cellStyle name="Normal 13 2 2 3 13" xfId="3489"/>
    <cellStyle name="Normal 13 2 2 3 2" xfId="3490"/>
    <cellStyle name="Normal 13 2 2 3 3" xfId="3491"/>
    <cellStyle name="Normal 13 2 2 3 4" xfId="3492"/>
    <cellStyle name="Normal 13 2 2 3 5" xfId="3493"/>
    <cellStyle name="Normal 13 2 2 3 6" xfId="3494"/>
    <cellStyle name="Normal 13 2 2 3 7" xfId="3495"/>
    <cellStyle name="Normal 13 2 2 3 8" xfId="3496"/>
    <cellStyle name="Normal 13 2 2 3 9" xfId="3497"/>
    <cellStyle name="Normal 13 2 2 4" xfId="3498"/>
    <cellStyle name="Normal 13 2 2 5" xfId="3499"/>
    <cellStyle name="Normal 13 2 2 6" xfId="3500"/>
    <cellStyle name="Normal 13 2 2 7" xfId="3501"/>
    <cellStyle name="Normal 13 2 2 8" xfId="3502"/>
    <cellStyle name="Normal 13 2 2 9" xfId="3503"/>
    <cellStyle name="Normal 13 2 20" xfId="3504"/>
    <cellStyle name="Normal 13 2 21" xfId="3505"/>
    <cellStyle name="Normal 13 2 22" xfId="3506"/>
    <cellStyle name="Normal 13 2 23" xfId="42909"/>
    <cellStyle name="Normal 13 2 24" xfId="49157"/>
    <cellStyle name="Normal 13 2 3" xfId="3507"/>
    <cellStyle name="Normal 13 2 3 10" xfId="3508"/>
    <cellStyle name="Normal 13 2 3 11" xfId="3509"/>
    <cellStyle name="Normal 13 2 3 12" xfId="3510"/>
    <cellStyle name="Normal 13 2 3 13" xfId="3511"/>
    <cellStyle name="Normal 13 2 3 14" xfId="3512"/>
    <cellStyle name="Normal 13 2 3 15" xfId="3513"/>
    <cellStyle name="Normal 13 2 3 15 2" xfId="42910"/>
    <cellStyle name="Normal 13 2 3 2" xfId="3514"/>
    <cellStyle name="Normal 13 2 3 2 10" xfId="3515"/>
    <cellStyle name="Normal 13 2 3 2 11" xfId="3516"/>
    <cellStyle name="Normal 13 2 3 2 12" xfId="3517"/>
    <cellStyle name="Normal 13 2 3 2 13" xfId="3518"/>
    <cellStyle name="Normal 13 2 3 2 2" xfId="3519"/>
    <cellStyle name="Normal 13 2 3 2 3" xfId="3520"/>
    <cellStyle name="Normal 13 2 3 2 4" xfId="3521"/>
    <cellStyle name="Normal 13 2 3 2 5" xfId="3522"/>
    <cellStyle name="Normal 13 2 3 2 6" xfId="3523"/>
    <cellStyle name="Normal 13 2 3 2 7" xfId="3524"/>
    <cellStyle name="Normal 13 2 3 2 8" xfId="3525"/>
    <cellStyle name="Normal 13 2 3 2 9" xfId="3526"/>
    <cellStyle name="Normal 13 2 3 3" xfId="3527"/>
    <cellStyle name="Normal 13 2 3 4" xfId="3528"/>
    <cellStyle name="Normal 13 2 3 5" xfId="3529"/>
    <cellStyle name="Normal 13 2 3 6" xfId="3530"/>
    <cellStyle name="Normal 13 2 3 7" xfId="3531"/>
    <cellStyle name="Normal 13 2 3 8" xfId="3532"/>
    <cellStyle name="Normal 13 2 3 9" xfId="3533"/>
    <cellStyle name="Normal 13 2 4" xfId="3534"/>
    <cellStyle name="Normal 13 2 4 10" xfId="3535"/>
    <cellStyle name="Normal 13 2 4 11" xfId="3536"/>
    <cellStyle name="Normal 13 2 4 12" xfId="3537"/>
    <cellStyle name="Normal 13 2 4 13" xfId="3538"/>
    <cellStyle name="Normal 13 2 4 2" xfId="3539"/>
    <cellStyle name="Normal 13 2 4 3" xfId="3540"/>
    <cellStyle name="Normal 13 2 4 4" xfId="3541"/>
    <cellStyle name="Normal 13 2 4 5" xfId="3542"/>
    <cellStyle name="Normal 13 2 4 6" xfId="3543"/>
    <cellStyle name="Normal 13 2 4 7" xfId="3544"/>
    <cellStyle name="Normal 13 2 4 8" xfId="3545"/>
    <cellStyle name="Normal 13 2 4 9" xfId="3546"/>
    <cellStyle name="Normal 13 2 5" xfId="3547"/>
    <cellStyle name="Normal 13 2 6" xfId="3548"/>
    <cellStyle name="Normal 13 2 7" xfId="3549"/>
    <cellStyle name="Normal 13 2 8" xfId="3550"/>
    <cellStyle name="Normal 13 2 9" xfId="3551"/>
    <cellStyle name="Normal 13 20" xfId="3552"/>
    <cellStyle name="Normal 13 21" xfId="3553"/>
    <cellStyle name="Normal 13 22" xfId="3554"/>
    <cellStyle name="Normal 13 23" xfId="3555"/>
    <cellStyle name="Normal 13 24" xfId="42911"/>
    <cellStyle name="Normal 13 25" xfId="42912"/>
    <cellStyle name="Normal 13 26" xfId="50662"/>
    <cellStyle name="Normal 13 3" xfId="3556"/>
    <cellStyle name="Normal 13 3 10" xfId="3557"/>
    <cellStyle name="Normal 13 3 11" xfId="3558"/>
    <cellStyle name="Normal 13 3 12" xfId="3559"/>
    <cellStyle name="Normal 13 3 13" xfId="3560"/>
    <cellStyle name="Normal 13 3 14" xfId="3561"/>
    <cellStyle name="Normal 13 3 15" xfId="3562"/>
    <cellStyle name="Normal 13 3 15 2" xfId="42913"/>
    <cellStyle name="Normal 13 3 16" xfId="49158"/>
    <cellStyle name="Normal 13 3 2" xfId="3563"/>
    <cellStyle name="Normal 13 3 2 10" xfId="3564"/>
    <cellStyle name="Normal 13 3 2 11" xfId="3565"/>
    <cellStyle name="Normal 13 3 2 12" xfId="3566"/>
    <cellStyle name="Normal 13 3 2 13" xfId="3567"/>
    <cellStyle name="Normal 13 3 2 14" xfId="50663"/>
    <cellStyle name="Normal 13 3 2 2" xfId="3568"/>
    <cellStyle name="Normal 13 3 2 3" xfId="3569"/>
    <cellStyle name="Normal 13 3 2 4" xfId="3570"/>
    <cellStyle name="Normal 13 3 2 5" xfId="3571"/>
    <cellStyle name="Normal 13 3 2 6" xfId="3572"/>
    <cellStyle name="Normal 13 3 2 7" xfId="3573"/>
    <cellStyle name="Normal 13 3 2 8" xfId="3574"/>
    <cellStyle name="Normal 13 3 2 9" xfId="3575"/>
    <cellStyle name="Normal 13 3 3" xfId="3576"/>
    <cellStyle name="Normal 13 3 3 2" xfId="50664"/>
    <cellStyle name="Normal 13 3 4" xfId="3577"/>
    <cellStyle name="Normal 13 3 5" xfId="3578"/>
    <cellStyle name="Normal 13 3 6" xfId="3579"/>
    <cellStyle name="Normal 13 3 7" xfId="3580"/>
    <cellStyle name="Normal 13 3 8" xfId="3581"/>
    <cellStyle name="Normal 13 3 9" xfId="3582"/>
    <cellStyle name="Normal 13 4" xfId="3583"/>
    <cellStyle name="Normal 13 4 10" xfId="3584"/>
    <cellStyle name="Normal 13 4 11" xfId="3585"/>
    <cellStyle name="Normal 13 4 12" xfId="3586"/>
    <cellStyle name="Normal 13 4 13" xfId="3587"/>
    <cellStyle name="Normal 13 4 2" xfId="3588"/>
    <cellStyle name="Normal 13 4 3" xfId="3589"/>
    <cellStyle name="Normal 13 4 4" xfId="3590"/>
    <cellStyle name="Normal 13 4 5" xfId="3591"/>
    <cellStyle name="Normal 13 4 6" xfId="3592"/>
    <cellStyle name="Normal 13 4 7" xfId="3593"/>
    <cellStyle name="Normal 13 4 8" xfId="3594"/>
    <cellStyle name="Normal 13 4 9" xfId="3595"/>
    <cellStyle name="Normal 13 5" xfId="3596"/>
    <cellStyle name="Normal 13 6" xfId="3597"/>
    <cellStyle name="Normal 13 7" xfId="3598"/>
    <cellStyle name="Normal 13 8" xfId="3599"/>
    <cellStyle name="Normal 13 9" xfId="3600"/>
    <cellStyle name="Normal 13_2010_NGET_TPCR4_RO_FBPQ(Opex) trace only FINAL(DPP)" xfId="3601"/>
    <cellStyle name="Normal 14" xfId="3602"/>
    <cellStyle name="Normal 14 10" xfId="3603"/>
    <cellStyle name="Normal 14 10 10" xfId="3604"/>
    <cellStyle name="Normal 14 10 11" xfId="3605"/>
    <cellStyle name="Normal 14 10 12" xfId="3606"/>
    <cellStyle name="Normal 14 10 13" xfId="3607"/>
    <cellStyle name="Normal 14 10 14" xfId="3608"/>
    <cellStyle name="Normal 14 10 15" xfId="3609"/>
    <cellStyle name="Normal 14 10 16" xfId="3610"/>
    <cellStyle name="Normal 14 10 17" xfId="3611"/>
    <cellStyle name="Normal 14 10 18" xfId="3612"/>
    <cellStyle name="Normal 14 10 18 2" xfId="42914"/>
    <cellStyle name="Normal 14 10 18 3" xfId="42915"/>
    <cellStyle name="Normal 14 10 2" xfId="3613"/>
    <cellStyle name="Normal 14 10 3" xfId="3614"/>
    <cellStyle name="Normal 14 10 4" xfId="3615"/>
    <cellStyle name="Normal 14 10 5" xfId="3616"/>
    <cellStyle name="Normal 14 10 6" xfId="3617"/>
    <cellStyle name="Normal 14 10 7" xfId="3618"/>
    <cellStyle name="Normal 14 10 8" xfId="3619"/>
    <cellStyle name="Normal 14 10 9" xfId="3620"/>
    <cellStyle name="Normal 14 100" xfId="42916"/>
    <cellStyle name="Normal 14 101" xfId="42917"/>
    <cellStyle name="Normal 14 102" xfId="50665"/>
    <cellStyle name="Normal 14 11" xfId="3621"/>
    <cellStyle name="Normal 14 11 10" xfId="3622"/>
    <cellStyle name="Normal 14 11 11" xfId="3623"/>
    <cellStyle name="Normal 14 11 12" xfId="3624"/>
    <cellStyle name="Normal 14 11 13" xfId="3625"/>
    <cellStyle name="Normal 14 11 14" xfId="3626"/>
    <cellStyle name="Normal 14 11 15" xfId="3627"/>
    <cellStyle name="Normal 14 11 16" xfId="3628"/>
    <cellStyle name="Normal 14 11 17" xfId="3629"/>
    <cellStyle name="Normal 14 11 18" xfId="3630"/>
    <cellStyle name="Normal 14 11 18 2" xfId="42918"/>
    <cellStyle name="Normal 14 11 18 3" xfId="42919"/>
    <cellStyle name="Normal 14 11 2" xfId="3631"/>
    <cellStyle name="Normal 14 11 3" xfId="3632"/>
    <cellStyle name="Normal 14 11 4" xfId="3633"/>
    <cellStyle name="Normal 14 11 5" xfId="3634"/>
    <cellStyle name="Normal 14 11 6" xfId="3635"/>
    <cellStyle name="Normal 14 11 7" xfId="3636"/>
    <cellStyle name="Normal 14 11 8" xfId="3637"/>
    <cellStyle name="Normal 14 11 9" xfId="3638"/>
    <cellStyle name="Normal 14 12" xfId="3639"/>
    <cellStyle name="Normal 14 12 10" xfId="3640"/>
    <cellStyle name="Normal 14 12 11" xfId="3641"/>
    <cellStyle name="Normal 14 12 12" xfId="3642"/>
    <cellStyle name="Normal 14 12 13" xfId="3643"/>
    <cellStyle name="Normal 14 12 14" xfId="3644"/>
    <cellStyle name="Normal 14 12 15" xfId="3645"/>
    <cellStyle name="Normal 14 12 16" xfId="3646"/>
    <cellStyle name="Normal 14 12 17" xfId="3647"/>
    <cellStyle name="Normal 14 12 18" xfId="3648"/>
    <cellStyle name="Normal 14 12 18 2" xfId="42920"/>
    <cellStyle name="Normal 14 12 18 3" xfId="42921"/>
    <cellStyle name="Normal 14 12 2" xfId="3649"/>
    <cellStyle name="Normal 14 12 3" xfId="3650"/>
    <cellStyle name="Normal 14 12 4" xfId="3651"/>
    <cellStyle name="Normal 14 12 5" xfId="3652"/>
    <cellStyle name="Normal 14 12 6" xfId="3653"/>
    <cellStyle name="Normal 14 12 7" xfId="3654"/>
    <cellStyle name="Normal 14 12 8" xfId="3655"/>
    <cellStyle name="Normal 14 12 9" xfId="3656"/>
    <cellStyle name="Normal 14 13" xfId="3657"/>
    <cellStyle name="Normal 14 13 10" xfId="3658"/>
    <cellStyle name="Normal 14 13 11" xfId="3659"/>
    <cellStyle name="Normal 14 13 12" xfId="3660"/>
    <cellStyle name="Normal 14 13 13" xfId="3661"/>
    <cellStyle name="Normal 14 13 14" xfId="3662"/>
    <cellStyle name="Normal 14 13 15" xfId="3663"/>
    <cellStyle name="Normal 14 13 16" xfId="3664"/>
    <cellStyle name="Normal 14 13 17" xfId="3665"/>
    <cellStyle name="Normal 14 13 18" xfId="3666"/>
    <cellStyle name="Normal 14 13 18 2" xfId="42922"/>
    <cellStyle name="Normal 14 13 18 3" xfId="42923"/>
    <cellStyle name="Normal 14 13 2" xfId="3667"/>
    <cellStyle name="Normal 14 13 3" xfId="3668"/>
    <cellStyle name="Normal 14 13 4" xfId="3669"/>
    <cellStyle name="Normal 14 13 5" xfId="3670"/>
    <cellStyle name="Normal 14 13 6" xfId="3671"/>
    <cellStyle name="Normal 14 13 7" xfId="3672"/>
    <cellStyle name="Normal 14 13 8" xfId="3673"/>
    <cellStyle name="Normal 14 13 9" xfId="3674"/>
    <cellStyle name="Normal 14 14" xfId="3675"/>
    <cellStyle name="Normal 14 14 10" xfId="3676"/>
    <cellStyle name="Normal 14 14 11" xfId="3677"/>
    <cellStyle name="Normal 14 14 12" xfId="3678"/>
    <cellStyle name="Normal 14 14 13" xfId="3679"/>
    <cellStyle name="Normal 14 14 14" xfId="3680"/>
    <cellStyle name="Normal 14 14 15" xfId="3681"/>
    <cellStyle name="Normal 14 14 16" xfId="3682"/>
    <cellStyle name="Normal 14 14 17" xfId="3683"/>
    <cellStyle name="Normal 14 14 18" xfId="3684"/>
    <cellStyle name="Normal 14 14 18 2" xfId="42924"/>
    <cellStyle name="Normal 14 14 18 3" xfId="42925"/>
    <cellStyle name="Normal 14 14 2" xfId="3685"/>
    <cellStyle name="Normal 14 14 3" xfId="3686"/>
    <cellStyle name="Normal 14 14 4" xfId="3687"/>
    <cellStyle name="Normal 14 14 5" xfId="3688"/>
    <cellStyle name="Normal 14 14 6" xfId="3689"/>
    <cellStyle name="Normal 14 14 7" xfId="3690"/>
    <cellStyle name="Normal 14 14 8" xfId="3691"/>
    <cellStyle name="Normal 14 14 9" xfId="3692"/>
    <cellStyle name="Normal 14 15" xfId="3693"/>
    <cellStyle name="Normal 14 15 10" xfId="3694"/>
    <cellStyle name="Normal 14 15 11" xfId="3695"/>
    <cellStyle name="Normal 14 15 12" xfId="3696"/>
    <cellStyle name="Normal 14 15 13" xfId="3697"/>
    <cellStyle name="Normal 14 15 14" xfId="3698"/>
    <cellStyle name="Normal 14 15 15" xfId="3699"/>
    <cellStyle name="Normal 14 15 16" xfId="3700"/>
    <cellStyle name="Normal 14 15 17" xfId="3701"/>
    <cellStyle name="Normal 14 15 18" xfId="3702"/>
    <cellStyle name="Normal 14 15 18 2" xfId="42926"/>
    <cellStyle name="Normal 14 15 18 3" xfId="42927"/>
    <cellStyle name="Normal 14 15 2" xfId="3703"/>
    <cellStyle name="Normal 14 15 3" xfId="3704"/>
    <cellStyle name="Normal 14 15 4" xfId="3705"/>
    <cellStyle name="Normal 14 15 5" xfId="3706"/>
    <cellStyle name="Normal 14 15 6" xfId="3707"/>
    <cellStyle name="Normal 14 15 7" xfId="3708"/>
    <cellStyle name="Normal 14 15 8" xfId="3709"/>
    <cellStyle name="Normal 14 15 9" xfId="3710"/>
    <cellStyle name="Normal 14 16" xfId="3711"/>
    <cellStyle name="Normal 14 16 10" xfId="3712"/>
    <cellStyle name="Normal 14 16 11" xfId="3713"/>
    <cellStyle name="Normal 14 16 12" xfId="3714"/>
    <cellStyle name="Normal 14 16 13" xfId="3715"/>
    <cellStyle name="Normal 14 16 14" xfId="3716"/>
    <cellStyle name="Normal 14 16 15" xfId="3717"/>
    <cellStyle name="Normal 14 16 16" xfId="3718"/>
    <cellStyle name="Normal 14 16 17" xfId="3719"/>
    <cellStyle name="Normal 14 16 18" xfId="3720"/>
    <cellStyle name="Normal 14 16 18 2" xfId="42928"/>
    <cellStyle name="Normal 14 16 18 3" xfId="42929"/>
    <cellStyle name="Normal 14 16 2" xfId="3721"/>
    <cellStyle name="Normal 14 16 3" xfId="3722"/>
    <cellStyle name="Normal 14 16 4" xfId="3723"/>
    <cellStyle name="Normal 14 16 5" xfId="3724"/>
    <cellStyle name="Normal 14 16 6" xfId="3725"/>
    <cellStyle name="Normal 14 16 7" xfId="3726"/>
    <cellStyle name="Normal 14 16 8" xfId="3727"/>
    <cellStyle name="Normal 14 16 9" xfId="3728"/>
    <cellStyle name="Normal 14 17" xfId="3729"/>
    <cellStyle name="Normal 14 17 10" xfId="3730"/>
    <cellStyle name="Normal 14 17 11" xfId="3731"/>
    <cellStyle name="Normal 14 17 12" xfId="3732"/>
    <cellStyle name="Normal 14 17 13" xfId="3733"/>
    <cellStyle name="Normal 14 17 14" xfId="3734"/>
    <cellStyle name="Normal 14 17 15" xfId="3735"/>
    <cellStyle name="Normal 14 17 16" xfId="3736"/>
    <cellStyle name="Normal 14 17 17" xfId="3737"/>
    <cellStyle name="Normal 14 17 18" xfId="3738"/>
    <cellStyle name="Normal 14 17 18 2" xfId="42930"/>
    <cellStyle name="Normal 14 17 18 3" xfId="42931"/>
    <cellStyle name="Normal 14 17 19" xfId="42932"/>
    <cellStyle name="Normal 14 17 2" xfId="3739"/>
    <cellStyle name="Normal 14 17 3" xfId="3740"/>
    <cellStyle name="Normal 14 17 4" xfId="3741"/>
    <cellStyle name="Normal 14 17 5" xfId="3742"/>
    <cellStyle name="Normal 14 17 6" xfId="3743"/>
    <cellStyle name="Normal 14 17 7" xfId="3744"/>
    <cellStyle name="Normal 14 17 8" xfId="3745"/>
    <cellStyle name="Normal 14 17 9" xfId="3746"/>
    <cellStyle name="Normal 14 18" xfId="3747"/>
    <cellStyle name="Normal 14 18 10" xfId="3748"/>
    <cellStyle name="Normal 14 18 11" xfId="3749"/>
    <cellStyle name="Normal 14 18 12" xfId="3750"/>
    <cellStyle name="Normal 14 18 13" xfId="3751"/>
    <cellStyle name="Normal 14 18 14" xfId="3752"/>
    <cellStyle name="Normal 14 18 15" xfId="3753"/>
    <cellStyle name="Normal 14 18 16" xfId="3754"/>
    <cellStyle name="Normal 14 18 17" xfId="3755"/>
    <cellStyle name="Normal 14 18 18" xfId="3756"/>
    <cellStyle name="Normal 14 18 18 2" xfId="42933"/>
    <cellStyle name="Normal 14 18 19" xfId="42934"/>
    <cellStyle name="Normal 14 18 2" xfId="3757"/>
    <cellStyle name="Normal 14 18 3" xfId="3758"/>
    <cellStyle name="Normal 14 18 4" xfId="3759"/>
    <cellStyle name="Normal 14 18 5" xfId="3760"/>
    <cellStyle name="Normal 14 18 6" xfId="3761"/>
    <cellStyle name="Normal 14 18 7" xfId="3762"/>
    <cellStyle name="Normal 14 18 8" xfId="3763"/>
    <cellStyle name="Normal 14 18 9" xfId="3764"/>
    <cellStyle name="Normal 14 19" xfId="3765"/>
    <cellStyle name="Normal 14 19 10" xfId="3766"/>
    <cellStyle name="Normal 14 19 11" xfId="3767"/>
    <cellStyle name="Normal 14 19 12" xfId="3768"/>
    <cellStyle name="Normal 14 19 13" xfId="3769"/>
    <cellStyle name="Normal 14 19 14" xfId="3770"/>
    <cellStyle name="Normal 14 19 15" xfId="3771"/>
    <cellStyle name="Normal 14 19 16" xfId="3772"/>
    <cellStyle name="Normal 14 19 17" xfId="3773"/>
    <cellStyle name="Normal 14 19 18" xfId="3774"/>
    <cellStyle name="Normal 14 19 18 2" xfId="42935"/>
    <cellStyle name="Normal 14 19 19" xfId="42936"/>
    <cellStyle name="Normal 14 19 2" xfId="3775"/>
    <cellStyle name="Normal 14 19 3" xfId="3776"/>
    <cellStyle name="Normal 14 19 4" xfId="3777"/>
    <cellStyle name="Normal 14 19 5" xfId="3778"/>
    <cellStyle name="Normal 14 19 6" xfId="3779"/>
    <cellStyle name="Normal 14 19 7" xfId="3780"/>
    <cellStyle name="Normal 14 19 8" xfId="3781"/>
    <cellStyle name="Normal 14 19 9" xfId="3782"/>
    <cellStyle name="Normal 14 2" xfId="3783"/>
    <cellStyle name="Normal 14 2 10" xfId="3784"/>
    <cellStyle name="Normal 14 2 11" xfId="3785"/>
    <cellStyle name="Normal 14 2 12" xfId="3786"/>
    <cellStyle name="Normal 14 2 13" xfId="3787"/>
    <cellStyle name="Normal 14 2 14" xfId="3788"/>
    <cellStyle name="Normal 14 2 15" xfId="3789"/>
    <cellStyle name="Normal 14 2 16" xfId="3790"/>
    <cellStyle name="Normal 14 2 17" xfId="3791"/>
    <cellStyle name="Normal 14 2 18" xfId="3792"/>
    <cellStyle name="Normal 14 2 19" xfId="3793"/>
    <cellStyle name="Normal 14 2 2" xfId="3794"/>
    <cellStyle name="Normal 14 2 2 10" xfId="3795"/>
    <cellStyle name="Normal 14 2 2 11" xfId="3796"/>
    <cellStyle name="Normal 14 2 2 12" xfId="3797"/>
    <cellStyle name="Normal 14 2 2 13" xfId="3798"/>
    <cellStyle name="Normal 14 2 2 14" xfId="3799"/>
    <cellStyle name="Normal 14 2 2 15" xfId="3800"/>
    <cellStyle name="Normal 14 2 2 16" xfId="3801"/>
    <cellStyle name="Normal 14 2 2 17" xfId="3802"/>
    <cellStyle name="Normal 14 2 2 18" xfId="50666"/>
    <cellStyle name="Normal 14 2 2 2" xfId="3803"/>
    <cellStyle name="Normal 14 2 2 3" xfId="3804"/>
    <cellStyle name="Normal 14 2 2 4" xfId="3805"/>
    <cellStyle name="Normal 14 2 2 5" xfId="3806"/>
    <cellStyle name="Normal 14 2 2 6" xfId="3807"/>
    <cellStyle name="Normal 14 2 2 7" xfId="3808"/>
    <cellStyle name="Normal 14 2 2 8" xfId="3809"/>
    <cellStyle name="Normal 14 2 2 9" xfId="3810"/>
    <cellStyle name="Normal 14 2 20" xfId="3811"/>
    <cellStyle name="Normal 14 2 21" xfId="3812"/>
    <cellStyle name="Normal 14 2 22" xfId="3813"/>
    <cellStyle name="Normal 14 2 23" xfId="3814"/>
    <cellStyle name="Normal 14 2 24" xfId="3815"/>
    <cellStyle name="Normal 14 2 25" xfId="3816"/>
    <cellStyle name="Normal 14 2 26" xfId="3817"/>
    <cellStyle name="Normal 14 2 27" xfId="3818"/>
    <cellStyle name="Normal 14 2 28" xfId="3819"/>
    <cellStyle name="Normal 14 2 29" xfId="3820"/>
    <cellStyle name="Normal 14 2 3" xfId="3821"/>
    <cellStyle name="Normal 14 2 3 2" xfId="50667"/>
    <cellStyle name="Normal 14 2 30" xfId="3822"/>
    <cellStyle name="Normal 14 2 31" xfId="3823"/>
    <cellStyle name="Normal 14 2 32" xfId="3824"/>
    <cellStyle name="Normal 14 2 33" xfId="3825"/>
    <cellStyle name="Normal 14 2 34" xfId="3826"/>
    <cellStyle name="Normal 14 2 35" xfId="3827"/>
    <cellStyle name="Normal 14 2 36" xfId="3828"/>
    <cellStyle name="Normal 14 2 37" xfId="3829"/>
    <cellStyle name="Normal 14 2 38" xfId="3830"/>
    <cellStyle name="Normal 14 2 39" xfId="3831"/>
    <cellStyle name="Normal 14 2 4" xfId="3832"/>
    <cellStyle name="Normal 14 2 40" xfId="3833"/>
    <cellStyle name="Normal 14 2 41" xfId="3834"/>
    <cellStyle name="Normal 14 2 42" xfId="3835"/>
    <cellStyle name="Normal 14 2 43" xfId="3836"/>
    <cellStyle name="Normal 14 2 44" xfId="3837"/>
    <cellStyle name="Normal 14 2 45" xfId="3838"/>
    <cellStyle name="Normal 14 2 46" xfId="3839"/>
    <cellStyle name="Normal 14 2 47" xfId="3840"/>
    <cellStyle name="Normal 14 2 48" xfId="3841"/>
    <cellStyle name="Normal 14 2 49" xfId="3842"/>
    <cellStyle name="Normal 14 2 5" xfId="3843"/>
    <cellStyle name="Normal 14 2 50" xfId="3844"/>
    <cellStyle name="Normal 14 2 51" xfId="3845"/>
    <cellStyle name="Normal 14 2 52" xfId="3846"/>
    <cellStyle name="Normal 14 2 53" xfId="3847"/>
    <cellStyle name="Normal 14 2 54" xfId="3848"/>
    <cellStyle name="Normal 14 2 55" xfId="3849"/>
    <cellStyle name="Normal 14 2 56" xfId="3850"/>
    <cellStyle name="Normal 14 2 57" xfId="3851"/>
    <cellStyle name="Normal 14 2 58" xfId="3852"/>
    <cellStyle name="Normal 14 2 59" xfId="3853"/>
    <cellStyle name="Normal 14 2 6" xfId="3854"/>
    <cellStyle name="Normal 14 2 60" xfId="3855"/>
    <cellStyle name="Normal 14 2 61" xfId="3856"/>
    <cellStyle name="Normal 14 2 62" xfId="3857"/>
    <cellStyle name="Normal 14 2 63" xfId="3858"/>
    <cellStyle name="Normal 14 2 64" xfId="3859"/>
    <cellStyle name="Normal 14 2 65" xfId="3860"/>
    <cellStyle name="Normal 14 2 66" xfId="3861"/>
    <cellStyle name="Normal 14 2 67" xfId="3862"/>
    <cellStyle name="Normal 14 2 68" xfId="3863"/>
    <cellStyle name="Normal 14 2 69" xfId="3864"/>
    <cellStyle name="Normal 14 2 7" xfId="3865"/>
    <cellStyle name="Normal 14 2 70" xfId="3866"/>
    <cellStyle name="Normal 14 2 71" xfId="3867"/>
    <cellStyle name="Normal 14 2 72" xfId="3868"/>
    <cellStyle name="Normal 14 2 73" xfId="3869"/>
    <cellStyle name="Normal 14 2 74" xfId="3870"/>
    <cellStyle name="Normal 14 2 75" xfId="3871"/>
    <cellStyle name="Normal 14 2 76" xfId="3872"/>
    <cellStyle name="Normal 14 2 77" xfId="3873"/>
    <cellStyle name="Normal 14 2 78" xfId="3874"/>
    <cellStyle name="Normal 14 2 79" xfId="49159"/>
    <cellStyle name="Normal 14 2 8" xfId="3875"/>
    <cellStyle name="Normal 14 2 9" xfId="3876"/>
    <cellStyle name="Normal 14 2_List of table gaps" xfId="3877"/>
    <cellStyle name="Normal 14 20" xfId="3878"/>
    <cellStyle name="Normal 14 20 10" xfId="3879"/>
    <cellStyle name="Normal 14 20 11" xfId="3880"/>
    <cellStyle name="Normal 14 20 12" xfId="3881"/>
    <cellStyle name="Normal 14 20 13" xfId="3882"/>
    <cellStyle name="Normal 14 20 14" xfId="3883"/>
    <cellStyle name="Normal 14 20 15" xfId="3884"/>
    <cellStyle name="Normal 14 20 16" xfId="3885"/>
    <cellStyle name="Normal 14 20 17" xfId="3886"/>
    <cellStyle name="Normal 14 20 18" xfId="3887"/>
    <cellStyle name="Normal 14 20 18 2" xfId="42937"/>
    <cellStyle name="Normal 14 20 19" xfId="42938"/>
    <cellStyle name="Normal 14 20 2" xfId="3888"/>
    <cellStyle name="Normal 14 20 3" xfId="3889"/>
    <cellStyle name="Normal 14 20 4" xfId="3890"/>
    <cellStyle name="Normal 14 20 5" xfId="3891"/>
    <cellStyle name="Normal 14 20 6" xfId="3892"/>
    <cellStyle name="Normal 14 20 7" xfId="3893"/>
    <cellStyle name="Normal 14 20 8" xfId="3894"/>
    <cellStyle name="Normal 14 20 9" xfId="3895"/>
    <cellStyle name="Normal 14 21" xfId="3896"/>
    <cellStyle name="Normal 14 21 10" xfId="3897"/>
    <cellStyle name="Normal 14 21 11" xfId="3898"/>
    <cellStyle name="Normal 14 21 12" xfId="3899"/>
    <cellStyle name="Normal 14 21 13" xfId="3900"/>
    <cellStyle name="Normal 14 21 14" xfId="3901"/>
    <cellStyle name="Normal 14 21 15" xfId="3902"/>
    <cellStyle name="Normal 14 21 16" xfId="3903"/>
    <cellStyle name="Normal 14 21 17" xfId="3904"/>
    <cellStyle name="Normal 14 21 18" xfId="3905"/>
    <cellStyle name="Normal 14 21 18 2" xfId="42939"/>
    <cellStyle name="Normal 14 21 19" xfId="42940"/>
    <cellStyle name="Normal 14 21 2" xfId="3906"/>
    <cellStyle name="Normal 14 21 3" xfId="3907"/>
    <cellStyle name="Normal 14 21 4" xfId="3908"/>
    <cellStyle name="Normal 14 21 5" xfId="3909"/>
    <cellStyle name="Normal 14 21 6" xfId="3910"/>
    <cellStyle name="Normal 14 21 7" xfId="3911"/>
    <cellStyle name="Normal 14 21 8" xfId="3912"/>
    <cellStyle name="Normal 14 21 9" xfId="3913"/>
    <cellStyle name="Normal 14 22" xfId="3914"/>
    <cellStyle name="Normal 14 22 10" xfId="3915"/>
    <cellStyle name="Normal 14 22 11" xfId="3916"/>
    <cellStyle name="Normal 14 22 12" xfId="3917"/>
    <cellStyle name="Normal 14 22 13" xfId="3918"/>
    <cellStyle name="Normal 14 22 14" xfId="3919"/>
    <cellStyle name="Normal 14 22 15" xfId="3920"/>
    <cellStyle name="Normal 14 22 16" xfId="3921"/>
    <cellStyle name="Normal 14 22 17" xfId="3922"/>
    <cellStyle name="Normal 14 22 18" xfId="3923"/>
    <cellStyle name="Normal 14 22 18 2" xfId="42941"/>
    <cellStyle name="Normal 14 22 19" xfId="42942"/>
    <cellStyle name="Normal 14 22 2" xfId="3924"/>
    <cellStyle name="Normal 14 22 3" xfId="3925"/>
    <cellStyle name="Normal 14 22 4" xfId="3926"/>
    <cellStyle name="Normal 14 22 5" xfId="3927"/>
    <cellStyle name="Normal 14 22 6" xfId="3928"/>
    <cellStyle name="Normal 14 22 7" xfId="3929"/>
    <cellStyle name="Normal 14 22 8" xfId="3930"/>
    <cellStyle name="Normal 14 22 9" xfId="3931"/>
    <cellStyle name="Normal 14 23" xfId="3932"/>
    <cellStyle name="Normal 14 23 10" xfId="3933"/>
    <cellStyle name="Normal 14 23 11" xfId="3934"/>
    <cellStyle name="Normal 14 23 12" xfId="3935"/>
    <cellStyle name="Normal 14 23 13" xfId="3936"/>
    <cellStyle name="Normal 14 23 14" xfId="3937"/>
    <cellStyle name="Normal 14 23 15" xfId="3938"/>
    <cellStyle name="Normal 14 23 16" xfId="3939"/>
    <cellStyle name="Normal 14 23 17" xfId="3940"/>
    <cellStyle name="Normal 14 23 18" xfId="3941"/>
    <cellStyle name="Normal 14 23 18 2" xfId="42943"/>
    <cellStyle name="Normal 14 23 19" xfId="42944"/>
    <cellStyle name="Normal 14 23 2" xfId="3942"/>
    <cellStyle name="Normal 14 23 3" xfId="3943"/>
    <cellStyle name="Normal 14 23 4" xfId="3944"/>
    <cellStyle name="Normal 14 23 5" xfId="3945"/>
    <cellStyle name="Normal 14 23 6" xfId="3946"/>
    <cellStyle name="Normal 14 23 7" xfId="3947"/>
    <cellStyle name="Normal 14 23 8" xfId="3948"/>
    <cellStyle name="Normal 14 23 9" xfId="3949"/>
    <cellStyle name="Normal 14 24" xfId="3950"/>
    <cellStyle name="Normal 14 24 10" xfId="3951"/>
    <cellStyle name="Normal 14 24 11" xfId="3952"/>
    <cellStyle name="Normal 14 24 12" xfId="3953"/>
    <cellStyle name="Normal 14 24 13" xfId="3954"/>
    <cellStyle name="Normal 14 24 14" xfId="3955"/>
    <cellStyle name="Normal 14 24 15" xfId="3956"/>
    <cellStyle name="Normal 14 24 16" xfId="3957"/>
    <cellStyle name="Normal 14 24 17" xfId="3958"/>
    <cellStyle name="Normal 14 24 18" xfId="3959"/>
    <cellStyle name="Normal 14 24 18 2" xfId="42945"/>
    <cellStyle name="Normal 14 24 19" xfId="42946"/>
    <cellStyle name="Normal 14 24 2" xfId="3960"/>
    <cellStyle name="Normal 14 24 3" xfId="3961"/>
    <cellStyle name="Normal 14 24 4" xfId="3962"/>
    <cellStyle name="Normal 14 24 5" xfId="3963"/>
    <cellStyle name="Normal 14 24 6" xfId="3964"/>
    <cellStyle name="Normal 14 24 7" xfId="3965"/>
    <cellStyle name="Normal 14 24 8" xfId="3966"/>
    <cellStyle name="Normal 14 24 9" xfId="3967"/>
    <cellStyle name="Normal 14 25" xfId="3968"/>
    <cellStyle name="Normal 14 26" xfId="3969"/>
    <cellStyle name="Normal 14 27" xfId="3970"/>
    <cellStyle name="Normal 14 28" xfId="3971"/>
    <cellStyle name="Normal 14 29" xfId="3972"/>
    <cellStyle name="Normal 14 3" xfId="3973"/>
    <cellStyle name="Normal 14 3 10" xfId="50668"/>
    <cellStyle name="Normal 14 3 2" xfId="3974"/>
    <cellStyle name="Normal 14 3 2 2" xfId="42947"/>
    <cellStyle name="Normal 14 3 2 3" xfId="42948"/>
    <cellStyle name="Normal 14 3 2 4" xfId="42949"/>
    <cellStyle name="Normal 14 3 2 5" xfId="42950"/>
    <cellStyle name="Normal 14 3 2 6" xfId="42951"/>
    <cellStyle name="Normal 14 3 2 7" xfId="42952"/>
    <cellStyle name="Normal 14 3 2 8" xfId="42953"/>
    <cellStyle name="Normal 14 3 2 9" xfId="50669"/>
    <cellStyle name="Normal 14 3 3" xfId="3975"/>
    <cellStyle name="Normal 14 3 4" xfId="42954"/>
    <cellStyle name="Normal 14 3 5" xfId="42955"/>
    <cellStyle name="Normal 14 3 6" xfId="42956"/>
    <cellStyle name="Normal 14 3 7" xfId="42957"/>
    <cellStyle name="Normal 14 3 8" xfId="42958"/>
    <cellStyle name="Normal 14 3 9" xfId="42959"/>
    <cellStyle name="Normal 14 30" xfId="3976"/>
    <cellStyle name="Normal 14 31" xfId="3977"/>
    <cellStyle name="Normal 14 32" xfId="3978"/>
    <cellStyle name="Normal 14 33" xfId="3979"/>
    <cellStyle name="Normal 14 34" xfId="3980"/>
    <cellStyle name="Normal 14 35" xfId="3981"/>
    <cellStyle name="Normal 14 36" xfId="3982"/>
    <cellStyle name="Normal 14 37" xfId="3983"/>
    <cellStyle name="Normal 14 38" xfId="3984"/>
    <cellStyle name="Normal 14 39" xfId="3985"/>
    <cellStyle name="Normal 14 4" xfId="3986"/>
    <cellStyle name="Normal 14 4 10" xfId="3987"/>
    <cellStyle name="Normal 14 4 11" xfId="3988"/>
    <cellStyle name="Normal 14 4 12" xfId="3989"/>
    <cellStyle name="Normal 14 4 13" xfId="3990"/>
    <cellStyle name="Normal 14 4 14" xfId="3991"/>
    <cellStyle name="Normal 14 4 15" xfId="3992"/>
    <cellStyle name="Normal 14 4 16" xfId="3993"/>
    <cellStyle name="Normal 14 4 17" xfId="3994"/>
    <cellStyle name="Normal 14 4 18" xfId="3995"/>
    <cellStyle name="Normal 14 4 18 2" xfId="42960"/>
    <cellStyle name="Normal 14 4 19" xfId="50670"/>
    <cellStyle name="Normal 14 4 2" xfId="3996"/>
    <cellStyle name="Normal 14 4 3" xfId="3997"/>
    <cellStyle name="Normal 14 4 4" xfId="3998"/>
    <cellStyle name="Normal 14 4 5" xfId="3999"/>
    <cellStyle name="Normal 14 4 6" xfId="4000"/>
    <cellStyle name="Normal 14 4 7" xfId="4001"/>
    <cellStyle name="Normal 14 4 8" xfId="4002"/>
    <cellStyle name="Normal 14 4 9" xfId="4003"/>
    <cellStyle name="Normal 14 40" xfId="4004"/>
    <cellStyle name="Normal 14 41" xfId="4005"/>
    <cellStyle name="Normal 14 42" xfId="4006"/>
    <cellStyle name="Normal 14 43" xfId="4007"/>
    <cellStyle name="Normal 14 44" xfId="4008"/>
    <cellStyle name="Normal 14 45" xfId="4009"/>
    <cellStyle name="Normal 14 46" xfId="4010"/>
    <cellStyle name="Normal 14 47" xfId="4011"/>
    <cellStyle name="Normal 14 48" xfId="4012"/>
    <cellStyle name="Normal 14 49" xfId="4013"/>
    <cellStyle name="Normal 14 5" xfId="4014"/>
    <cellStyle name="Normal 14 5 10" xfId="4015"/>
    <cellStyle name="Normal 14 5 11" xfId="4016"/>
    <cellStyle name="Normal 14 5 12" xfId="4017"/>
    <cellStyle name="Normal 14 5 13" xfId="4018"/>
    <cellStyle name="Normal 14 5 14" xfId="4019"/>
    <cellStyle name="Normal 14 5 15" xfId="4020"/>
    <cellStyle name="Normal 14 5 16" xfId="4021"/>
    <cellStyle name="Normal 14 5 17" xfId="4022"/>
    <cellStyle name="Normal 14 5 18" xfId="4023"/>
    <cellStyle name="Normal 14 5 18 2" xfId="42961"/>
    <cellStyle name="Normal 14 5 19" xfId="50671"/>
    <cellStyle name="Normal 14 5 2" xfId="4024"/>
    <cellStyle name="Normal 14 5 3" xfId="4025"/>
    <cellStyle name="Normal 14 5 4" xfId="4026"/>
    <cellStyle name="Normal 14 5 5" xfId="4027"/>
    <cellStyle name="Normal 14 5 6" xfId="4028"/>
    <cellStyle name="Normal 14 5 7" xfId="4029"/>
    <cellStyle name="Normal 14 5 8" xfId="4030"/>
    <cellStyle name="Normal 14 5 9" xfId="4031"/>
    <cellStyle name="Normal 14 50" xfId="4032"/>
    <cellStyle name="Normal 14 51" xfId="4033"/>
    <cellStyle name="Normal 14 52" xfId="4034"/>
    <cellStyle name="Normal 14 53" xfId="4035"/>
    <cellStyle name="Normal 14 54" xfId="4036"/>
    <cellStyle name="Normal 14 55" xfId="4037"/>
    <cellStyle name="Normal 14 56" xfId="4038"/>
    <cellStyle name="Normal 14 57" xfId="4039"/>
    <cellStyle name="Normal 14 58" xfId="4040"/>
    <cellStyle name="Normal 14 59" xfId="4041"/>
    <cellStyle name="Normal 14 6" xfId="4042"/>
    <cellStyle name="Normal 14 6 10" xfId="4043"/>
    <cellStyle name="Normal 14 6 11" xfId="4044"/>
    <cellStyle name="Normal 14 6 12" xfId="4045"/>
    <cellStyle name="Normal 14 6 13" xfId="4046"/>
    <cellStyle name="Normal 14 6 14" xfId="4047"/>
    <cellStyle name="Normal 14 6 15" xfId="4048"/>
    <cellStyle name="Normal 14 6 16" xfId="4049"/>
    <cellStyle name="Normal 14 6 17" xfId="4050"/>
    <cellStyle name="Normal 14 6 18" xfId="4051"/>
    <cellStyle name="Normal 14 6 2" xfId="4052"/>
    <cellStyle name="Normal 14 6 3" xfId="4053"/>
    <cellStyle name="Normal 14 6 4" xfId="4054"/>
    <cellStyle name="Normal 14 6 5" xfId="4055"/>
    <cellStyle name="Normal 14 6 6" xfId="4056"/>
    <cellStyle name="Normal 14 6 7" xfId="4057"/>
    <cellStyle name="Normal 14 6 8" xfId="4058"/>
    <cellStyle name="Normal 14 6 9" xfId="4059"/>
    <cellStyle name="Normal 14 60" xfId="4060"/>
    <cellStyle name="Normal 14 61" xfId="4061"/>
    <cellStyle name="Normal 14 62" xfId="4062"/>
    <cellStyle name="Normal 14 63" xfId="4063"/>
    <cellStyle name="Normal 14 64" xfId="4064"/>
    <cellStyle name="Normal 14 65" xfId="4065"/>
    <cellStyle name="Normal 14 66" xfId="4066"/>
    <cellStyle name="Normal 14 67" xfId="4067"/>
    <cellStyle name="Normal 14 68" xfId="4068"/>
    <cellStyle name="Normal 14 69" xfId="4069"/>
    <cellStyle name="Normal 14 7" xfId="4070"/>
    <cellStyle name="Normal 14 7 10" xfId="4071"/>
    <cellStyle name="Normal 14 7 11" xfId="4072"/>
    <cellStyle name="Normal 14 7 12" xfId="4073"/>
    <cellStyle name="Normal 14 7 13" xfId="4074"/>
    <cellStyle name="Normal 14 7 14" xfId="4075"/>
    <cellStyle name="Normal 14 7 15" xfId="4076"/>
    <cellStyle name="Normal 14 7 16" xfId="4077"/>
    <cellStyle name="Normal 14 7 17" xfId="4078"/>
    <cellStyle name="Normal 14 7 18" xfId="4079"/>
    <cellStyle name="Normal 14 7 2" xfId="4080"/>
    <cellStyle name="Normal 14 7 3" xfId="4081"/>
    <cellStyle name="Normal 14 7 4" xfId="4082"/>
    <cellStyle name="Normal 14 7 5" xfId="4083"/>
    <cellStyle name="Normal 14 7 6" xfId="4084"/>
    <cellStyle name="Normal 14 7 7" xfId="4085"/>
    <cellStyle name="Normal 14 7 8" xfId="4086"/>
    <cellStyle name="Normal 14 7 9" xfId="4087"/>
    <cellStyle name="Normal 14 70" xfId="4088"/>
    <cellStyle name="Normal 14 71" xfId="4089"/>
    <cellStyle name="Normal 14 72" xfId="4090"/>
    <cellStyle name="Normal 14 73" xfId="4091"/>
    <cellStyle name="Normal 14 74" xfId="4092"/>
    <cellStyle name="Normal 14 75" xfId="4093"/>
    <cellStyle name="Normal 14 76" xfId="4094"/>
    <cellStyle name="Normal 14 77" xfId="4095"/>
    <cellStyle name="Normal 14 78" xfId="4096"/>
    <cellStyle name="Normal 14 79" xfId="4097"/>
    <cellStyle name="Normal 14 8" xfId="4098"/>
    <cellStyle name="Normal 14 8 10" xfId="4099"/>
    <cellStyle name="Normal 14 8 11" xfId="4100"/>
    <cellStyle name="Normal 14 8 12" xfId="4101"/>
    <cellStyle name="Normal 14 8 13" xfId="4102"/>
    <cellStyle name="Normal 14 8 14" xfId="4103"/>
    <cellStyle name="Normal 14 8 15" xfId="4104"/>
    <cellStyle name="Normal 14 8 16" xfId="4105"/>
    <cellStyle name="Normal 14 8 17" xfId="4106"/>
    <cellStyle name="Normal 14 8 18" xfId="4107"/>
    <cellStyle name="Normal 14 8 2" xfId="4108"/>
    <cellStyle name="Normal 14 8 3" xfId="4109"/>
    <cellStyle name="Normal 14 8 4" xfId="4110"/>
    <cellStyle name="Normal 14 8 5" xfId="4111"/>
    <cellStyle name="Normal 14 8 6" xfId="4112"/>
    <cellStyle name="Normal 14 8 7" xfId="4113"/>
    <cellStyle name="Normal 14 8 8" xfId="4114"/>
    <cellStyle name="Normal 14 8 9" xfId="4115"/>
    <cellStyle name="Normal 14 80" xfId="4116"/>
    <cellStyle name="Normal 14 81" xfId="4117"/>
    <cellStyle name="Normal 14 82" xfId="4118"/>
    <cellStyle name="Normal 14 83" xfId="4119"/>
    <cellStyle name="Normal 14 84" xfId="4120"/>
    <cellStyle name="Normal 14 85" xfId="4121"/>
    <cellStyle name="Normal 14 86" xfId="4122"/>
    <cellStyle name="Normal 14 87" xfId="4123"/>
    <cellStyle name="Normal 14 88" xfId="4124"/>
    <cellStyle name="Normal 14 89" xfId="4125"/>
    <cellStyle name="Normal 14 9" xfId="4126"/>
    <cellStyle name="Normal 14 9 10" xfId="4127"/>
    <cellStyle name="Normal 14 9 11" xfId="4128"/>
    <cellStyle name="Normal 14 9 12" xfId="4129"/>
    <cellStyle name="Normal 14 9 13" xfId="4130"/>
    <cellStyle name="Normal 14 9 14" xfId="4131"/>
    <cellStyle name="Normal 14 9 15" xfId="4132"/>
    <cellStyle name="Normal 14 9 16" xfId="4133"/>
    <cellStyle name="Normal 14 9 17" xfId="4134"/>
    <cellStyle name="Normal 14 9 18" xfId="4135"/>
    <cellStyle name="Normal 14 9 2" xfId="4136"/>
    <cellStyle name="Normal 14 9 3" xfId="4137"/>
    <cellStyle name="Normal 14 9 4" xfId="4138"/>
    <cellStyle name="Normal 14 9 5" xfId="4139"/>
    <cellStyle name="Normal 14 9 6" xfId="4140"/>
    <cellStyle name="Normal 14 9 7" xfId="4141"/>
    <cellStyle name="Normal 14 9 8" xfId="4142"/>
    <cellStyle name="Normal 14 9 9" xfId="4143"/>
    <cellStyle name="Normal 14 90" xfId="4144"/>
    <cellStyle name="Normal 14 91" xfId="4145"/>
    <cellStyle name="Normal 14 92" xfId="4146"/>
    <cellStyle name="Normal 14 93" xfId="4147"/>
    <cellStyle name="Normal 14 94" xfId="4148"/>
    <cellStyle name="Normal 14 95" xfId="4149"/>
    <cellStyle name="Normal 14 96" xfId="4150"/>
    <cellStyle name="Normal 14 97" xfId="42962"/>
    <cellStyle name="Normal 14 98" xfId="42963"/>
    <cellStyle name="Normal 14 99" xfId="42964"/>
    <cellStyle name="Normal 14_4 28 1_Asst_Health_Crit_AllTO_RIIO_20110714pm" xfId="4151"/>
    <cellStyle name="Normal 15" xfId="4152"/>
    <cellStyle name="Normal 15 10" xfId="4153"/>
    <cellStyle name="Normal 15 10 2" xfId="4154"/>
    <cellStyle name="Normal 15 11" xfId="4155"/>
    <cellStyle name="Normal 15 11 2" xfId="4156"/>
    <cellStyle name="Normal 15 12" xfId="4157"/>
    <cellStyle name="Normal 15 12 2" xfId="4158"/>
    <cellStyle name="Normal 15 13" xfId="4159"/>
    <cellStyle name="Normal 15 13 2" xfId="4160"/>
    <cellStyle name="Normal 15 14" xfId="4161"/>
    <cellStyle name="Normal 15 14 2" xfId="4162"/>
    <cellStyle name="Normal 15 15" xfId="4163"/>
    <cellStyle name="Normal 15 15 2" xfId="4164"/>
    <cellStyle name="Normal 15 16" xfId="4165"/>
    <cellStyle name="Normal 15 16 2" xfId="4166"/>
    <cellStyle name="Normal 15 17" xfId="4167"/>
    <cellStyle name="Normal 15 17 2" xfId="4168"/>
    <cellStyle name="Normal 15 18" xfId="4169"/>
    <cellStyle name="Normal 15 18 2" xfId="4170"/>
    <cellStyle name="Normal 15 19" xfId="4171"/>
    <cellStyle name="Normal 15 19 2" xfId="4172"/>
    <cellStyle name="Normal 15 2" xfId="4173"/>
    <cellStyle name="Normal 15 2 2" xfId="4174"/>
    <cellStyle name="Normal 15 2 2 2" xfId="42965"/>
    <cellStyle name="Normal 15 2 2 3" xfId="42966"/>
    <cellStyle name="Normal 15 2 2 4" xfId="50672"/>
    <cellStyle name="Normal 15 2 3" xfId="42967"/>
    <cellStyle name="Normal 15 2 3 2" xfId="50673"/>
    <cellStyle name="Normal 15 2 4" xfId="42968"/>
    <cellStyle name="Normal 15 2 5" xfId="42969"/>
    <cellStyle name="Normal 15 2 6" xfId="42970"/>
    <cellStyle name="Normal 15 2 7" xfId="42971"/>
    <cellStyle name="Normal 15 2 7 2" xfId="42972"/>
    <cellStyle name="Normal 15 2 8" xfId="50674"/>
    <cellStyle name="Normal 15 20" xfId="4175"/>
    <cellStyle name="Normal 15 20 2" xfId="4176"/>
    <cellStyle name="Normal 15 21" xfId="4177"/>
    <cellStyle name="Normal 15 21 2" xfId="4178"/>
    <cellStyle name="Normal 15 22" xfId="4179"/>
    <cellStyle name="Normal 15 22 2" xfId="4180"/>
    <cellStyle name="Normal 15 23" xfId="4181"/>
    <cellStyle name="Normal 15 23 2" xfId="4182"/>
    <cellStyle name="Normal 15 24" xfId="4183"/>
    <cellStyle name="Normal 15 25" xfId="4184"/>
    <cellStyle name="Normal 15 26" xfId="4185"/>
    <cellStyle name="Normal 15 27" xfId="4186"/>
    <cellStyle name="Normal 15 28" xfId="4187"/>
    <cellStyle name="Normal 15 29" xfId="4188"/>
    <cellStyle name="Normal 15 3" xfId="4189"/>
    <cellStyle name="Normal 15 3 10" xfId="4190"/>
    <cellStyle name="Normal 15 3 11" xfId="4191"/>
    <cellStyle name="Normal 15 3 12" xfId="4192"/>
    <cellStyle name="Normal 15 3 13" xfId="4193"/>
    <cellStyle name="Normal 15 3 14" xfId="50675"/>
    <cellStyle name="Normal 15 3 2" xfId="4194"/>
    <cellStyle name="Normal 15 3 3" xfId="4195"/>
    <cellStyle name="Normal 15 3 4" xfId="4196"/>
    <cellStyle name="Normal 15 3 5" xfId="4197"/>
    <cellStyle name="Normal 15 3 6" xfId="4198"/>
    <cellStyle name="Normal 15 3 7" xfId="4199"/>
    <cellStyle name="Normal 15 3 8" xfId="4200"/>
    <cellStyle name="Normal 15 3 9" xfId="4201"/>
    <cellStyle name="Normal 15 30" xfId="4202"/>
    <cellStyle name="Normal 15 31" xfId="4203"/>
    <cellStyle name="Normal 15 32" xfId="4204"/>
    <cellStyle name="Normal 15 33" xfId="4205"/>
    <cellStyle name="Normal 15 34" xfId="4206"/>
    <cellStyle name="Normal 15 35" xfId="4207"/>
    <cellStyle name="Normal 15 36" xfId="4208"/>
    <cellStyle name="Normal 15 37" xfId="4209"/>
    <cellStyle name="Normal 15 38" xfId="4210"/>
    <cellStyle name="Normal 15 39" xfId="4211"/>
    <cellStyle name="Normal 15 4" xfId="4212"/>
    <cellStyle name="Normal 15 4 2" xfId="4213"/>
    <cellStyle name="Normal 15 4 3" xfId="50676"/>
    <cellStyle name="Normal 15 40" xfId="4214"/>
    <cellStyle name="Normal 15 41" xfId="4215"/>
    <cellStyle name="Normal 15 42" xfId="4216"/>
    <cellStyle name="Normal 15 43" xfId="4217"/>
    <cellStyle name="Normal 15 44" xfId="4218"/>
    <cellStyle name="Normal 15 45" xfId="4219"/>
    <cellStyle name="Normal 15 46" xfId="4220"/>
    <cellStyle name="Normal 15 47" xfId="4221"/>
    <cellStyle name="Normal 15 48" xfId="4222"/>
    <cellStyle name="Normal 15 49" xfId="4223"/>
    <cellStyle name="Normal 15 5" xfId="4224"/>
    <cellStyle name="Normal 15 5 2" xfId="4225"/>
    <cellStyle name="Normal 15 50" xfId="4226"/>
    <cellStyle name="Normal 15 51" xfId="4227"/>
    <cellStyle name="Normal 15 52" xfId="4228"/>
    <cellStyle name="Normal 15 53" xfId="4229"/>
    <cellStyle name="Normal 15 54" xfId="4230"/>
    <cellStyle name="Normal 15 55" xfId="4231"/>
    <cellStyle name="Normal 15 56" xfId="4232"/>
    <cellStyle name="Normal 15 57" xfId="4233"/>
    <cellStyle name="Normal 15 58" xfId="4234"/>
    <cellStyle name="Normal 15 59" xfId="4235"/>
    <cellStyle name="Normal 15 6" xfId="4236"/>
    <cellStyle name="Normal 15 6 2" xfId="4237"/>
    <cellStyle name="Normal 15 60" xfId="4238"/>
    <cellStyle name="Normal 15 61" xfId="4239"/>
    <cellStyle name="Normal 15 62" xfId="4240"/>
    <cellStyle name="Normal 15 63" xfId="4241"/>
    <cellStyle name="Normal 15 64" xfId="4242"/>
    <cellStyle name="Normal 15 65" xfId="4243"/>
    <cellStyle name="Normal 15 66" xfId="4244"/>
    <cellStyle name="Normal 15 67" xfId="4245"/>
    <cellStyle name="Normal 15 68" xfId="4246"/>
    <cellStyle name="Normal 15 69" xfId="4247"/>
    <cellStyle name="Normal 15 7" xfId="4248"/>
    <cellStyle name="Normal 15 7 2" xfId="4249"/>
    <cellStyle name="Normal 15 70" xfId="4250"/>
    <cellStyle name="Normal 15 71" xfId="4251"/>
    <cellStyle name="Normal 15 72" xfId="49160"/>
    <cellStyle name="Normal 15 8" xfId="4252"/>
    <cellStyle name="Normal 15 8 2" xfId="4253"/>
    <cellStyle name="Normal 15 9" xfId="4254"/>
    <cellStyle name="Normal 15 9 2" xfId="4255"/>
    <cellStyle name="Normal 15_4 28 1_Asst_Health_Crit_AllTO_RIIO_20110714pm" xfId="4256"/>
    <cellStyle name="Normal 16" xfId="4257"/>
    <cellStyle name="Normal 16 10" xfId="4258"/>
    <cellStyle name="Normal 16 10 2" xfId="4259"/>
    <cellStyle name="Normal 16 11" xfId="4260"/>
    <cellStyle name="Normal 16 11 2" xfId="4261"/>
    <cellStyle name="Normal 16 12" xfId="4262"/>
    <cellStyle name="Normal 16 12 2" xfId="4263"/>
    <cellStyle name="Normal 16 13" xfId="4264"/>
    <cellStyle name="Normal 16 13 2" xfId="4265"/>
    <cellStyle name="Normal 16 14" xfId="4266"/>
    <cellStyle name="Normal 16 14 2" xfId="4267"/>
    <cellStyle name="Normal 16 15" xfId="4268"/>
    <cellStyle name="Normal 16 15 2" xfId="4269"/>
    <cellStyle name="Normal 16 16" xfId="4270"/>
    <cellStyle name="Normal 16 16 2" xfId="4271"/>
    <cellStyle name="Normal 16 17" xfId="4272"/>
    <cellStyle name="Normal 16 17 2" xfId="4273"/>
    <cellStyle name="Normal 16 18" xfId="4274"/>
    <cellStyle name="Normal 16 18 2" xfId="4275"/>
    <cellStyle name="Normal 16 19" xfId="4276"/>
    <cellStyle name="Normal 16 19 2" xfId="4277"/>
    <cellStyle name="Normal 16 2" xfId="4278"/>
    <cellStyle name="Normal 16 2 10" xfId="4279"/>
    <cellStyle name="Normal 16 2 11" xfId="4280"/>
    <cellStyle name="Normal 16 2 12" xfId="4281"/>
    <cellStyle name="Normal 16 2 13" xfId="4282"/>
    <cellStyle name="Normal 16 2 14" xfId="49161"/>
    <cellStyle name="Normal 16 2 2" xfId="4283"/>
    <cellStyle name="Normal 16 2 2 2" xfId="42973"/>
    <cellStyle name="Normal 16 2 2 2 2" xfId="42974"/>
    <cellStyle name="Normal 16 2 2 2 3" xfId="42975"/>
    <cellStyle name="Normal 16 2 2 2 4" xfId="42976"/>
    <cellStyle name="Normal 16 2 2 3" xfId="42977"/>
    <cellStyle name="Normal 16 2 2 3 2" xfId="42978"/>
    <cellStyle name="Normal 16 2 2 3 3" xfId="42979"/>
    <cellStyle name="Normal 16 2 2 3 4" xfId="42980"/>
    <cellStyle name="Normal 16 2 2 4" xfId="42981"/>
    <cellStyle name="Normal 16 2 2 5" xfId="42982"/>
    <cellStyle name="Normal 16 2 2 6" xfId="42983"/>
    <cellStyle name="Normal 16 2 2 7" xfId="42984"/>
    <cellStyle name="Normal 16 2 2 8" xfId="50677"/>
    <cellStyle name="Normal 16 2 3" xfId="4284"/>
    <cellStyle name="Normal 16 2 3 2" xfId="42985"/>
    <cellStyle name="Normal 16 2 3 2 2" xfId="42986"/>
    <cellStyle name="Normal 16 2 3 2 3" xfId="42987"/>
    <cellStyle name="Normal 16 2 3 2 4" xfId="42988"/>
    <cellStyle name="Normal 16 2 3 3" xfId="42989"/>
    <cellStyle name="Normal 16 2 3 4" xfId="42990"/>
    <cellStyle name="Normal 16 2 3 5" xfId="42991"/>
    <cellStyle name="Normal 16 2 3 6" xfId="42992"/>
    <cellStyle name="Normal 16 2 3 7" xfId="50678"/>
    <cellStyle name="Normal 16 2 4" xfId="4285"/>
    <cellStyle name="Normal 16 2 4 2" xfId="42993"/>
    <cellStyle name="Normal 16 2 4 3" xfId="42994"/>
    <cellStyle name="Normal 16 2 4 4" xfId="42995"/>
    <cellStyle name="Normal 16 2 5" xfId="4286"/>
    <cellStyle name="Normal 16 2 5 2" xfId="42996"/>
    <cellStyle name="Normal 16 2 5 3" xfId="42997"/>
    <cellStyle name="Normal 16 2 5 4" xfId="42998"/>
    <cellStyle name="Normal 16 2 6" xfId="4287"/>
    <cellStyle name="Normal 16 2 7" xfId="4288"/>
    <cellStyle name="Normal 16 2 8" xfId="4289"/>
    <cellStyle name="Normal 16 2 9" xfId="4290"/>
    <cellStyle name="Normal 16 20" xfId="4291"/>
    <cellStyle name="Normal 16 20 2" xfId="4292"/>
    <cellStyle name="Normal 16 21" xfId="4293"/>
    <cellStyle name="Normal 16 21 2" xfId="4294"/>
    <cellStyle name="Normal 16 22" xfId="4295"/>
    <cellStyle name="Normal 16 22 2" xfId="4296"/>
    <cellStyle name="Normal 16 23" xfId="4297"/>
    <cellStyle name="Normal 16 23 2" xfId="4298"/>
    <cellStyle name="Normal 16 24" xfId="4299"/>
    <cellStyle name="Normal 16 25" xfId="4300"/>
    <cellStyle name="Normal 16 26" xfId="4301"/>
    <cellStyle name="Normal 16 27" xfId="4302"/>
    <cellStyle name="Normal 16 28" xfId="4303"/>
    <cellStyle name="Normal 16 29" xfId="4304"/>
    <cellStyle name="Normal 16 3" xfId="4305"/>
    <cellStyle name="Normal 16 3 10" xfId="4306"/>
    <cellStyle name="Normal 16 3 11" xfId="4307"/>
    <cellStyle name="Normal 16 3 12" xfId="4308"/>
    <cellStyle name="Normal 16 3 13" xfId="4309"/>
    <cellStyle name="Normal 16 3 14" xfId="4310"/>
    <cellStyle name="Normal 16 3 15" xfId="4311"/>
    <cellStyle name="Normal 16 3 16" xfId="50679"/>
    <cellStyle name="Normal 16 3 2" xfId="4312"/>
    <cellStyle name="Normal 16 3 2 10" xfId="4313"/>
    <cellStyle name="Normal 16 3 2 11" xfId="4314"/>
    <cellStyle name="Normal 16 3 2 12" xfId="4315"/>
    <cellStyle name="Normal 16 3 2 13" xfId="4316"/>
    <cellStyle name="Normal 16 3 2 14" xfId="4317"/>
    <cellStyle name="Normal 16 3 2 15" xfId="4318"/>
    <cellStyle name="Normal 16 3 2 16" xfId="4319"/>
    <cellStyle name="Normal 16 3 2 2" xfId="4320"/>
    <cellStyle name="Normal 16 3 2 2 10" xfId="4321"/>
    <cellStyle name="Normal 16 3 2 2 11" xfId="4322"/>
    <cellStyle name="Normal 16 3 2 2 12" xfId="4323"/>
    <cellStyle name="Normal 16 3 2 2 13" xfId="4324"/>
    <cellStyle name="Normal 16 3 2 2 14" xfId="4325"/>
    <cellStyle name="Normal 16 3 2 2 15" xfId="4326"/>
    <cellStyle name="Normal 16 3 2 2 2" xfId="4327"/>
    <cellStyle name="Normal 16 3 2 2 2 10" xfId="4328"/>
    <cellStyle name="Normal 16 3 2 2 2 11" xfId="4329"/>
    <cellStyle name="Normal 16 3 2 2 2 12" xfId="4330"/>
    <cellStyle name="Normal 16 3 2 2 2 13" xfId="4331"/>
    <cellStyle name="Normal 16 3 2 2 2 2" xfId="4332"/>
    <cellStyle name="Normal 16 3 2 2 2 3" xfId="4333"/>
    <cellStyle name="Normal 16 3 2 2 2 4" xfId="4334"/>
    <cellStyle name="Normal 16 3 2 2 2 5" xfId="4335"/>
    <cellStyle name="Normal 16 3 2 2 2 6" xfId="4336"/>
    <cellStyle name="Normal 16 3 2 2 2 7" xfId="4337"/>
    <cellStyle name="Normal 16 3 2 2 2 8" xfId="4338"/>
    <cellStyle name="Normal 16 3 2 2 2 9" xfId="4339"/>
    <cellStyle name="Normal 16 3 2 2 3" xfId="4340"/>
    <cellStyle name="Normal 16 3 2 2 3 10" xfId="4341"/>
    <cellStyle name="Normal 16 3 2 2 3 11" xfId="4342"/>
    <cellStyle name="Normal 16 3 2 2 3 12" xfId="4343"/>
    <cellStyle name="Normal 16 3 2 2 3 13" xfId="4344"/>
    <cellStyle name="Normal 16 3 2 2 3 14" xfId="4345"/>
    <cellStyle name="Normal 16 3 2 2 3 2" xfId="4346"/>
    <cellStyle name="Normal 16 3 2 2 3 3" xfId="4347"/>
    <cellStyle name="Normal 16 3 2 2 3 4" xfId="4348"/>
    <cellStyle name="Normal 16 3 2 2 3 5" xfId="4349"/>
    <cellStyle name="Normal 16 3 2 2 3 6" xfId="4350"/>
    <cellStyle name="Normal 16 3 2 2 3 7" xfId="4351"/>
    <cellStyle name="Normal 16 3 2 2 3 8" xfId="4352"/>
    <cellStyle name="Normal 16 3 2 2 3 9" xfId="4353"/>
    <cellStyle name="Normal 16 3 2 2 4" xfId="4354"/>
    <cellStyle name="Normal 16 3 2 2 5" xfId="4355"/>
    <cellStyle name="Normal 16 3 2 2 6" xfId="4356"/>
    <cellStyle name="Normal 16 3 2 2 7" xfId="4357"/>
    <cellStyle name="Normal 16 3 2 2 8" xfId="4358"/>
    <cellStyle name="Normal 16 3 2 2 9" xfId="4359"/>
    <cellStyle name="Normal 16 3 2 3" xfId="4360"/>
    <cellStyle name="Normal 16 3 2 3 10" xfId="4361"/>
    <cellStyle name="Normal 16 3 2 3 11" xfId="4362"/>
    <cellStyle name="Normal 16 3 2 3 12" xfId="4363"/>
    <cellStyle name="Normal 16 3 2 3 13" xfId="4364"/>
    <cellStyle name="Normal 16 3 2 3 2" xfId="4365"/>
    <cellStyle name="Normal 16 3 2 3 3" xfId="4366"/>
    <cellStyle name="Normal 16 3 2 3 4" xfId="4367"/>
    <cellStyle name="Normal 16 3 2 3 5" xfId="4368"/>
    <cellStyle name="Normal 16 3 2 3 6" xfId="4369"/>
    <cellStyle name="Normal 16 3 2 3 7" xfId="4370"/>
    <cellStyle name="Normal 16 3 2 3 8" xfId="4371"/>
    <cellStyle name="Normal 16 3 2 3 9" xfId="4372"/>
    <cellStyle name="Normal 16 3 2 4" xfId="4373"/>
    <cellStyle name="Normal 16 3 2 4 10" xfId="4374"/>
    <cellStyle name="Normal 16 3 2 4 11" xfId="4375"/>
    <cellStyle name="Normal 16 3 2 4 12" xfId="4376"/>
    <cellStyle name="Normal 16 3 2 4 13" xfId="4377"/>
    <cellStyle name="Normal 16 3 2 4 14" xfId="4378"/>
    <cellStyle name="Normal 16 3 2 4 2" xfId="4379"/>
    <cellStyle name="Normal 16 3 2 4 3" xfId="4380"/>
    <cellStyle name="Normal 16 3 2 4 4" xfId="4381"/>
    <cellStyle name="Normal 16 3 2 4 5" xfId="4382"/>
    <cellStyle name="Normal 16 3 2 4 6" xfId="4383"/>
    <cellStyle name="Normal 16 3 2 4 7" xfId="4384"/>
    <cellStyle name="Normal 16 3 2 4 8" xfId="4385"/>
    <cellStyle name="Normal 16 3 2 4 9" xfId="4386"/>
    <cellStyle name="Normal 16 3 2 5" xfId="4387"/>
    <cellStyle name="Normal 16 3 2 6" xfId="4388"/>
    <cellStyle name="Normal 16 3 2 7" xfId="4389"/>
    <cellStyle name="Normal 16 3 2 8" xfId="4390"/>
    <cellStyle name="Normal 16 3 2 9" xfId="4391"/>
    <cellStyle name="Normal 16 3 3" xfId="4392"/>
    <cellStyle name="Normal 16 3 3 10" xfId="4393"/>
    <cellStyle name="Normal 16 3 3 11" xfId="4394"/>
    <cellStyle name="Normal 16 3 3 12" xfId="4395"/>
    <cellStyle name="Normal 16 3 3 13" xfId="4396"/>
    <cellStyle name="Normal 16 3 3 2" xfId="4397"/>
    <cellStyle name="Normal 16 3 3 3" xfId="4398"/>
    <cellStyle name="Normal 16 3 3 4" xfId="4399"/>
    <cellStyle name="Normal 16 3 3 5" xfId="4400"/>
    <cellStyle name="Normal 16 3 3 6" xfId="4401"/>
    <cellStyle name="Normal 16 3 3 7" xfId="4402"/>
    <cellStyle name="Normal 16 3 3 8" xfId="4403"/>
    <cellStyle name="Normal 16 3 3 9" xfId="4404"/>
    <cellStyle name="Normal 16 3 4" xfId="4405"/>
    <cellStyle name="Normal 16 3 5" xfId="4406"/>
    <cellStyle name="Normal 16 3 6" xfId="4407"/>
    <cellStyle name="Normal 16 3 7" xfId="4408"/>
    <cellStyle name="Normal 16 3 8" xfId="4409"/>
    <cellStyle name="Normal 16 3 9" xfId="4410"/>
    <cellStyle name="Normal 16 30" xfId="4411"/>
    <cellStyle name="Normal 16 31" xfId="4412"/>
    <cellStyle name="Normal 16 32" xfId="4413"/>
    <cellStyle name="Normal 16 33" xfId="4414"/>
    <cellStyle name="Normal 16 34" xfId="4415"/>
    <cellStyle name="Normal 16 35" xfId="4416"/>
    <cellStyle name="Normal 16 36" xfId="4417"/>
    <cellStyle name="Normal 16 37" xfId="4418"/>
    <cellStyle name="Normal 16 38" xfId="4419"/>
    <cellStyle name="Normal 16 39" xfId="4420"/>
    <cellStyle name="Normal 16 4" xfId="4421"/>
    <cellStyle name="Normal 16 4 10" xfId="4422"/>
    <cellStyle name="Normal 16 4 11" xfId="4423"/>
    <cellStyle name="Normal 16 4 12" xfId="4424"/>
    <cellStyle name="Normal 16 4 13" xfId="4425"/>
    <cellStyle name="Normal 16 4 14" xfId="50680"/>
    <cellStyle name="Normal 16 4 2" xfId="4426"/>
    <cellStyle name="Normal 16 4 3" xfId="4427"/>
    <cellStyle name="Normal 16 4 4" xfId="4428"/>
    <cellStyle name="Normal 16 4 5" xfId="4429"/>
    <cellStyle name="Normal 16 4 6" xfId="4430"/>
    <cellStyle name="Normal 16 4 7" xfId="4431"/>
    <cellStyle name="Normal 16 4 8" xfId="4432"/>
    <cellStyle name="Normal 16 4 9" xfId="4433"/>
    <cellStyle name="Normal 16 40" xfId="4434"/>
    <cellStyle name="Normal 16 41" xfId="4435"/>
    <cellStyle name="Normal 16 42" xfId="4436"/>
    <cellStyle name="Normal 16 43" xfId="4437"/>
    <cellStyle name="Normal 16 44" xfId="4438"/>
    <cellStyle name="Normal 16 45" xfId="4439"/>
    <cellStyle name="Normal 16 46" xfId="4440"/>
    <cellStyle name="Normal 16 47" xfId="4441"/>
    <cellStyle name="Normal 16 48" xfId="4442"/>
    <cellStyle name="Normal 16 49" xfId="4443"/>
    <cellStyle name="Normal 16 5" xfId="4444"/>
    <cellStyle name="Normal 16 5 2" xfId="4445"/>
    <cellStyle name="Normal 16 50" xfId="4446"/>
    <cellStyle name="Normal 16 51" xfId="4447"/>
    <cellStyle name="Normal 16 52" xfId="4448"/>
    <cellStyle name="Normal 16 53" xfId="4449"/>
    <cellStyle name="Normal 16 54" xfId="4450"/>
    <cellStyle name="Normal 16 55" xfId="4451"/>
    <cellStyle name="Normal 16 56" xfId="4452"/>
    <cellStyle name="Normal 16 57" xfId="4453"/>
    <cellStyle name="Normal 16 58" xfId="4454"/>
    <cellStyle name="Normal 16 59" xfId="4455"/>
    <cellStyle name="Normal 16 6" xfId="4456"/>
    <cellStyle name="Normal 16 6 2" xfId="4457"/>
    <cellStyle name="Normal 16 60" xfId="4458"/>
    <cellStyle name="Normal 16 61" xfId="4459"/>
    <cellStyle name="Normal 16 62" xfId="4460"/>
    <cellStyle name="Normal 16 63" xfId="4461"/>
    <cellStyle name="Normal 16 64" xfId="4462"/>
    <cellStyle name="Normal 16 65" xfId="4463"/>
    <cellStyle name="Normal 16 66" xfId="4464"/>
    <cellStyle name="Normal 16 67" xfId="4465"/>
    <cellStyle name="Normal 16 68" xfId="4466"/>
    <cellStyle name="Normal 16 69" xfId="4467"/>
    <cellStyle name="Normal 16 7" xfId="4468"/>
    <cellStyle name="Normal 16 7 2" xfId="4469"/>
    <cellStyle name="Normal 16 70" xfId="4470"/>
    <cellStyle name="Normal 16 71" xfId="4471"/>
    <cellStyle name="Normal 16 72" xfId="49162"/>
    <cellStyle name="Normal 16 8" xfId="4472"/>
    <cellStyle name="Normal 16 8 2" xfId="4473"/>
    <cellStyle name="Normal 16 9" xfId="4474"/>
    <cellStyle name="Normal 16 9 2" xfId="4475"/>
    <cellStyle name="Normal 16_4 28 1_Asst_Health_Crit_AllTO_RIIO_20110714pm" xfId="4476"/>
    <cellStyle name="Normal 17" xfId="4477"/>
    <cellStyle name="Normal 17 10" xfId="4478"/>
    <cellStyle name="Normal 17 10 2" xfId="4479"/>
    <cellStyle name="Normal 17 11" xfId="4480"/>
    <cellStyle name="Normal 17 11 2" xfId="4481"/>
    <cellStyle name="Normal 17 12" xfId="4482"/>
    <cellStyle name="Normal 17 12 2" xfId="4483"/>
    <cellStyle name="Normal 17 13" xfId="4484"/>
    <cellStyle name="Normal 17 13 2" xfId="4485"/>
    <cellStyle name="Normal 17 14" xfId="4486"/>
    <cellStyle name="Normal 17 14 2" xfId="4487"/>
    <cellStyle name="Normal 17 15" xfId="4488"/>
    <cellStyle name="Normal 17 15 2" xfId="4489"/>
    <cellStyle name="Normal 17 16" xfId="4490"/>
    <cellStyle name="Normal 17 16 2" xfId="4491"/>
    <cellStyle name="Normal 17 17" xfId="4492"/>
    <cellStyle name="Normal 17 17 2" xfId="4493"/>
    <cellStyle name="Normal 17 18" xfId="4494"/>
    <cellStyle name="Normal 17 18 2" xfId="4495"/>
    <cellStyle name="Normal 17 19" xfId="4496"/>
    <cellStyle name="Normal 17 19 2" xfId="4497"/>
    <cellStyle name="Normal 17 2" xfId="4498"/>
    <cellStyle name="Normal 17 2 10" xfId="4499"/>
    <cellStyle name="Normal 17 2 11" xfId="4500"/>
    <cellStyle name="Normal 17 2 12" xfId="4501"/>
    <cellStyle name="Normal 17 2 13" xfId="4502"/>
    <cellStyle name="Normal 17 2 14" xfId="49163"/>
    <cellStyle name="Normal 17 2 2" xfId="4503"/>
    <cellStyle name="Normal 17 2 2 2" xfId="50681"/>
    <cellStyle name="Normal 17 2 3" xfId="4504"/>
    <cellStyle name="Normal 17 2 3 2" xfId="50682"/>
    <cellStyle name="Normal 17 2 4" xfId="4505"/>
    <cellStyle name="Normal 17 2 5" xfId="4506"/>
    <cellStyle name="Normal 17 2 6" xfId="4507"/>
    <cellStyle name="Normal 17 2 7" xfId="4508"/>
    <cellStyle name="Normal 17 2 8" xfId="4509"/>
    <cellStyle name="Normal 17 2 9" xfId="4510"/>
    <cellStyle name="Normal 17 20" xfId="4511"/>
    <cellStyle name="Normal 17 20 2" xfId="4512"/>
    <cellStyle name="Normal 17 21" xfId="4513"/>
    <cellStyle name="Normal 17 21 2" xfId="4514"/>
    <cellStyle name="Normal 17 22" xfId="4515"/>
    <cellStyle name="Normal 17 22 2" xfId="4516"/>
    <cellStyle name="Normal 17 23" xfId="4517"/>
    <cellStyle name="Normal 17 24" xfId="4518"/>
    <cellStyle name="Normal 17 25" xfId="4519"/>
    <cellStyle name="Normal 17 26" xfId="4520"/>
    <cellStyle name="Normal 17 27" xfId="4521"/>
    <cellStyle name="Normal 17 28" xfId="4522"/>
    <cellStyle name="Normal 17 29" xfId="4523"/>
    <cellStyle name="Normal 17 3" xfId="4524"/>
    <cellStyle name="Normal 17 3 2" xfId="4525"/>
    <cellStyle name="Normal 17 3 3" xfId="50683"/>
    <cellStyle name="Normal 17 30" xfId="4526"/>
    <cellStyle name="Normal 17 31" xfId="4527"/>
    <cellStyle name="Normal 17 32" xfId="4528"/>
    <cellStyle name="Normal 17 33" xfId="4529"/>
    <cellStyle name="Normal 17 34" xfId="4530"/>
    <cellStyle name="Normal 17 35" xfId="4531"/>
    <cellStyle name="Normal 17 36" xfId="4532"/>
    <cellStyle name="Normal 17 37" xfId="4533"/>
    <cellStyle name="Normal 17 38" xfId="4534"/>
    <cellStyle name="Normal 17 39" xfId="4535"/>
    <cellStyle name="Normal 17 4" xfId="4536"/>
    <cellStyle name="Normal 17 4 2" xfId="4537"/>
    <cellStyle name="Normal 17 4 3" xfId="50684"/>
    <cellStyle name="Normal 17 40" xfId="4538"/>
    <cellStyle name="Normal 17 41" xfId="4539"/>
    <cellStyle name="Normal 17 42" xfId="4540"/>
    <cellStyle name="Normal 17 43" xfId="4541"/>
    <cellStyle name="Normal 17 44" xfId="4542"/>
    <cellStyle name="Normal 17 45" xfId="4543"/>
    <cellStyle name="Normal 17 46" xfId="4544"/>
    <cellStyle name="Normal 17 47" xfId="4545"/>
    <cellStyle name="Normal 17 48" xfId="4546"/>
    <cellStyle name="Normal 17 49" xfId="4547"/>
    <cellStyle name="Normal 17 5" xfId="4548"/>
    <cellStyle name="Normal 17 5 2" xfId="4549"/>
    <cellStyle name="Normal 17 50" xfId="4550"/>
    <cellStyle name="Normal 17 51" xfId="4551"/>
    <cellStyle name="Normal 17 52" xfId="4552"/>
    <cellStyle name="Normal 17 53" xfId="4553"/>
    <cellStyle name="Normal 17 54" xfId="4554"/>
    <cellStyle name="Normal 17 55" xfId="4555"/>
    <cellStyle name="Normal 17 56" xfId="4556"/>
    <cellStyle name="Normal 17 57" xfId="4557"/>
    <cellStyle name="Normal 17 58" xfId="4558"/>
    <cellStyle name="Normal 17 59" xfId="4559"/>
    <cellStyle name="Normal 17 6" xfId="4560"/>
    <cellStyle name="Normal 17 6 2" xfId="4561"/>
    <cellStyle name="Normal 17 60" xfId="4562"/>
    <cellStyle name="Normal 17 61" xfId="4563"/>
    <cellStyle name="Normal 17 62" xfId="4564"/>
    <cellStyle name="Normal 17 63" xfId="4565"/>
    <cellStyle name="Normal 17 64" xfId="4566"/>
    <cellStyle name="Normal 17 65" xfId="4567"/>
    <cellStyle name="Normal 17 66" xfId="4568"/>
    <cellStyle name="Normal 17 67" xfId="4569"/>
    <cellStyle name="Normal 17 68" xfId="4570"/>
    <cellStyle name="Normal 17 69" xfId="4571"/>
    <cellStyle name="Normal 17 7" xfId="4572"/>
    <cellStyle name="Normal 17 7 2" xfId="4573"/>
    <cellStyle name="Normal 17 70" xfId="4574"/>
    <cellStyle name="Normal 17 71" xfId="49164"/>
    <cellStyle name="Normal 17 8" xfId="4575"/>
    <cellStyle name="Normal 17 8 2" xfId="4576"/>
    <cellStyle name="Normal 17 9" xfId="4577"/>
    <cellStyle name="Normal 17 9 2" xfId="4578"/>
    <cellStyle name="Normal 18" xfId="4579"/>
    <cellStyle name="Normal 18 10" xfId="4580"/>
    <cellStyle name="Normal 18 10 2" xfId="4581"/>
    <cellStyle name="Normal 18 11" xfId="4582"/>
    <cellStyle name="Normal 18 11 2" xfId="4583"/>
    <cellStyle name="Normal 18 12" xfId="4584"/>
    <cellStyle name="Normal 18 12 2" xfId="4585"/>
    <cellStyle name="Normal 18 13" xfId="4586"/>
    <cellStyle name="Normal 18 13 2" xfId="4587"/>
    <cellStyle name="Normal 18 14" xfId="4588"/>
    <cellStyle name="Normal 18 14 2" xfId="4589"/>
    <cellStyle name="Normal 18 15" xfId="4590"/>
    <cellStyle name="Normal 18 15 2" xfId="4591"/>
    <cellStyle name="Normal 18 16" xfId="4592"/>
    <cellStyle name="Normal 18 16 2" xfId="4593"/>
    <cellStyle name="Normal 18 17" xfId="4594"/>
    <cellStyle name="Normal 18 17 2" xfId="4595"/>
    <cellStyle name="Normal 18 18" xfId="4596"/>
    <cellStyle name="Normal 18 18 2" xfId="4597"/>
    <cellStyle name="Normal 18 19" xfId="4598"/>
    <cellStyle name="Normal 18 19 2" xfId="4599"/>
    <cellStyle name="Normal 18 2" xfId="4600"/>
    <cellStyle name="Normal 18 2 10" xfId="4601"/>
    <cellStyle name="Normal 18 2 11" xfId="4602"/>
    <cellStyle name="Normal 18 2 12" xfId="4603"/>
    <cellStyle name="Normal 18 2 13" xfId="4604"/>
    <cellStyle name="Normal 18 2 14" xfId="50685"/>
    <cellStyle name="Normal 18 2 2" xfId="4605"/>
    <cellStyle name="Normal 18 2 3" xfId="4606"/>
    <cellStyle name="Normal 18 2 4" xfId="4607"/>
    <cellStyle name="Normal 18 2 5" xfId="4608"/>
    <cellStyle name="Normal 18 2 6" xfId="4609"/>
    <cellStyle name="Normal 18 2 7" xfId="4610"/>
    <cellStyle name="Normal 18 2 8" xfId="4611"/>
    <cellStyle name="Normal 18 2 9" xfId="4612"/>
    <cellStyle name="Normal 18 20" xfId="4613"/>
    <cellStyle name="Normal 18 20 2" xfId="4614"/>
    <cellStyle name="Normal 18 21" xfId="4615"/>
    <cellStyle name="Normal 18 21 2" xfId="4616"/>
    <cellStyle name="Normal 18 22" xfId="4617"/>
    <cellStyle name="Normal 18 22 2" xfId="4618"/>
    <cellStyle name="Normal 18 23" xfId="4619"/>
    <cellStyle name="Normal 18 24" xfId="4620"/>
    <cellStyle name="Normal 18 25" xfId="4621"/>
    <cellStyle name="Normal 18 26" xfId="4622"/>
    <cellStyle name="Normal 18 27" xfId="4623"/>
    <cellStyle name="Normal 18 28" xfId="4624"/>
    <cellStyle name="Normal 18 29" xfId="4625"/>
    <cellStyle name="Normal 18 3" xfId="4626"/>
    <cellStyle name="Normal 18 3 10" xfId="4627"/>
    <cellStyle name="Normal 18 3 11" xfId="4628"/>
    <cellStyle name="Normal 18 3 12" xfId="4629"/>
    <cellStyle name="Normal 18 3 13" xfId="4630"/>
    <cellStyle name="Normal 18 3 14" xfId="50686"/>
    <cellStyle name="Normal 18 3 2" xfId="4631"/>
    <cellStyle name="Normal 18 3 3" xfId="4632"/>
    <cellStyle name="Normal 18 3 4" xfId="4633"/>
    <cellStyle name="Normal 18 3 5" xfId="4634"/>
    <cellStyle name="Normal 18 3 6" xfId="4635"/>
    <cellStyle name="Normal 18 3 7" xfId="4636"/>
    <cellStyle name="Normal 18 3 8" xfId="4637"/>
    <cellStyle name="Normal 18 3 9" xfId="4638"/>
    <cellStyle name="Normal 18 30" xfId="4639"/>
    <cellStyle name="Normal 18 31" xfId="4640"/>
    <cellStyle name="Normal 18 32" xfId="4641"/>
    <cellStyle name="Normal 18 33" xfId="4642"/>
    <cellStyle name="Normal 18 34" xfId="4643"/>
    <cellStyle name="Normal 18 35" xfId="4644"/>
    <cellStyle name="Normal 18 36" xfId="4645"/>
    <cellStyle name="Normal 18 37" xfId="4646"/>
    <cellStyle name="Normal 18 38" xfId="4647"/>
    <cellStyle name="Normal 18 39" xfId="4648"/>
    <cellStyle name="Normal 18 4" xfId="4649"/>
    <cellStyle name="Normal 18 4 2" xfId="4650"/>
    <cellStyle name="Normal 18 4 3" xfId="42999"/>
    <cellStyle name="Normal 18 40" xfId="4651"/>
    <cellStyle name="Normal 18 41" xfId="4652"/>
    <cellStyle name="Normal 18 42" xfId="4653"/>
    <cellStyle name="Normal 18 43" xfId="4654"/>
    <cellStyle name="Normal 18 44" xfId="4655"/>
    <cellStyle name="Normal 18 45" xfId="4656"/>
    <cellStyle name="Normal 18 46" xfId="4657"/>
    <cellStyle name="Normal 18 47" xfId="4658"/>
    <cellStyle name="Normal 18 48" xfId="4659"/>
    <cellStyle name="Normal 18 49" xfId="4660"/>
    <cellStyle name="Normal 18 5" xfId="4661"/>
    <cellStyle name="Normal 18 5 2" xfId="4662"/>
    <cellStyle name="Normal 18 5 3" xfId="43000"/>
    <cellStyle name="Normal 18 50" xfId="4663"/>
    <cellStyle name="Normal 18 51" xfId="4664"/>
    <cellStyle name="Normal 18 52" xfId="4665"/>
    <cellStyle name="Normal 18 53" xfId="4666"/>
    <cellStyle name="Normal 18 54" xfId="4667"/>
    <cellStyle name="Normal 18 55" xfId="4668"/>
    <cellStyle name="Normal 18 56" xfId="4669"/>
    <cellStyle name="Normal 18 57" xfId="4670"/>
    <cellStyle name="Normal 18 58" xfId="4671"/>
    <cellStyle name="Normal 18 59" xfId="4672"/>
    <cellStyle name="Normal 18 6" xfId="4673"/>
    <cellStyle name="Normal 18 6 2" xfId="4674"/>
    <cellStyle name="Normal 18 60" xfId="4675"/>
    <cellStyle name="Normal 18 61" xfId="4676"/>
    <cellStyle name="Normal 18 62" xfId="4677"/>
    <cellStyle name="Normal 18 63" xfId="4678"/>
    <cellStyle name="Normal 18 64" xfId="4679"/>
    <cellStyle name="Normal 18 65" xfId="4680"/>
    <cellStyle name="Normal 18 66" xfId="4681"/>
    <cellStyle name="Normal 18 67" xfId="4682"/>
    <cellStyle name="Normal 18 68" xfId="4683"/>
    <cellStyle name="Normal 18 69" xfId="4684"/>
    <cellStyle name="Normal 18 7" xfId="4685"/>
    <cellStyle name="Normal 18 7 2" xfId="4686"/>
    <cellStyle name="Normal 18 70" xfId="4687"/>
    <cellStyle name="Normal 18 71" xfId="49165"/>
    <cellStyle name="Normal 18 8" xfId="4688"/>
    <cellStyle name="Normal 18 8 2" xfId="4689"/>
    <cellStyle name="Normal 18 9" xfId="4690"/>
    <cellStyle name="Normal 18 9 2" xfId="4691"/>
    <cellStyle name="Normal 19" xfId="4692"/>
    <cellStyle name="Normal 19 10" xfId="4693"/>
    <cellStyle name="Normal 19 10 2" xfId="4694"/>
    <cellStyle name="Normal 19 11" xfId="4695"/>
    <cellStyle name="Normal 19 11 2" xfId="4696"/>
    <cellStyle name="Normal 19 12" xfId="4697"/>
    <cellStyle name="Normal 19 12 2" xfId="4698"/>
    <cellStyle name="Normal 19 13" xfId="4699"/>
    <cellStyle name="Normal 19 13 2" xfId="4700"/>
    <cellStyle name="Normal 19 14" xfId="4701"/>
    <cellStyle name="Normal 19 14 2" xfId="4702"/>
    <cellStyle name="Normal 19 15" xfId="4703"/>
    <cellStyle name="Normal 19 15 2" xfId="4704"/>
    <cellStyle name="Normal 19 16" xfId="4705"/>
    <cellStyle name="Normal 19 16 2" xfId="4706"/>
    <cellStyle name="Normal 19 17" xfId="4707"/>
    <cellStyle name="Normal 19 17 2" xfId="4708"/>
    <cellStyle name="Normal 19 18" xfId="4709"/>
    <cellStyle name="Normal 19 18 2" xfId="4710"/>
    <cellStyle name="Normal 19 19" xfId="4711"/>
    <cellStyle name="Normal 19 19 2" xfId="4712"/>
    <cellStyle name="Normal 19 2" xfId="4713"/>
    <cellStyle name="Normal 19 2 2" xfId="4714"/>
    <cellStyle name="Normal 19 2 2 2" xfId="43001"/>
    <cellStyle name="Normal 19 2 2 3" xfId="43002"/>
    <cellStyle name="Normal 19 2 2 4" xfId="43003"/>
    <cellStyle name="Normal 19 2 3" xfId="43004"/>
    <cellStyle name="Normal 19 2 3 2" xfId="43005"/>
    <cellStyle name="Normal 19 2 3 3" xfId="43006"/>
    <cellStyle name="Normal 19 2 3 4" xfId="43007"/>
    <cellStyle name="Normal 19 2 4" xfId="43008"/>
    <cellStyle name="Normal 19 2 5" xfId="43009"/>
    <cellStyle name="Normal 19 2 6" xfId="43010"/>
    <cellStyle name="Normal 19 2 7" xfId="43011"/>
    <cellStyle name="Normal 19 2 8" xfId="50687"/>
    <cellStyle name="Normal 19 20" xfId="4715"/>
    <cellStyle name="Normal 19 20 2" xfId="4716"/>
    <cellStyle name="Normal 19 21" xfId="4717"/>
    <cellStyle name="Normal 19 21 2" xfId="4718"/>
    <cellStyle name="Normal 19 22" xfId="4719"/>
    <cellStyle name="Normal 19 22 2" xfId="4720"/>
    <cellStyle name="Normal 19 23" xfId="4721"/>
    <cellStyle name="Normal 19 24" xfId="4722"/>
    <cellStyle name="Normal 19 25" xfId="4723"/>
    <cellStyle name="Normal 19 26" xfId="4724"/>
    <cellStyle name="Normal 19 27" xfId="4725"/>
    <cellStyle name="Normal 19 28" xfId="4726"/>
    <cellStyle name="Normal 19 29" xfId="4727"/>
    <cellStyle name="Normal 19 3" xfId="4728"/>
    <cellStyle name="Normal 19 3 2" xfId="4729"/>
    <cellStyle name="Normal 19 3 2 2" xfId="43012"/>
    <cellStyle name="Normal 19 3 2 3" xfId="43013"/>
    <cellStyle name="Normal 19 3 2 4" xfId="43014"/>
    <cellStyle name="Normal 19 3 3" xfId="43015"/>
    <cellStyle name="Normal 19 3 4" xfId="43016"/>
    <cellStyle name="Normal 19 3 5" xfId="43017"/>
    <cellStyle name="Normal 19 3 6" xfId="43018"/>
    <cellStyle name="Normal 19 3 7" xfId="50688"/>
    <cellStyle name="Normal 19 30" xfId="4730"/>
    <cellStyle name="Normal 19 31" xfId="4731"/>
    <cellStyle name="Normal 19 32" xfId="4732"/>
    <cellStyle name="Normal 19 33" xfId="4733"/>
    <cellStyle name="Normal 19 34" xfId="4734"/>
    <cellStyle name="Normal 19 35" xfId="4735"/>
    <cellStyle name="Normal 19 36" xfId="4736"/>
    <cellStyle name="Normal 19 37" xfId="4737"/>
    <cellStyle name="Normal 19 38" xfId="4738"/>
    <cellStyle name="Normal 19 39" xfId="4739"/>
    <cellStyle name="Normal 19 4" xfId="4740"/>
    <cellStyle name="Normal 19 4 2" xfId="4741"/>
    <cellStyle name="Normal 19 4 3" xfId="43019"/>
    <cellStyle name="Normal 19 4 4" xfId="43020"/>
    <cellStyle name="Normal 19 40" xfId="4742"/>
    <cellStyle name="Normal 19 41" xfId="4743"/>
    <cellStyle name="Normal 19 42" xfId="4744"/>
    <cellStyle name="Normal 19 43" xfId="4745"/>
    <cellStyle name="Normal 19 44" xfId="4746"/>
    <cellStyle name="Normal 19 45" xfId="4747"/>
    <cellStyle name="Normal 19 46" xfId="4748"/>
    <cellStyle name="Normal 19 47" xfId="4749"/>
    <cellStyle name="Normal 19 48" xfId="4750"/>
    <cellStyle name="Normal 19 49" xfId="4751"/>
    <cellStyle name="Normal 19 5" xfId="4752"/>
    <cellStyle name="Normal 19 5 2" xfId="4753"/>
    <cellStyle name="Normal 19 5 3" xfId="43021"/>
    <cellStyle name="Normal 19 5 4" xfId="43022"/>
    <cellStyle name="Normal 19 50" xfId="4754"/>
    <cellStyle name="Normal 19 51" xfId="4755"/>
    <cellStyle name="Normal 19 52" xfId="4756"/>
    <cellStyle name="Normal 19 53" xfId="4757"/>
    <cellStyle name="Normal 19 54" xfId="4758"/>
    <cellStyle name="Normal 19 55" xfId="4759"/>
    <cellStyle name="Normal 19 56" xfId="4760"/>
    <cellStyle name="Normal 19 57" xfId="4761"/>
    <cellStyle name="Normal 19 58" xfId="4762"/>
    <cellStyle name="Normal 19 59" xfId="4763"/>
    <cellStyle name="Normal 19 6" xfId="4764"/>
    <cellStyle name="Normal 19 6 2" xfId="4765"/>
    <cellStyle name="Normal 19 60" xfId="4766"/>
    <cellStyle name="Normal 19 61" xfId="4767"/>
    <cellStyle name="Normal 19 62" xfId="4768"/>
    <cellStyle name="Normal 19 63" xfId="4769"/>
    <cellStyle name="Normal 19 64" xfId="4770"/>
    <cellStyle name="Normal 19 65" xfId="4771"/>
    <cellStyle name="Normal 19 66" xfId="4772"/>
    <cellStyle name="Normal 19 67" xfId="4773"/>
    <cellStyle name="Normal 19 68" xfId="4774"/>
    <cellStyle name="Normal 19 69" xfId="4775"/>
    <cellStyle name="Normal 19 7" xfId="4776"/>
    <cellStyle name="Normal 19 7 2" xfId="4777"/>
    <cellStyle name="Normal 19 70" xfId="4778"/>
    <cellStyle name="Normal 19 71" xfId="49166"/>
    <cellStyle name="Normal 19 8" xfId="4779"/>
    <cellStyle name="Normal 19 8 2" xfId="4780"/>
    <cellStyle name="Normal 19 9" xfId="4781"/>
    <cellStyle name="Normal 19 9 2" xfId="4782"/>
    <cellStyle name="Normal 2" xfId="3"/>
    <cellStyle name="Normal 2 10" xfId="4783"/>
    <cellStyle name="Normal 2 10 10" xfId="4784"/>
    <cellStyle name="Normal 2 10 11" xfId="4785"/>
    <cellStyle name="Normal 2 10 12" xfId="4786"/>
    <cellStyle name="Normal 2 10 13" xfId="4787"/>
    <cellStyle name="Normal 2 10 14" xfId="4788"/>
    <cellStyle name="Normal 2 10 15" xfId="4789"/>
    <cellStyle name="Normal 2 10 16" xfId="4790"/>
    <cellStyle name="Normal 2 10 17" xfId="4791"/>
    <cellStyle name="Normal 2 10 18" xfId="4792"/>
    <cellStyle name="Normal 2 10 19" xfId="4793"/>
    <cellStyle name="Normal 2 10 2" xfId="4794"/>
    <cellStyle name="Normal 2 10 2 10" xfId="4795"/>
    <cellStyle name="Normal 2 10 2 11" xfId="4796"/>
    <cellStyle name="Normal 2 10 2 12" xfId="4797"/>
    <cellStyle name="Normal 2 10 2 13" xfId="4798"/>
    <cellStyle name="Normal 2 10 2 14" xfId="4799"/>
    <cellStyle name="Normal 2 10 2 15" xfId="4800"/>
    <cellStyle name="Normal 2 10 2 16" xfId="4801"/>
    <cellStyle name="Normal 2 10 2 17" xfId="4802"/>
    <cellStyle name="Normal 2 10 2 2" xfId="4803"/>
    <cellStyle name="Normal 2 10 2 3" xfId="4804"/>
    <cellStyle name="Normal 2 10 2 4" xfId="4805"/>
    <cellStyle name="Normal 2 10 2 5" xfId="4806"/>
    <cellStyle name="Normal 2 10 2 6" xfId="4807"/>
    <cellStyle name="Normal 2 10 2 7" xfId="4808"/>
    <cellStyle name="Normal 2 10 2 8" xfId="4809"/>
    <cellStyle name="Normal 2 10 2 9" xfId="4810"/>
    <cellStyle name="Normal 2 10 20" xfId="4811"/>
    <cellStyle name="Normal 2 10 21" xfId="4812"/>
    <cellStyle name="Normal 2 10 22" xfId="4813"/>
    <cellStyle name="Normal 2 10 23" xfId="4814"/>
    <cellStyle name="Normal 2 10 24" xfId="4815"/>
    <cellStyle name="Normal 2 10 25" xfId="4816"/>
    <cellStyle name="Normal 2 10 26" xfId="4817"/>
    <cellStyle name="Normal 2 10 27" xfId="4818"/>
    <cellStyle name="Normal 2 10 28" xfId="4819"/>
    <cellStyle name="Normal 2 10 29" xfId="4820"/>
    <cellStyle name="Normal 2 10 3" xfId="4821"/>
    <cellStyle name="Normal 2 10 3 2" xfId="4822"/>
    <cellStyle name="Normal 2 10 3 3" xfId="43023"/>
    <cellStyle name="Normal 2 10 30" xfId="4823"/>
    <cellStyle name="Normal 2 10 31" xfId="4824"/>
    <cellStyle name="Normal 2 10 32" xfId="4825"/>
    <cellStyle name="Normal 2 10 33" xfId="4826"/>
    <cellStyle name="Normal 2 10 34" xfId="4827"/>
    <cellStyle name="Normal 2 10 35" xfId="4828"/>
    <cellStyle name="Normal 2 10 36" xfId="4829"/>
    <cellStyle name="Normal 2 10 37" xfId="4830"/>
    <cellStyle name="Normal 2 10 38" xfId="4831"/>
    <cellStyle name="Normal 2 10 39" xfId="4832"/>
    <cellStyle name="Normal 2 10 4" xfId="4833"/>
    <cellStyle name="Normal 2 10 40" xfId="4834"/>
    <cellStyle name="Normal 2 10 41" xfId="4835"/>
    <cellStyle name="Normal 2 10 42" xfId="4836"/>
    <cellStyle name="Normal 2 10 43" xfId="4837"/>
    <cellStyle name="Normal 2 10 44" xfId="4838"/>
    <cellStyle name="Normal 2 10 45" xfId="4839"/>
    <cellStyle name="Normal 2 10 46" xfId="4840"/>
    <cellStyle name="Normal 2 10 47" xfId="4841"/>
    <cellStyle name="Normal 2 10 48" xfId="4842"/>
    <cellStyle name="Normal 2 10 49" xfId="4843"/>
    <cellStyle name="Normal 2 10 5" xfId="4844"/>
    <cellStyle name="Normal 2 10 50" xfId="4845"/>
    <cellStyle name="Normal 2 10 51" xfId="4846"/>
    <cellStyle name="Normal 2 10 52" xfId="4847"/>
    <cellStyle name="Normal 2 10 53" xfId="4848"/>
    <cellStyle name="Normal 2 10 54" xfId="4849"/>
    <cellStyle name="Normal 2 10 55" xfId="4850"/>
    <cellStyle name="Normal 2 10 56" xfId="4851"/>
    <cellStyle name="Normal 2 10 57" xfId="4852"/>
    <cellStyle name="Normal 2 10 58" xfId="4853"/>
    <cellStyle name="Normal 2 10 59" xfId="4854"/>
    <cellStyle name="Normal 2 10 6" xfId="4855"/>
    <cellStyle name="Normal 2 10 60" xfId="4856"/>
    <cellStyle name="Normal 2 10 61" xfId="4857"/>
    <cellStyle name="Normal 2 10 62" xfId="4858"/>
    <cellStyle name="Normal 2 10 63" xfId="4859"/>
    <cellStyle name="Normal 2 10 64" xfId="4860"/>
    <cellStyle name="Normal 2 10 65" xfId="4861"/>
    <cellStyle name="Normal 2 10 66" xfId="4862"/>
    <cellStyle name="Normal 2 10 67" xfId="4863"/>
    <cellStyle name="Normal 2 10 68" xfId="4864"/>
    <cellStyle name="Normal 2 10 69" xfId="4865"/>
    <cellStyle name="Normal 2 10 7" xfId="4866"/>
    <cellStyle name="Normal 2 10 70" xfId="4867"/>
    <cellStyle name="Normal 2 10 71" xfId="4868"/>
    <cellStyle name="Normal 2 10 72" xfId="4869"/>
    <cellStyle name="Normal 2 10 73" xfId="4870"/>
    <cellStyle name="Normal 2 10 74" xfId="4871"/>
    <cellStyle name="Normal 2 10 75" xfId="4872"/>
    <cellStyle name="Normal 2 10 76" xfId="4873"/>
    <cellStyle name="Normal 2 10 77" xfId="4874"/>
    <cellStyle name="Normal 2 10 78" xfId="4875"/>
    <cellStyle name="Normal 2 10 79" xfId="43024"/>
    <cellStyle name="Normal 2 10 8" xfId="4876"/>
    <cellStyle name="Normal 2 10 9" xfId="4877"/>
    <cellStyle name="Normal 2 100" xfId="4878"/>
    <cellStyle name="Normal 2 101" xfId="4879"/>
    <cellStyle name="Normal 2 102" xfId="4880"/>
    <cellStyle name="Normal 2 103" xfId="4881"/>
    <cellStyle name="Normal 2 104" xfId="4882"/>
    <cellStyle name="Normal 2 105" xfId="4883"/>
    <cellStyle name="Normal 2 106" xfId="4884"/>
    <cellStyle name="Normal 2 107" xfId="4885"/>
    <cellStyle name="Normal 2 108" xfId="4886"/>
    <cellStyle name="Normal 2 109" xfId="4887"/>
    <cellStyle name="Normal 2 11" xfId="4888"/>
    <cellStyle name="Normal 2 11 2" xfId="49167"/>
    <cellStyle name="Normal 2 110" xfId="4889"/>
    <cellStyle name="Normal 2 111" xfId="4890"/>
    <cellStyle name="Normal 2 112" xfId="4891"/>
    <cellStyle name="Normal 2 113" xfId="4892"/>
    <cellStyle name="Normal 2 114" xfId="4893"/>
    <cellStyle name="Normal 2 115" xfId="4894"/>
    <cellStyle name="Normal 2 116" xfId="4895"/>
    <cellStyle name="Normal 2 117" xfId="4896"/>
    <cellStyle name="Normal 2 118" xfId="4897"/>
    <cellStyle name="Normal 2 119" xfId="4898"/>
    <cellStyle name="Normal 2 12" xfId="4899"/>
    <cellStyle name="Normal 2 12 2" xfId="49168"/>
    <cellStyle name="Normal 2 120" xfId="4900"/>
    <cellStyle name="Normal 2 121" xfId="4901"/>
    <cellStyle name="Normal 2 122" xfId="4902"/>
    <cellStyle name="Normal 2 123" xfId="4903"/>
    <cellStyle name="Normal 2 124" xfId="4904"/>
    <cellStyle name="Normal 2 125" xfId="4905"/>
    <cellStyle name="Normal 2 126" xfId="4906"/>
    <cellStyle name="Normal 2 127" xfId="4907"/>
    <cellStyle name="Normal 2 128" xfId="4908"/>
    <cellStyle name="Normal 2 129" xfId="4909"/>
    <cellStyle name="Normal 2 13" xfId="4910"/>
    <cellStyle name="Normal 2 13 2" xfId="49169"/>
    <cellStyle name="Normal 2 130" xfId="78"/>
    <cellStyle name="Normal 2 130 2" xfId="50689"/>
    <cellStyle name="Normal 2 131" xfId="49170"/>
    <cellStyle name="Normal 2 132" xfId="49171"/>
    <cellStyle name="Normal 2 14" xfId="4911"/>
    <cellStyle name="Normal 2 14 10" xfId="49172"/>
    <cellStyle name="Normal 2 14 11" xfId="49173"/>
    <cellStyle name="Normal 2 14 12" xfId="49174"/>
    <cellStyle name="Normal 2 14 13" xfId="49175"/>
    <cellStyle name="Normal 2 14 14" xfId="49176"/>
    <cellStyle name="Normal 2 14 15" xfId="49177"/>
    <cellStyle name="Normal 2 14 16" xfId="49178"/>
    <cellStyle name="Normal 2 14 17" xfId="49179"/>
    <cellStyle name="Normal 2 14 18" xfId="49180"/>
    <cellStyle name="Normal 2 14 19" xfId="49181"/>
    <cellStyle name="Normal 2 14 2" xfId="49182"/>
    <cellStyle name="Normal 2 14 20" xfId="49183"/>
    <cellStyle name="Normal 2 14 3" xfId="49184"/>
    <cellStyle name="Normal 2 14 4" xfId="49185"/>
    <cellStyle name="Normal 2 14 5" xfId="49186"/>
    <cellStyle name="Normal 2 14 6" xfId="49187"/>
    <cellStyle name="Normal 2 14 7" xfId="49188"/>
    <cellStyle name="Normal 2 14 8" xfId="49189"/>
    <cellStyle name="Normal 2 14 9" xfId="49190"/>
    <cellStyle name="Normal 2 15" xfId="4912"/>
    <cellStyle name="Normal 2 15 10" xfId="49191"/>
    <cellStyle name="Normal 2 15 11" xfId="49192"/>
    <cellStyle name="Normal 2 15 12" xfId="49193"/>
    <cellStyle name="Normal 2 15 13" xfId="49194"/>
    <cellStyle name="Normal 2 15 14" xfId="49195"/>
    <cellStyle name="Normal 2 15 15" xfId="49196"/>
    <cellStyle name="Normal 2 15 16" xfId="49197"/>
    <cellStyle name="Normal 2 15 17" xfId="49198"/>
    <cellStyle name="Normal 2 15 18" xfId="49199"/>
    <cellStyle name="Normal 2 15 2" xfId="49200"/>
    <cellStyle name="Normal 2 15 3" xfId="49201"/>
    <cellStyle name="Normal 2 15 4" xfId="49202"/>
    <cellStyle name="Normal 2 15 5" xfId="49203"/>
    <cellStyle name="Normal 2 15 6" xfId="49204"/>
    <cellStyle name="Normal 2 15 7" xfId="49205"/>
    <cellStyle name="Normal 2 15 8" xfId="49206"/>
    <cellStyle name="Normal 2 15 9" xfId="49207"/>
    <cellStyle name="Normal 2 16" xfId="4913"/>
    <cellStyle name="Normal 2 16 10" xfId="49208"/>
    <cellStyle name="Normal 2 16 11" xfId="49209"/>
    <cellStyle name="Normal 2 16 12" xfId="49210"/>
    <cellStyle name="Normal 2 16 13" xfId="49211"/>
    <cellStyle name="Normal 2 16 14" xfId="49212"/>
    <cellStyle name="Normal 2 16 15" xfId="49213"/>
    <cellStyle name="Normal 2 16 16" xfId="49214"/>
    <cellStyle name="Normal 2 16 17" xfId="49215"/>
    <cellStyle name="Normal 2 16 18" xfId="49216"/>
    <cellStyle name="Normal 2 16 19" xfId="49217"/>
    <cellStyle name="Normal 2 16 2" xfId="49218"/>
    <cellStyle name="Normal 2 16 20" xfId="49219"/>
    <cellStyle name="Normal 2 16 3" xfId="49220"/>
    <cellStyle name="Normal 2 16 4" xfId="49221"/>
    <cellStyle name="Normal 2 16 5" xfId="49222"/>
    <cellStyle name="Normal 2 16 6" xfId="49223"/>
    <cellStyle name="Normal 2 16 7" xfId="49224"/>
    <cellStyle name="Normal 2 16 8" xfId="49225"/>
    <cellStyle name="Normal 2 16 9" xfId="49226"/>
    <cellStyle name="Normal 2 17" xfId="4914"/>
    <cellStyle name="Normal 2 17 10" xfId="49227"/>
    <cellStyle name="Normal 2 17 11" xfId="49228"/>
    <cellStyle name="Normal 2 17 12" xfId="49229"/>
    <cellStyle name="Normal 2 17 13" xfId="49230"/>
    <cellStyle name="Normal 2 17 14" xfId="49231"/>
    <cellStyle name="Normal 2 17 15" xfId="49232"/>
    <cellStyle name="Normal 2 17 16" xfId="49233"/>
    <cellStyle name="Normal 2 17 17" xfId="49234"/>
    <cellStyle name="Normal 2 17 18" xfId="49235"/>
    <cellStyle name="Normal 2 17 2" xfId="49236"/>
    <cellStyle name="Normal 2 17 3" xfId="49237"/>
    <cellStyle name="Normal 2 17 4" xfId="49238"/>
    <cellStyle name="Normal 2 17 5" xfId="49239"/>
    <cellStyle name="Normal 2 17 6" xfId="49240"/>
    <cellStyle name="Normal 2 17 7" xfId="49241"/>
    <cellStyle name="Normal 2 17 8" xfId="49242"/>
    <cellStyle name="Normal 2 17 9" xfId="49243"/>
    <cellStyle name="Normal 2 18" xfId="4915"/>
    <cellStyle name="Normal 2 18 2" xfId="49244"/>
    <cellStyle name="Normal 2 19" xfId="4916"/>
    <cellStyle name="Normal 2 19 2" xfId="49245"/>
    <cellStyle name="Normal 2 2" xfId="2"/>
    <cellStyle name="Normal 2 2 10" xfId="4917"/>
    <cellStyle name="Normal 2 2 10 10" xfId="43025"/>
    <cellStyle name="Normal 2 2 10 2" xfId="4918"/>
    <cellStyle name="Normal 2 2 10 3" xfId="4919"/>
    <cellStyle name="Normal 2 2 10 4" xfId="50690"/>
    <cellStyle name="Normal 2 2 100" xfId="4920"/>
    <cellStyle name="Normal 2 2 101" xfId="4921"/>
    <cellStyle name="Normal 2 2 102" xfId="4922"/>
    <cellStyle name="Normal 2 2 103" xfId="4923"/>
    <cellStyle name="Normal 2 2 104" xfId="4924"/>
    <cellStyle name="Normal 2 2 105" xfId="4925"/>
    <cellStyle name="Normal 2 2 106" xfId="4926"/>
    <cellStyle name="Normal 2 2 107" xfId="4927"/>
    <cellStyle name="Normal 2 2 108" xfId="4928"/>
    <cellStyle name="Normal 2 2 109" xfId="4929"/>
    <cellStyle name="Normal 2 2 11" xfId="4930"/>
    <cellStyle name="Normal 2 2 110" xfId="4931"/>
    <cellStyle name="Normal 2 2 111" xfId="4932"/>
    <cellStyle name="Normal 2 2 112" xfId="4933"/>
    <cellStyle name="Normal 2 2 113" xfId="4934"/>
    <cellStyle name="Normal 2 2 114" xfId="4935"/>
    <cellStyle name="Normal 2 2 115" xfId="4936"/>
    <cellStyle name="Normal 2 2 116" xfId="4937"/>
    <cellStyle name="Normal 2 2 117" xfId="4938"/>
    <cellStyle name="Normal 2 2 118" xfId="4939"/>
    <cellStyle name="Normal 2 2 119" xfId="4940"/>
    <cellStyle name="Normal 2 2 12" xfId="4941"/>
    <cellStyle name="Normal 2 2 120" xfId="4942"/>
    <cellStyle name="Normal 2 2 121" xfId="4943"/>
    <cellStyle name="Normal 2 2 122" xfId="4944"/>
    <cellStyle name="Normal 2 2 123" xfId="4945"/>
    <cellStyle name="Normal 2 2 124" xfId="49246"/>
    <cellStyle name="Normal 2 2 125" xfId="49247"/>
    <cellStyle name="Normal 2 2 126" xfId="49248"/>
    <cellStyle name="Normal 2 2 127" xfId="49249"/>
    <cellStyle name="Normal 2 2 128" xfId="49250"/>
    <cellStyle name="Normal 2 2 13" xfId="4946"/>
    <cellStyle name="Normal 2 2 14" xfId="4947"/>
    <cellStyle name="Normal 2 2 15" xfId="4948"/>
    <cellStyle name="Normal 2 2 16" xfId="4949"/>
    <cellStyle name="Normal 2 2 17" xfId="4950"/>
    <cellStyle name="Normal 2 2 18" xfId="4951"/>
    <cellStyle name="Normal 2 2 19" xfId="4952"/>
    <cellStyle name="Normal 2 2 2" xfId="77"/>
    <cellStyle name="Normal 2 2 2 10" xfId="4954"/>
    <cellStyle name="Normal 2 2 2 10 10" xfId="4955"/>
    <cellStyle name="Normal 2 2 2 10 11" xfId="4956"/>
    <cellStyle name="Normal 2 2 2 10 12" xfId="4957"/>
    <cellStyle name="Normal 2 2 2 10 13" xfId="4958"/>
    <cellStyle name="Normal 2 2 2 10 14" xfId="4959"/>
    <cellStyle name="Normal 2 2 2 10 15" xfId="4960"/>
    <cellStyle name="Normal 2 2 2 10 16" xfId="4961"/>
    <cellStyle name="Normal 2 2 2 10 17" xfId="4962"/>
    <cellStyle name="Normal 2 2 2 10 2" xfId="4963"/>
    <cellStyle name="Normal 2 2 2 10 3" xfId="4964"/>
    <cellStyle name="Normal 2 2 2 10 4" xfId="4965"/>
    <cellStyle name="Normal 2 2 2 10 5" xfId="4966"/>
    <cellStyle name="Normal 2 2 2 10 6" xfId="4967"/>
    <cellStyle name="Normal 2 2 2 10 7" xfId="4968"/>
    <cellStyle name="Normal 2 2 2 10 8" xfId="4969"/>
    <cellStyle name="Normal 2 2 2 10 9" xfId="4970"/>
    <cellStyle name="Normal 2 2 2 11" xfId="4971"/>
    <cellStyle name="Normal 2 2 2 12" xfId="4972"/>
    <cellStyle name="Normal 2 2 2 13" xfId="4973"/>
    <cellStyle name="Normal 2 2 2 14" xfId="4974"/>
    <cellStyle name="Normal 2 2 2 15" xfId="4975"/>
    <cellStyle name="Normal 2 2 2 16" xfId="4976"/>
    <cellStyle name="Normal 2 2 2 17" xfId="4977"/>
    <cellStyle name="Normal 2 2 2 18" xfId="4978"/>
    <cellStyle name="Normal 2 2 2 19" xfId="4979"/>
    <cellStyle name="Normal 2 2 2 2" xfId="4980"/>
    <cellStyle name="Normal 2 2 2 2 10" xfId="4981"/>
    <cellStyle name="Normal 2 2 2 2 11" xfId="4982"/>
    <cellStyle name="Normal 2 2 2 2 12" xfId="4983"/>
    <cellStyle name="Normal 2 2 2 2 13" xfId="4984"/>
    <cellStyle name="Normal 2 2 2 2 14" xfId="4985"/>
    <cellStyle name="Normal 2 2 2 2 15" xfId="4986"/>
    <cellStyle name="Normal 2 2 2 2 16" xfId="4987"/>
    <cellStyle name="Normal 2 2 2 2 17" xfId="4988"/>
    <cellStyle name="Normal 2 2 2 2 18" xfId="4989"/>
    <cellStyle name="Normal 2 2 2 2 19" xfId="4990"/>
    <cellStyle name="Normal 2 2 2 2 2" xfId="4991"/>
    <cellStyle name="Normal 2 2 2 2 2 10" xfId="4992"/>
    <cellStyle name="Normal 2 2 2 2 2 11" xfId="4993"/>
    <cellStyle name="Normal 2 2 2 2 2 12" xfId="4994"/>
    <cellStyle name="Normal 2 2 2 2 2 13" xfId="4995"/>
    <cellStyle name="Normal 2 2 2 2 2 14" xfId="4996"/>
    <cellStyle name="Normal 2 2 2 2 2 15" xfId="4997"/>
    <cellStyle name="Normal 2 2 2 2 2 16" xfId="4998"/>
    <cellStyle name="Normal 2 2 2 2 2 17" xfId="4999"/>
    <cellStyle name="Normal 2 2 2 2 2 18" xfId="5000"/>
    <cellStyle name="Normal 2 2 2 2 2 19" xfId="5001"/>
    <cellStyle name="Normal 2 2 2 2 2 2" xfId="5002"/>
    <cellStyle name="Normal 2 2 2 2 2 2 10" xfId="5003"/>
    <cellStyle name="Normal 2 2 2 2 2 2 11" xfId="5004"/>
    <cellStyle name="Normal 2 2 2 2 2 2 12" xfId="5005"/>
    <cellStyle name="Normal 2 2 2 2 2 2 13" xfId="5006"/>
    <cellStyle name="Normal 2 2 2 2 2 2 14" xfId="5007"/>
    <cellStyle name="Normal 2 2 2 2 2 2 15" xfId="5008"/>
    <cellStyle name="Normal 2 2 2 2 2 2 16" xfId="5009"/>
    <cellStyle name="Normal 2 2 2 2 2 2 17" xfId="5010"/>
    <cellStyle name="Normal 2 2 2 2 2 2 18" xfId="5011"/>
    <cellStyle name="Normal 2 2 2 2 2 2 19" xfId="5012"/>
    <cellStyle name="Normal 2 2 2 2 2 2 2" xfId="5013"/>
    <cellStyle name="Normal 2 2 2 2 2 2 2 10" xfId="5014"/>
    <cellStyle name="Normal 2 2 2 2 2 2 2 11" xfId="5015"/>
    <cellStyle name="Normal 2 2 2 2 2 2 2 12" xfId="5016"/>
    <cellStyle name="Normal 2 2 2 2 2 2 2 13" xfId="5017"/>
    <cellStyle name="Normal 2 2 2 2 2 2 2 14" xfId="5018"/>
    <cellStyle name="Normal 2 2 2 2 2 2 2 15" xfId="5019"/>
    <cellStyle name="Normal 2 2 2 2 2 2 2 16" xfId="5020"/>
    <cellStyle name="Normal 2 2 2 2 2 2 2 17" xfId="5021"/>
    <cellStyle name="Normal 2 2 2 2 2 2 2 18" xfId="5022"/>
    <cellStyle name="Normal 2 2 2 2 2 2 2 19" xfId="5023"/>
    <cellStyle name="Normal 2 2 2 2 2 2 2 2" xfId="5024"/>
    <cellStyle name="Normal 2 2 2 2 2 2 2 2 10" xfId="5025"/>
    <cellStyle name="Normal 2 2 2 2 2 2 2 2 11" xfId="5026"/>
    <cellStyle name="Normal 2 2 2 2 2 2 2 2 12" xfId="5027"/>
    <cellStyle name="Normal 2 2 2 2 2 2 2 2 13" xfId="5028"/>
    <cellStyle name="Normal 2 2 2 2 2 2 2 2 14" xfId="5029"/>
    <cellStyle name="Normal 2 2 2 2 2 2 2 2 15" xfId="5030"/>
    <cellStyle name="Normal 2 2 2 2 2 2 2 2 16" xfId="5031"/>
    <cellStyle name="Normal 2 2 2 2 2 2 2 2 17" xfId="5032"/>
    <cellStyle name="Normal 2 2 2 2 2 2 2 2 18" xfId="5033"/>
    <cellStyle name="Normal 2 2 2 2 2 2 2 2 19" xfId="5034"/>
    <cellStyle name="Normal 2 2 2 2 2 2 2 2 2" xfId="5035"/>
    <cellStyle name="Normal 2 2 2 2 2 2 2 2 2 10" xfId="5036"/>
    <cellStyle name="Normal 2 2 2 2 2 2 2 2 2 11" xfId="5037"/>
    <cellStyle name="Normal 2 2 2 2 2 2 2 2 2 12" xfId="5038"/>
    <cellStyle name="Normal 2 2 2 2 2 2 2 2 2 13" xfId="5039"/>
    <cellStyle name="Normal 2 2 2 2 2 2 2 2 2 14" xfId="5040"/>
    <cellStyle name="Normal 2 2 2 2 2 2 2 2 2 15" xfId="5041"/>
    <cellStyle name="Normal 2 2 2 2 2 2 2 2 2 16" xfId="5042"/>
    <cellStyle name="Normal 2 2 2 2 2 2 2 2 2 17" xfId="5043"/>
    <cellStyle name="Normal 2 2 2 2 2 2 2 2 2 18" xfId="5044"/>
    <cellStyle name="Normal 2 2 2 2 2 2 2 2 2 2" xfId="5045"/>
    <cellStyle name="Normal 2 2 2 2 2 2 2 2 2 3" xfId="5046"/>
    <cellStyle name="Normal 2 2 2 2 2 2 2 2 2 4" xfId="5047"/>
    <cellStyle name="Normal 2 2 2 2 2 2 2 2 2 5" xfId="5048"/>
    <cellStyle name="Normal 2 2 2 2 2 2 2 2 2 6" xfId="5049"/>
    <cellStyle name="Normal 2 2 2 2 2 2 2 2 2 7" xfId="5050"/>
    <cellStyle name="Normal 2 2 2 2 2 2 2 2 2 8" xfId="5051"/>
    <cellStyle name="Normal 2 2 2 2 2 2 2 2 2 9" xfId="5052"/>
    <cellStyle name="Normal 2 2 2 2 2 2 2 2 3" xfId="5053"/>
    <cellStyle name="Normal 2 2 2 2 2 2 2 2 4" xfId="5054"/>
    <cellStyle name="Normal 2 2 2 2 2 2 2 2 5" xfId="5055"/>
    <cellStyle name="Normal 2 2 2 2 2 2 2 2 6" xfId="5056"/>
    <cellStyle name="Normal 2 2 2 2 2 2 2 2 7" xfId="5057"/>
    <cellStyle name="Normal 2 2 2 2 2 2 2 2 8" xfId="5058"/>
    <cellStyle name="Normal 2 2 2 2 2 2 2 2 9" xfId="5059"/>
    <cellStyle name="Normal 2 2 2 2 2 2 2 2_ELEC SAP FCST UPLOAD" xfId="5060"/>
    <cellStyle name="Normal 2 2 2 2 2 2 2 20" xfId="5061"/>
    <cellStyle name="Normal 2 2 2 2 2 2 2 21" xfId="5062"/>
    <cellStyle name="Normal 2 2 2 2 2 2 2 22" xfId="5063"/>
    <cellStyle name="Normal 2 2 2 2 2 2 2 3" xfId="5064"/>
    <cellStyle name="Normal 2 2 2 2 2 2 2 4" xfId="5065"/>
    <cellStyle name="Normal 2 2 2 2 2 2 2 5" xfId="5066"/>
    <cellStyle name="Normal 2 2 2 2 2 2 2 6" xfId="5067"/>
    <cellStyle name="Normal 2 2 2 2 2 2 2 7" xfId="5068"/>
    <cellStyle name="Normal 2 2 2 2 2 2 2 8" xfId="5069"/>
    <cellStyle name="Normal 2 2 2 2 2 2 2 9" xfId="5070"/>
    <cellStyle name="Normal 2 2 2 2 2 2 2_ELEC SAP FCST UPLOAD" xfId="5071"/>
    <cellStyle name="Normal 2 2 2 2 2 2 20" xfId="5072"/>
    <cellStyle name="Normal 2 2 2 2 2 2 21" xfId="5073"/>
    <cellStyle name="Normal 2 2 2 2 2 2 22" xfId="5074"/>
    <cellStyle name="Normal 2 2 2 2 2 2 3" xfId="5075"/>
    <cellStyle name="Normal 2 2 2 2 2 2 3 2" xfId="5076"/>
    <cellStyle name="Normal 2 2 2 2 2 2 3 3" xfId="5077"/>
    <cellStyle name="Normal 2 2 2 2 2 2 3_ELEC SAP FCST UPLOAD" xfId="5078"/>
    <cellStyle name="Normal 2 2 2 2 2 2 4" xfId="5079"/>
    <cellStyle name="Normal 2 2 2 2 2 2 5" xfId="5080"/>
    <cellStyle name="Normal 2 2 2 2 2 2 6" xfId="5081"/>
    <cellStyle name="Normal 2 2 2 2 2 2 7" xfId="5082"/>
    <cellStyle name="Normal 2 2 2 2 2 2 8" xfId="5083"/>
    <cellStyle name="Normal 2 2 2 2 2 2 9" xfId="5084"/>
    <cellStyle name="Normal 2 2 2 2 2 2_ELEC SAP FCST UPLOAD" xfId="5085"/>
    <cellStyle name="Normal 2 2 2 2 2 20" xfId="5086"/>
    <cellStyle name="Normal 2 2 2 2 2 21" xfId="5087"/>
    <cellStyle name="Normal 2 2 2 2 2 22" xfId="5088"/>
    <cellStyle name="Normal 2 2 2 2 2 23" xfId="5089"/>
    <cellStyle name="Normal 2 2 2 2 2 3" xfId="5090"/>
    <cellStyle name="Normal 2 2 2 2 2 3 2" xfId="5091"/>
    <cellStyle name="Normal 2 2 2 2 2 3 3" xfId="5092"/>
    <cellStyle name="Normal 2 2 2 2 2 3_ELEC SAP FCST UPLOAD" xfId="5093"/>
    <cellStyle name="Normal 2 2 2 2 2 4" xfId="5094"/>
    <cellStyle name="Normal 2 2 2 2 2 5" xfId="5095"/>
    <cellStyle name="Normal 2 2 2 2 2 6" xfId="5096"/>
    <cellStyle name="Normal 2 2 2 2 2 7" xfId="5097"/>
    <cellStyle name="Normal 2 2 2 2 2 8" xfId="5098"/>
    <cellStyle name="Normal 2 2 2 2 2 9" xfId="5099"/>
    <cellStyle name="Normal 2 2 2 2 2_ELEC SAP FCST UPLOAD" xfId="5100"/>
    <cellStyle name="Normal 2 2 2 2 20" xfId="5101"/>
    <cellStyle name="Normal 2 2 2 2 21" xfId="5102"/>
    <cellStyle name="Normal 2 2 2 2 22" xfId="5103"/>
    <cellStyle name="Normal 2 2 2 2 23" xfId="5104"/>
    <cellStyle name="Normal 2 2 2 2 24" xfId="5105"/>
    <cellStyle name="Normal 2 2 2 2 25" xfId="5106"/>
    <cellStyle name="Normal 2 2 2 2 26" xfId="5107"/>
    <cellStyle name="Normal 2 2 2 2 27" xfId="5108"/>
    <cellStyle name="Normal 2 2 2 2 28" xfId="5109"/>
    <cellStyle name="Normal 2 2 2 2 29" xfId="5110"/>
    <cellStyle name="Normal 2 2 2 2 3" xfId="5111"/>
    <cellStyle name="Normal 2 2 2 2 3 2" xfId="5112"/>
    <cellStyle name="Normal 2 2 2 2 3 2 2" xfId="5113"/>
    <cellStyle name="Normal 2 2 2 2 3 2 3" xfId="5114"/>
    <cellStyle name="Normal 2 2 2 2 3 2_ELEC SAP FCST UPLOAD" xfId="5115"/>
    <cellStyle name="Normal 2 2 2 2 3 3" xfId="5116"/>
    <cellStyle name="Normal 2 2 2 2 3 4" xfId="5117"/>
    <cellStyle name="Normal 2 2 2 2 3 5" xfId="5118"/>
    <cellStyle name="Normal 2 2 2 2 3 6" xfId="5119"/>
    <cellStyle name="Normal 2 2 2 2 3_ELEC SAP FCST UPLOAD" xfId="5120"/>
    <cellStyle name="Normal 2 2 2 2 30" xfId="5121"/>
    <cellStyle name="Normal 2 2 2 2 31" xfId="5122"/>
    <cellStyle name="Normal 2 2 2 2 32" xfId="5123"/>
    <cellStyle name="Normal 2 2 2 2 33" xfId="5124"/>
    <cellStyle name="Normal 2 2 2 2 34" xfId="5125"/>
    <cellStyle name="Normal 2 2 2 2 35" xfId="5126"/>
    <cellStyle name="Normal 2 2 2 2 36" xfId="5127"/>
    <cellStyle name="Normal 2 2 2 2 37" xfId="5128"/>
    <cellStyle name="Normal 2 2 2 2 38" xfId="5129"/>
    <cellStyle name="Normal 2 2 2 2 39" xfId="5130"/>
    <cellStyle name="Normal 2 2 2 2 4" xfId="5131"/>
    <cellStyle name="Normal 2 2 2 2 4 2" xfId="5132"/>
    <cellStyle name="Normal 2 2 2 2 4 3" xfId="5133"/>
    <cellStyle name="Normal 2 2 2 2 4_ELEC SAP FCST UPLOAD" xfId="5134"/>
    <cellStyle name="Normal 2 2 2 2 40" xfId="5135"/>
    <cellStyle name="Normal 2 2 2 2 41" xfId="5136"/>
    <cellStyle name="Normal 2 2 2 2 42" xfId="5137"/>
    <cellStyle name="Normal 2 2 2 2 43" xfId="5138"/>
    <cellStyle name="Normal 2 2 2 2 44" xfId="5139"/>
    <cellStyle name="Normal 2 2 2 2 45" xfId="5140"/>
    <cellStyle name="Normal 2 2 2 2 46" xfId="5141"/>
    <cellStyle name="Normal 2 2 2 2 47" xfId="5142"/>
    <cellStyle name="Normal 2 2 2 2 48" xfId="5143"/>
    <cellStyle name="Normal 2 2 2 2 49" xfId="5144"/>
    <cellStyle name="Normal 2 2 2 2 5" xfId="5145"/>
    <cellStyle name="Normal 2 2 2 2 50" xfId="5146"/>
    <cellStyle name="Normal 2 2 2 2 51" xfId="5147"/>
    <cellStyle name="Normal 2 2 2 2 52" xfId="5148"/>
    <cellStyle name="Normal 2 2 2 2 53" xfId="5149"/>
    <cellStyle name="Normal 2 2 2 2 54" xfId="5150"/>
    <cellStyle name="Normal 2 2 2 2 55" xfId="5151"/>
    <cellStyle name="Normal 2 2 2 2 56" xfId="5152"/>
    <cellStyle name="Normal 2 2 2 2 57" xfId="5153"/>
    <cellStyle name="Normal 2 2 2 2 58" xfId="5154"/>
    <cellStyle name="Normal 2 2 2 2 59" xfId="5155"/>
    <cellStyle name="Normal 2 2 2 2 6" xfId="5156"/>
    <cellStyle name="Normal 2 2 2 2 60" xfId="5157"/>
    <cellStyle name="Normal 2 2 2 2 61" xfId="5158"/>
    <cellStyle name="Normal 2 2 2 2 62" xfId="5159"/>
    <cellStyle name="Normal 2 2 2 2 63" xfId="5160"/>
    <cellStyle name="Normal 2 2 2 2 64" xfId="5161"/>
    <cellStyle name="Normal 2 2 2 2 65" xfId="5162"/>
    <cellStyle name="Normal 2 2 2 2 66" xfId="5163"/>
    <cellStyle name="Normal 2 2 2 2 67" xfId="5164"/>
    <cellStyle name="Normal 2 2 2 2 68" xfId="5165"/>
    <cellStyle name="Normal 2 2 2 2 69" xfId="5166"/>
    <cellStyle name="Normal 2 2 2 2 7" xfId="5167"/>
    <cellStyle name="Normal 2 2 2 2 70" xfId="5168"/>
    <cellStyle name="Normal 2 2 2 2 71" xfId="5169"/>
    <cellStyle name="Normal 2 2 2 2 72" xfId="5170"/>
    <cellStyle name="Normal 2 2 2 2 73" xfId="5171"/>
    <cellStyle name="Normal 2 2 2 2 74" xfId="5172"/>
    <cellStyle name="Normal 2 2 2 2 75" xfId="5173"/>
    <cellStyle name="Normal 2 2 2 2 76" xfId="5174"/>
    <cellStyle name="Normal 2 2 2 2 77" xfId="5175"/>
    <cellStyle name="Normal 2 2 2 2 78" xfId="5176"/>
    <cellStyle name="Normal 2 2 2 2 79" xfId="5177"/>
    <cellStyle name="Normal 2 2 2 2 8" xfId="5178"/>
    <cellStyle name="Normal 2 2 2 2 8 10" xfId="5179"/>
    <cellStyle name="Normal 2 2 2 2 8 11" xfId="5180"/>
    <cellStyle name="Normal 2 2 2 2 8 12" xfId="5181"/>
    <cellStyle name="Normal 2 2 2 2 8 13" xfId="5182"/>
    <cellStyle name="Normal 2 2 2 2 8 14" xfId="5183"/>
    <cellStyle name="Normal 2 2 2 2 8 15" xfId="5184"/>
    <cellStyle name="Normal 2 2 2 2 8 16" xfId="5185"/>
    <cellStyle name="Normal 2 2 2 2 8 17" xfId="5186"/>
    <cellStyle name="Normal 2 2 2 2 8 2" xfId="5187"/>
    <cellStyle name="Normal 2 2 2 2 8 3" xfId="5188"/>
    <cellStyle name="Normal 2 2 2 2 8 4" xfId="5189"/>
    <cellStyle name="Normal 2 2 2 2 8 5" xfId="5190"/>
    <cellStyle name="Normal 2 2 2 2 8 6" xfId="5191"/>
    <cellStyle name="Normal 2 2 2 2 8 7" xfId="5192"/>
    <cellStyle name="Normal 2 2 2 2 8 8" xfId="5193"/>
    <cellStyle name="Normal 2 2 2 2 8 9" xfId="5194"/>
    <cellStyle name="Normal 2 2 2 2 80" xfId="5195"/>
    <cellStyle name="Normal 2 2 2 2 81" xfId="5196"/>
    <cellStyle name="Normal 2 2 2 2 82" xfId="5197"/>
    <cellStyle name="Normal 2 2 2 2 83" xfId="5198"/>
    <cellStyle name="Normal 2 2 2 2 84" xfId="5199"/>
    <cellStyle name="Normal 2 2 2 2 9" xfId="5200"/>
    <cellStyle name="Normal 2 2 2 2_ELEC SAP FCST UPLOAD" xfId="5201"/>
    <cellStyle name="Normal 2 2 2 20" xfId="5202"/>
    <cellStyle name="Normal 2 2 2 21" xfId="5203"/>
    <cellStyle name="Normal 2 2 2 22" xfId="5204"/>
    <cellStyle name="Normal 2 2 2 23" xfId="5205"/>
    <cellStyle name="Normal 2 2 2 24" xfId="5206"/>
    <cellStyle name="Normal 2 2 2 25" xfId="5207"/>
    <cellStyle name="Normal 2 2 2 26" xfId="5208"/>
    <cellStyle name="Normal 2 2 2 27" xfId="5209"/>
    <cellStyle name="Normal 2 2 2 28" xfId="5210"/>
    <cellStyle name="Normal 2 2 2 29" xfId="5211"/>
    <cellStyle name="Normal 2 2 2 3" xfId="5212"/>
    <cellStyle name="Normal 2 2 2 30" xfId="5213"/>
    <cellStyle name="Normal 2 2 2 31" xfId="5214"/>
    <cellStyle name="Normal 2 2 2 32" xfId="5215"/>
    <cellStyle name="Normal 2 2 2 33" xfId="5216"/>
    <cellStyle name="Normal 2 2 2 34" xfId="5217"/>
    <cellStyle name="Normal 2 2 2 35" xfId="5218"/>
    <cellStyle name="Normal 2 2 2 36" xfId="5219"/>
    <cellStyle name="Normal 2 2 2 37" xfId="5220"/>
    <cellStyle name="Normal 2 2 2 38" xfId="5221"/>
    <cellStyle name="Normal 2 2 2 39" xfId="5222"/>
    <cellStyle name="Normal 2 2 2 4" xfId="5223"/>
    <cellStyle name="Normal 2 2 2 4 2" xfId="5224"/>
    <cellStyle name="Normal 2 2 2 4 2 2" xfId="5225"/>
    <cellStyle name="Normal 2 2 2 4 2 2 2" xfId="5226"/>
    <cellStyle name="Normal 2 2 2 4 2 2 3" xfId="5227"/>
    <cellStyle name="Normal 2 2 2 4 2 2_ELEC SAP FCST UPLOAD" xfId="5228"/>
    <cellStyle name="Normal 2 2 2 4 2 3" xfId="5229"/>
    <cellStyle name="Normal 2 2 2 4 2 4" xfId="5230"/>
    <cellStyle name="Normal 2 2 2 4 2 5" xfId="5231"/>
    <cellStyle name="Normal 2 2 2 4 2 6" xfId="5232"/>
    <cellStyle name="Normal 2 2 2 4 2_ELEC SAP FCST UPLOAD" xfId="5233"/>
    <cellStyle name="Normal 2 2 2 4 3" xfId="5234"/>
    <cellStyle name="Normal 2 2 2 4 3 2" xfId="5235"/>
    <cellStyle name="Normal 2 2 2 4 3 3" xfId="5236"/>
    <cellStyle name="Normal 2 2 2 4 3_ELEC SAP FCST UPLOAD" xfId="5237"/>
    <cellStyle name="Normal 2 2 2 4 4" xfId="5238"/>
    <cellStyle name="Normal 2 2 2 4 5" xfId="5239"/>
    <cellStyle name="Normal 2 2 2 4 6" xfId="5240"/>
    <cellStyle name="Normal 2 2 2 4_ELEC SAP FCST UPLOAD" xfId="5241"/>
    <cellStyle name="Normal 2 2 2 40" xfId="5242"/>
    <cellStyle name="Normal 2 2 2 41" xfId="5243"/>
    <cellStyle name="Normal 2 2 2 42" xfId="5244"/>
    <cellStyle name="Normal 2 2 2 43" xfId="5245"/>
    <cellStyle name="Normal 2 2 2 44" xfId="5246"/>
    <cellStyle name="Normal 2 2 2 45" xfId="5247"/>
    <cellStyle name="Normal 2 2 2 46" xfId="5248"/>
    <cellStyle name="Normal 2 2 2 47" xfId="5249"/>
    <cellStyle name="Normal 2 2 2 48" xfId="5250"/>
    <cellStyle name="Normal 2 2 2 49" xfId="5251"/>
    <cellStyle name="Normal 2 2 2 5" xfId="5252"/>
    <cellStyle name="Normal 2 2 2 5 2" xfId="5253"/>
    <cellStyle name="Normal 2 2 2 5 3" xfId="5254"/>
    <cellStyle name="Normal 2 2 2 5_ELEC SAP FCST UPLOAD" xfId="5255"/>
    <cellStyle name="Normal 2 2 2 50" xfId="5256"/>
    <cellStyle name="Normal 2 2 2 51" xfId="5257"/>
    <cellStyle name="Normal 2 2 2 52" xfId="5258"/>
    <cellStyle name="Normal 2 2 2 53" xfId="5259"/>
    <cellStyle name="Normal 2 2 2 54" xfId="5260"/>
    <cellStyle name="Normal 2 2 2 55" xfId="5261"/>
    <cellStyle name="Normal 2 2 2 56" xfId="5262"/>
    <cellStyle name="Normal 2 2 2 57" xfId="5263"/>
    <cellStyle name="Normal 2 2 2 58" xfId="5264"/>
    <cellStyle name="Normal 2 2 2 59" xfId="5265"/>
    <cellStyle name="Normal 2 2 2 6" xfId="5266"/>
    <cellStyle name="Normal 2 2 2 60" xfId="5267"/>
    <cellStyle name="Normal 2 2 2 61" xfId="5268"/>
    <cellStyle name="Normal 2 2 2 62" xfId="5269"/>
    <cellStyle name="Normal 2 2 2 63" xfId="5270"/>
    <cellStyle name="Normal 2 2 2 64" xfId="5271"/>
    <cellStyle name="Normal 2 2 2 65" xfId="5272"/>
    <cellStyle name="Normal 2 2 2 66" xfId="5273"/>
    <cellStyle name="Normal 2 2 2 67" xfId="5274"/>
    <cellStyle name="Normal 2 2 2 68" xfId="5275"/>
    <cellStyle name="Normal 2 2 2 69" xfId="5276"/>
    <cellStyle name="Normal 2 2 2 7" xfId="5277"/>
    <cellStyle name="Normal 2 2 2 70" xfId="5278"/>
    <cellStyle name="Normal 2 2 2 71" xfId="5279"/>
    <cellStyle name="Normal 2 2 2 72" xfId="5280"/>
    <cellStyle name="Normal 2 2 2 73" xfId="5281"/>
    <cellStyle name="Normal 2 2 2 74" xfId="5282"/>
    <cellStyle name="Normal 2 2 2 75" xfId="5283"/>
    <cellStyle name="Normal 2 2 2 76" xfId="5284"/>
    <cellStyle name="Normal 2 2 2 77" xfId="5285"/>
    <cellStyle name="Normal 2 2 2 78" xfId="5286"/>
    <cellStyle name="Normal 2 2 2 79" xfId="5287"/>
    <cellStyle name="Normal 2 2 2 8" xfId="5288"/>
    <cellStyle name="Normal 2 2 2 80" xfId="5289"/>
    <cellStyle name="Normal 2 2 2 81" xfId="5290"/>
    <cellStyle name="Normal 2 2 2 82" xfId="5291"/>
    <cellStyle name="Normal 2 2 2 83" xfId="5292"/>
    <cellStyle name="Normal 2 2 2 84" xfId="5293"/>
    <cellStyle name="Normal 2 2 2 85" xfId="5294"/>
    <cellStyle name="Normal 2 2 2 86" xfId="5295"/>
    <cellStyle name="Normal 2 2 2 87" xfId="4953"/>
    <cellStyle name="Normal 2 2 2 9" xfId="5296"/>
    <cellStyle name="Normal 2 2 2_3.1.2 DB Pension Detail" xfId="5297"/>
    <cellStyle name="Normal 2 2 20" xfId="5298"/>
    <cellStyle name="Normal 2 2 21" xfId="5299"/>
    <cellStyle name="Normal 2 2 22" xfId="5300"/>
    <cellStyle name="Normal 2 2 23" xfId="5301"/>
    <cellStyle name="Normal 2 2 24" xfId="5302"/>
    <cellStyle name="Normal 2 2 25" xfId="5303"/>
    <cellStyle name="Normal 2 2 26" xfId="5304"/>
    <cellStyle name="Normal 2 2 27" xfId="5305"/>
    <cellStyle name="Normal 2 2 28" xfId="5306"/>
    <cellStyle name="Normal 2 2 29" xfId="5307"/>
    <cellStyle name="Normal 2 2 3" xfId="5308"/>
    <cellStyle name="Normal 2 2 3 10" xfId="5309"/>
    <cellStyle name="Normal 2 2 3 11" xfId="5310"/>
    <cellStyle name="Normal 2 2 3 12" xfId="5311"/>
    <cellStyle name="Normal 2 2 3 13" xfId="5312"/>
    <cellStyle name="Normal 2 2 3 14" xfId="5313"/>
    <cellStyle name="Normal 2 2 3 15" xfId="5314"/>
    <cellStyle name="Normal 2 2 3 16" xfId="5315"/>
    <cellStyle name="Normal 2 2 3 17" xfId="5316"/>
    <cellStyle name="Normal 2 2 3 18" xfId="5317"/>
    <cellStyle name="Normal 2 2 3 19" xfId="5318"/>
    <cellStyle name="Normal 2 2 3 2" xfId="5319"/>
    <cellStyle name="Normal 2 2 3 2 10" xfId="5320"/>
    <cellStyle name="Normal 2 2 3 2 11" xfId="5321"/>
    <cellStyle name="Normal 2 2 3 2 12" xfId="5322"/>
    <cellStyle name="Normal 2 2 3 2 13" xfId="5323"/>
    <cellStyle name="Normal 2 2 3 2 14" xfId="5324"/>
    <cellStyle name="Normal 2 2 3 2 15" xfId="5325"/>
    <cellStyle name="Normal 2 2 3 2 16" xfId="5326"/>
    <cellStyle name="Normal 2 2 3 2 17" xfId="5327"/>
    <cellStyle name="Normal 2 2 3 2 18" xfId="5328"/>
    <cellStyle name="Normal 2 2 3 2 19" xfId="5329"/>
    <cellStyle name="Normal 2 2 3 2 2" xfId="5330"/>
    <cellStyle name="Normal 2 2 3 2 2 10" xfId="5331"/>
    <cellStyle name="Normal 2 2 3 2 2 11" xfId="5332"/>
    <cellStyle name="Normal 2 2 3 2 2 12" xfId="5333"/>
    <cellStyle name="Normal 2 2 3 2 2 13" xfId="5334"/>
    <cellStyle name="Normal 2 2 3 2 2 14" xfId="5335"/>
    <cellStyle name="Normal 2 2 3 2 2 15" xfId="5336"/>
    <cellStyle name="Normal 2 2 3 2 2 16" xfId="5337"/>
    <cellStyle name="Normal 2 2 3 2 2 17" xfId="5338"/>
    <cellStyle name="Normal 2 2 3 2 2 18" xfId="5339"/>
    <cellStyle name="Normal 2 2 3 2 2 19" xfId="5340"/>
    <cellStyle name="Normal 2 2 3 2 2 2" xfId="5341"/>
    <cellStyle name="Normal 2 2 3 2 2 2 10" xfId="5342"/>
    <cellStyle name="Normal 2 2 3 2 2 2 11" xfId="5343"/>
    <cellStyle name="Normal 2 2 3 2 2 2 12" xfId="5344"/>
    <cellStyle name="Normal 2 2 3 2 2 2 13" xfId="5345"/>
    <cellStyle name="Normal 2 2 3 2 2 2 14" xfId="5346"/>
    <cellStyle name="Normal 2 2 3 2 2 2 15" xfId="5347"/>
    <cellStyle name="Normal 2 2 3 2 2 2 16" xfId="5348"/>
    <cellStyle name="Normal 2 2 3 2 2 2 17" xfId="5349"/>
    <cellStyle name="Normal 2 2 3 2 2 2 18" xfId="5350"/>
    <cellStyle name="Normal 2 2 3 2 2 2 19" xfId="5351"/>
    <cellStyle name="Normal 2 2 3 2 2 2 2" xfId="5352"/>
    <cellStyle name="Normal 2 2 3 2 2 2 2 10" xfId="5353"/>
    <cellStyle name="Normal 2 2 3 2 2 2 2 11" xfId="5354"/>
    <cellStyle name="Normal 2 2 3 2 2 2 2 12" xfId="5355"/>
    <cellStyle name="Normal 2 2 3 2 2 2 2 13" xfId="5356"/>
    <cellStyle name="Normal 2 2 3 2 2 2 2 14" xfId="5357"/>
    <cellStyle name="Normal 2 2 3 2 2 2 2 15" xfId="5358"/>
    <cellStyle name="Normal 2 2 3 2 2 2 2 16" xfId="5359"/>
    <cellStyle name="Normal 2 2 3 2 2 2 2 17" xfId="5360"/>
    <cellStyle name="Normal 2 2 3 2 2 2 2 18" xfId="5361"/>
    <cellStyle name="Normal 2 2 3 2 2 2 2 19" xfId="5362"/>
    <cellStyle name="Normal 2 2 3 2 2 2 2 2" xfId="5363"/>
    <cellStyle name="Normal 2 2 3 2 2 2 2 2 10" xfId="5364"/>
    <cellStyle name="Normal 2 2 3 2 2 2 2 2 11" xfId="5365"/>
    <cellStyle name="Normal 2 2 3 2 2 2 2 2 12" xfId="5366"/>
    <cellStyle name="Normal 2 2 3 2 2 2 2 2 13" xfId="5367"/>
    <cellStyle name="Normal 2 2 3 2 2 2 2 2 14" xfId="5368"/>
    <cellStyle name="Normal 2 2 3 2 2 2 2 2 15" xfId="5369"/>
    <cellStyle name="Normal 2 2 3 2 2 2 2 2 16" xfId="5370"/>
    <cellStyle name="Normal 2 2 3 2 2 2 2 2 17" xfId="5371"/>
    <cellStyle name="Normal 2 2 3 2 2 2 2 2 18" xfId="5372"/>
    <cellStyle name="Normal 2 2 3 2 2 2 2 2 2" xfId="5373"/>
    <cellStyle name="Normal 2 2 3 2 2 2 2 2 3" xfId="5374"/>
    <cellStyle name="Normal 2 2 3 2 2 2 2 2 4" xfId="5375"/>
    <cellStyle name="Normal 2 2 3 2 2 2 2 2 5" xfId="5376"/>
    <cellStyle name="Normal 2 2 3 2 2 2 2 2 6" xfId="5377"/>
    <cellStyle name="Normal 2 2 3 2 2 2 2 2 7" xfId="5378"/>
    <cellStyle name="Normal 2 2 3 2 2 2 2 2 8" xfId="5379"/>
    <cellStyle name="Normal 2 2 3 2 2 2 2 2 9" xfId="5380"/>
    <cellStyle name="Normal 2 2 3 2 2 2 2 3" xfId="5381"/>
    <cellStyle name="Normal 2 2 3 2 2 2 2 4" xfId="5382"/>
    <cellStyle name="Normal 2 2 3 2 2 2 2 5" xfId="5383"/>
    <cellStyle name="Normal 2 2 3 2 2 2 2 6" xfId="5384"/>
    <cellStyle name="Normal 2 2 3 2 2 2 2 7" xfId="5385"/>
    <cellStyle name="Normal 2 2 3 2 2 2 2 8" xfId="5386"/>
    <cellStyle name="Normal 2 2 3 2 2 2 2 9" xfId="5387"/>
    <cellStyle name="Normal 2 2 3 2 2 2 2_ELEC SAP FCST UPLOAD" xfId="5388"/>
    <cellStyle name="Normal 2 2 3 2 2 2 20" xfId="5389"/>
    <cellStyle name="Normal 2 2 3 2 2 2 21" xfId="5390"/>
    <cellStyle name="Normal 2 2 3 2 2 2 22" xfId="5391"/>
    <cellStyle name="Normal 2 2 3 2 2 2 3" xfId="5392"/>
    <cellStyle name="Normal 2 2 3 2 2 2 4" xfId="5393"/>
    <cellStyle name="Normal 2 2 3 2 2 2 5" xfId="5394"/>
    <cellStyle name="Normal 2 2 3 2 2 2 6" xfId="5395"/>
    <cellStyle name="Normal 2 2 3 2 2 2 7" xfId="5396"/>
    <cellStyle name="Normal 2 2 3 2 2 2 8" xfId="5397"/>
    <cellStyle name="Normal 2 2 3 2 2 2 9" xfId="5398"/>
    <cellStyle name="Normal 2 2 3 2 2 2_ELEC SAP FCST UPLOAD" xfId="5399"/>
    <cellStyle name="Normal 2 2 3 2 2 20" xfId="5400"/>
    <cellStyle name="Normal 2 2 3 2 2 21" xfId="5401"/>
    <cellStyle name="Normal 2 2 3 2 2 22" xfId="5402"/>
    <cellStyle name="Normal 2 2 3 2 2 3" xfId="5403"/>
    <cellStyle name="Normal 2 2 3 2 2 3 2" xfId="5404"/>
    <cellStyle name="Normal 2 2 3 2 2 3 3" xfId="5405"/>
    <cellStyle name="Normal 2 2 3 2 2 3_ELEC SAP FCST UPLOAD" xfId="5406"/>
    <cellStyle name="Normal 2 2 3 2 2 4" xfId="5407"/>
    <cellStyle name="Normal 2 2 3 2 2 5" xfId="5408"/>
    <cellStyle name="Normal 2 2 3 2 2 6" xfId="5409"/>
    <cellStyle name="Normal 2 2 3 2 2 7" xfId="5410"/>
    <cellStyle name="Normal 2 2 3 2 2 8" xfId="5411"/>
    <cellStyle name="Normal 2 2 3 2 2 9" xfId="5412"/>
    <cellStyle name="Normal 2 2 3 2 2_ELEC SAP FCST UPLOAD" xfId="5413"/>
    <cellStyle name="Normal 2 2 3 2 20" xfId="5414"/>
    <cellStyle name="Normal 2 2 3 2 21" xfId="5415"/>
    <cellStyle name="Normal 2 2 3 2 22" xfId="5416"/>
    <cellStyle name="Normal 2 2 3 2 23" xfId="5417"/>
    <cellStyle name="Normal 2 2 3 2 3" xfId="5418"/>
    <cellStyle name="Normal 2 2 3 2 3 2" xfId="5419"/>
    <cellStyle name="Normal 2 2 3 2 3 3" xfId="5420"/>
    <cellStyle name="Normal 2 2 3 2 3_ELEC SAP FCST UPLOAD" xfId="5421"/>
    <cellStyle name="Normal 2 2 3 2 4" xfId="5422"/>
    <cellStyle name="Normal 2 2 3 2 5" xfId="5423"/>
    <cellStyle name="Normal 2 2 3 2 6" xfId="5424"/>
    <cellStyle name="Normal 2 2 3 2 7" xfId="5425"/>
    <cellStyle name="Normal 2 2 3 2 8" xfId="5426"/>
    <cellStyle name="Normal 2 2 3 2 9" xfId="5427"/>
    <cellStyle name="Normal 2 2 3 2_ELEC SAP FCST UPLOAD" xfId="5428"/>
    <cellStyle name="Normal 2 2 3 20" xfId="5429"/>
    <cellStyle name="Normal 2 2 3 21" xfId="5430"/>
    <cellStyle name="Normal 2 2 3 22" xfId="5431"/>
    <cellStyle name="Normal 2 2 3 23" xfId="5432"/>
    <cellStyle name="Normal 2 2 3 24" xfId="5433"/>
    <cellStyle name="Normal 2 2 3 25" xfId="5434"/>
    <cellStyle name="Normal 2 2 3 26" xfId="5435"/>
    <cellStyle name="Normal 2 2 3 27" xfId="5436"/>
    <cellStyle name="Normal 2 2 3 28" xfId="5437"/>
    <cellStyle name="Normal 2 2 3 29" xfId="5438"/>
    <cellStyle name="Normal 2 2 3 3" xfId="5439"/>
    <cellStyle name="Normal 2 2 3 3 2" xfId="5440"/>
    <cellStyle name="Normal 2 2 3 3 2 2" xfId="5441"/>
    <cellStyle name="Normal 2 2 3 3 2 3" xfId="5442"/>
    <cellStyle name="Normal 2 2 3 3 2_ELEC SAP FCST UPLOAD" xfId="5443"/>
    <cellStyle name="Normal 2 2 3 3 3" xfId="5444"/>
    <cellStyle name="Normal 2 2 3 3 4" xfId="5445"/>
    <cellStyle name="Normal 2 2 3 3 5" xfId="5446"/>
    <cellStyle name="Normal 2 2 3 3 6" xfId="5447"/>
    <cellStyle name="Normal 2 2 3 3_ELEC SAP FCST UPLOAD" xfId="5448"/>
    <cellStyle name="Normal 2 2 3 30" xfId="5449"/>
    <cellStyle name="Normal 2 2 3 31" xfId="5450"/>
    <cellStyle name="Normal 2 2 3 32" xfId="5451"/>
    <cellStyle name="Normal 2 2 3 33" xfId="5452"/>
    <cellStyle name="Normal 2 2 3 34" xfId="5453"/>
    <cellStyle name="Normal 2 2 3 35" xfId="5454"/>
    <cellStyle name="Normal 2 2 3 36" xfId="5455"/>
    <cellStyle name="Normal 2 2 3 37" xfId="5456"/>
    <cellStyle name="Normal 2 2 3 38" xfId="5457"/>
    <cellStyle name="Normal 2 2 3 39" xfId="5458"/>
    <cellStyle name="Normal 2 2 3 4" xfId="5459"/>
    <cellStyle name="Normal 2 2 3 4 2" xfId="5460"/>
    <cellStyle name="Normal 2 2 3 4 3" xfId="5461"/>
    <cellStyle name="Normal 2 2 3 4_ELEC SAP FCST UPLOAD" xfId="5462"/>
    <cellStyle name="Normal 2 2 3 40" xfId="5463"/>
    <cellStyle name="Normal 2 2 3 41" xfId="5464"/>
    <cellStyle name="Normal 2 2 3 42" xfId="5465"/>
    <cellStyle name="Normal 2 2 3 43" xfId="5466"/>
    <cellStyle name="Normal 2 2 3 44" xfId="5467"/>
    <cellStyle name="Normal 2 2 3 45" xfId="5468"/>
    <cellStyle name="Normal 2 2 3 46" xfId="5469"/>
    <cellStyle name="Normal 2 2 3 47" xfId="5470"/>
    <cellStyle name="Normal 2 2 3 48" xfId="5471"/>
    <cellStyle name="Normal 2 2 3 49" xfId="5472"/>
    <cellStyle name="Normal 2 2 3 5" xfId="5473"/>
    <cellStyle name="Normal 2 2 3 50" xfId="5474"/>
    <cellStyle name="Normal 2 2 3 51" xfId="5475"/>
    <cellStyle name="Normal 2 2 3 52" xfId="5476"/>
    <cellStyle name="Normal 2 2 3 53" xfId="5477"/>
    <cellStyle name="Normal 2 2 3 54" xfId="5478"/>
    <cellStyle name="Normal 2 2 3 55" xfId="5479"/>
    <cellStyle name="Normal 2 2 3 56" xfId="5480"/>
    <cellStyle name="Normal 2 2 3 57" xfId="5481"/>
    <cellStyle name="Normal 2 2 3 58" xfId="5482"/>
    <cellStyle name="Normal 2 2 3 59" xfId="5483"/>
    <cellStyle name="Normal 2 2 3 6" xfId="5484"/>
    <cellStyle name="Normal 2 2 3 60" xfId="5485"/>
    <cellStyle name="Normal 2 2 3 61" xfId="5486"/>
    <cellStyle name="Normal 2 2 3 62" xfId="5487"/>
    <cellStyle name="Normal 2 2 3 63" xfId="5488"/>
    <cellStyle name="Normal 2 2 3 64" xfId="5489"/>
    <cellStyle name="Normal 2 2 3 65" xfId="5490"/>
    <cellStyle name="Normal 2 2 3 66" xfId="5491"/>
    <cellStyle name="Normal 2 2 3 67" xfId="5492"/>
    <cellStyle name="Normal 2 2 3 68" xfId="5493"/>
    <cellStyle name="Normal 2 2 3 69" xfId="5494"/>
    <cellStyle name="Normal 2 2 3 7" xfId="5495"/>
    <cellStyle name="Normal 2 2 3 70" xfId="5496"/>
    <cellStyle name="Normal 2 2 3 71" xfId="5497"/>
    <cellStyle name="Normal 2 2 3 72" xfId="5498"/>
    <cellStyle name="Normal 2 2 3 73" xfId="5499"/>
    <cellStyle name="Normal 2 2 3 74" xfId="5500"/>
    <cellStyle name="Normal 2 2 3 75" xfId="5501"/>
    <cellStyle name="Normal 2 2 3 76" xfId="5502"/>
    <cellStyle name="Normal 2 2 3 77" xfId="5503"/>
    <cellStyle name="Normal 2 2 3 78" xfId="5504"/>
    <cellStyle name="Normal 2 2 3 79" xfId="5505"/>
    <cellStyle name="Normal 2 2 3 8" xfId="5506"/>
    <cellStyle name="Normal 2 2 3 8 10" xfId="5507"/>
    <cellStyle name="Normal 2 2 3 8 11" xfId="5508"/>
    <cellStyle name="Normal 2 2 3 8 12" xfId="5509"/>
    <cellStyle name="Normal 2 2 3 8 13" xfId="5510"/>
    <cellStyle name="Normal 2 2 3 8 14" xfId="5511"/>
    <cellStyle name="Normal 2 2 3 8 15" xfId="5512"/>
    <cellStyle name="Normal 2 2 3 8 16" xfId="5513"/>
    <cellStyle name="Normal 2 2 3 8 17" xfId="5514"/>
    <cellStyle name="Normal 2 2 3 8 2" xfId="5515"/>
    <cellStyle name="Normal 2 2 3 8 3" xfId="5516"/>
    <cellStyle name="Normal 2 2 3 8 4" xfId="5517"/>
    <cellStyle name="Normal 2 2 3 8 5" xfId="5518"/>
    <cellStyle name="Normal 2 2 3 8 6" xfId="5519"/>
    <cellStyle name="Normal 2 2 3 8 7" xfId="5520"/>
    <cellStyle name="Normal 2 2 3 8 8" xfId="5521"/>
    <cellStyle name="Normal 2 2 3 8 9" xfId="5522"/>
    <cellStyle name="Normal 2 2 3 80" xfId="5523"/>
    <cellStyle name="Normal 2 2 3 81" xfId="5524"/>
    <cellStyle name="Normal 2 2 3 82" xfId="5525"/>
    <cellStyle name="Normal 2 2 3 83" xfId="5526"/>
    <cellStyle name="Normal 2 2 3 84" xfId="5527"/>
    <cellStyle name="Normal 2 2 3 9" xfId="5528"/>
    <cellStyle name="Normal 2 2 3_ELEC SAP FCST UPLOAD" xfId="5529"/>
    <cellStyle name="Normal 2 2 30" xfId="5530"/>
    <cellStyle name="Normal 2 2 31" xfId="5531"/>
    <cellStyle name="Normal 2 2 32" xfId="5532"/>
    <cellStyle name="Normal 2 2 33" xfId="5533"/>
    <cellStyle name="Normal 2 2 34" xfId="5534"/>
    <cellStyle name="Normal 2 2 35" xfId="5535"/>
    <cellStyle name="Normal 2 2 36" xfId="5536"/>
    <cellStyle name="Normal 2 2 37" xfId="5537"/>
    <cellStyle name="Normal 2 2 38" xfId="5538"/>
    <cellStyle name="Normal 2 2 39" xfId="5539"/>
    <cellStyle name="Normal 2 2 4" xfId="5540"/>
    <cellStyle name="Normal 2 2 4 10" xfId="5541"/>
    <cellStyle name="Normal 2 2 4 11" xfId="5542"/>
    <cellStyle name="Normal 2 2 4 12" xfId="5543"/>
    <cellStyle name="Normal 2 2 4 13" xfId="5544"/>
    <cellStyle name="Normal 2 2 4 14" xfId="5545"/>
    <cellStyle name="Normal 2 2 4 15" xfId="5546"/>
    <cellStyle name="Normal 2 2 4 16" xfId="5547"/>
    <cellStyle name="Normal 2 2 4 17" xfId="5548"/>
    <cellStyle name="Normal 2 2 4 18" xfId="5549"/>
    <cellStyle name="Normal 2 2 4 19" xfId="5550"/>
    <cellStyle name="Normal 2 2 4 2" xfId="5551"/>
    <cellStyle name="Normal 2 2 4 2 10" xfId="5552"/>
    <cellStyle name="Normal 2 2 4 2 11" xfId="5553"/>
    <cellStyle name="Normal 2 2 4 2 12" xfId="5554"/>
    <cellStyle name="Normal 2 2 4 2 13" xfId="5555"/>
    <cellStyle name="Normal 2 2 4 2 14" xfId="5556"/>
    <cellStyle name="Normal 2 2 4 2 15" xfId="5557"/>
    <cellStyle name="Normal 2 2 4 2 16" xfId="5558"/>
    <cellStyle name="Normal 2 2 4 2 17" xfId="5559"/>
    <cellStyle name="Normal 2 2 4 2 18" xfId="5560"/>
    <cellStyle name="Normal 2 2 4 2 19" xfId="5561"/>
    <cellStyle name="Normal 2 2 4 2 2" xfId="5562"/>
    <cellStyle name="Normal 2 2 4 2 2 10" xfId="5563"/>
    <cellStyle name="Normal 2 2 4 2 2 11" xfId="5564"/>
    <cellStyle name="Normal 2 2 4 2 2 12" xfId="5565"/>
    <cellStyle name="Normal 2 2 4 2 2 13" xfId="5566"/>
    <cellStyle name="Normal 2 2 4 2 2 14" xfId="5567"/>
    <cellStyle name="Normal 2 2 4 2 2 15" xfId="5568"/>
    <cellStyle name="Normal 2 2 4 2 2 16" xfId="5569"/>
    <cellStyle name="Normal 2 2 4 2 2 17" xfId="5570"/>
    <cellStyle name="Normal 2 2 4 2 2 18" xfId="5571"/>
    <cellStyle name="Normal 2 2 4 2 2 19" xfId="5572"/>
    <cellStyle name="Normal 2 2 4 2 2 2" xfId="5573"/>
    <cellStyle name="Normal 2 2 4 2 2 2 10" xfId="5574"/>
    <cellStyle name="Normal 2 2 4 2 2 2 11" xfId="5575"/>
    <cellStyle name="Normal 2 2 4 2 2 2 12" xfId="5576"/>
    <cellStyle name="Normal 2 2 4 2 2 2 13" xfId="5577"/>
    <cellStyle name="Normal 2 2 4 2 2 2 14" xfId="5578"/>
    <cellStyle name="Normal 2 2 4 2 2 2 15" xfId="5579"/>
    <cellStyle name="Normal 2 2 4 2 2 2 16" xfId="5580"/>
    <cellStyle name="Normal 2 2 4 2 2 2 17" xfId="5581"/>
    <cellStyle name="Normal 2 2 4 2 2 2 18" xfId="5582"/>
    <cellStyle name="Normal 2 2 4 2 2 2 2" xfId="5583"/>
    <cellStyle name="Normal 2 2 4 2 2 2 3" xfId="5584"/>
    <cellStyle name="Normal 2 2 4 2 2 2 4" xfId="5585"/>
    <cellStyle name="Normal 2 2 4 2 2 2 5" xfId="5586"/>
    <cellStyle name="Normal 2 2 4 2 2 2 6" xfId="5587"/>
    <cellStyle name="Normal 2 2 4 2 2 2 7" xfId="5588"/>
    <cellStyle name="Normal 2 2 4 2 2 2 8" xfId="5589"/>
    <cellStyle name="Normal 2 2 4 2 2 2 9" xfId="5590"/>
    <cellStyle name="Normal 2 2 4 2 2 3" xfId="5591"/>
    <cellStyle name="Normal 2 2 4 2 2 4" xfId="5592"/>
    <cellStyle name="Normal 2 2 4 2 2 5" xfId="5593"/>
    <cellStyle name="Normal 2 2 4 2 2 6" xfId="5594"/>
    <cellStyle name="Normal 2 2 4 2 2 7" xfId="5595"/>
    <cellStyle name="Normal 2 2 4 2 2 8" xfId="5596"/>
    <cellStyle name="Normal 2 2 4 2 2 9" xfId="5597"/>
    <cellStyle name="Normal 2 2 4 2 2_ELEC SAP FCST UPLOAD" xfId="5598"/>
    <cellStyle name="Normal 2 2 4 2 20" xfId="5599"/>
    <cellStyle name="Normal 2 2 4 2 21" xfId="5600"/>
    <cellStyle name="Normal 2 2 4 2 22" xfId="5601"/>
    <cellStyle name="Normal 2 2 4 2 3" xfId="5602"/>
    <cellStyle name="Normal 2 2 4 2 4" xfId="5603"/>
    <cellStyle name="Normal 2 2 4 2 5" xfId="5604"/>
    <cellStyle name="Normal 2 2 4 2 6" xfId="5605"/>
    <cellStyle name="Normal 2 2 4 2 7" xfId="5606"/>
    <cellStyle name="Normal 2 2 4 2 8" xfId="5607"/>
    <cellStyle name="Normal 2 2 4 2 9" xfId="5608"/>
    <cellStyle name="Normal 2 2 4 2_ELEC SAP FCST UPLOAD" xfId="5609"/>
    <cellStyle name="Normal 2 2 4 20" xfId="5610"/>
    <cellStyle name="Normal 2 2 4 21" xfId="5611"/>
    <cellStyle name="Normal 2 2 4 22" xfId="5612"/>
    <cellStyle name="Normal 2 2 4 23" xfId="5613"/>
    <cellStyle name="Normal 2 2 4 24" xfId="5614"/>
    <cellStyle name="Normal 2 2 4 25" xfId="5615"/>
    <cellStyle name="Normal 2 2 4 26" xfId="5616"/>
    <cellStyle name="Normal 2 2 4 27" xfId="5617"/>
    <cellStyle name="Normal 2 2 4 28" xfId="5618"/>
    <cellStyle name="Normal 2 2 4 29" xfId="5619"/>
    <cellStyle name="Normal 2 2 4 3" xfId="5620"/>
    <cellStyle name="Normal 2 2 4 3 2" xfId="5621"/>
    <cellStyle name="Normal 2 2 4 3 3" xfId="5622"/>
    <cellStyle name="Normal 2 2 4 3_ELEC SAP FCST UPLOAD" xfId="5623"/>
    <cellStyle name="Normal 2 2 4 30" xfId="5624"/>
    <cellStyle name="Normal 2 2 4 31" xfId="5625"/>
    <cellStyle name="Normal 2 2 4 32" xfId="5626"/>
    <cellStyle name="Normal 2 2 4 33" xfId="5627"/>
    <cellStyle name="Normal 2 2 4 34" xfId="5628"/>
    <cellStyle name="Normal 2 2 4 35" xfId="5629"/>
    <cellStyle name="Normal 2 2 4 36" xfId="5630"/>
    <cellStyle name="Normal 2 2 4 37" xfId="5631"/>
    <cellStyle name="Normal 2 2 4 38" xfId="5632"/>
    <cellStyle name="Normal 2 2 4 39" xfId="5633"/>
    <cellStyle name="Normal 2 2 4 4" xfId="5634"/>
    <cellStyle name="Normal 2 2 4 40" xfId="5635"/>
    <cellStyle name="Normal 2 2 4 41" xfId="5636"/>
    <cellStyle name="Normal 2 2 4 42" xfId="5637"/>
    <cellStyle name="Normal 2 2 4 43" xfId="5638"/>
    <cellStyle name="Normal 2 2 4 44" xfId="5639"/>
    <cellStyle name="Normal 2 2 4 45" xfId="5640"/>
    <cellStyle name="Normal 2 2 4 46" xfId="5641"/>
    <cellStyle name="Normal 2 2 4 47" xfId="5642"/>
    <cellStyle name="Normal 2 2 4 48" xfId="5643"/>
    <cellStyle name="Normal 2 2 4 49" xfId="5644"/>
    <cellStyle name="Normal 2 2 4 5" xfId="5645"/>
    <cellStyle name="Normal 2 2 4 50" xfId="5646"/>
    <cellStyle name="Normal 2 2 4 51" xfId="5647"/>
    <cellStyle name="Normal 2 2 4 52" xfId="5648"/>
    <cellStyle name="Normal 2 2 4 53" xfId="5649"/>
    <cellStyle name="Normal 2 2 4 54" xfId="5650"/>
    <cellStyle name="Normal 2 2 4 55" xfId="5651"/>
    <cellStyle name="Normal 2 2 4 56" xfId="5652"/>
    <cellStyle name="Normal 2 2 4 57" xfId="5653"/>
    <cellStyle name="Normal 2 2 4 58" xfId="5654"/>
    <cellStyle name="Normal 2 2 4 59" xfId="5655"/>
    <cellStyle name="Normal 2 2 4 6" xfId="5656"/>
    <cellStyle name="Normal 2 2 4 60" xfId="5657"/>
    <cellStyle name="Normal 2 2 4 61" xfId="5658"/>
    <cellStyle name="Normal 2 2 4 62" xfId="5659"/>
    <cellStyle name="Normal 2 2 4 63" xfId="5660"/>
    <cellStyle name="Normal 2 2 4 64" xfId="5661"/>
    <cellStyle name="Normal 2 2 4 65" xfId="5662"/>
    <cellStyle name="Normal 2 2 4 66" xfId="5663"/>
    <cellStyle name="Normal 2 2 4 67" xfId="5664"/>
    <cellStyle name="Normal 2 2 4 68" xfId="5665"/>
    <cellStyle name="Normal 2 2 4 69" xfId="5666"/>
    <cellStyle name="Normal 2 2 4 7" xfId="5667"/>
    <cellStyle name="Normal 2 2 4 7 10" xfId="5668"/>
    <cellStyle name="Normal 2 2 4 7 11" xfId="5669"/>
    <cellStyle name="Normal 2 2 4 7 12" xfId="5670"/>
    <cellStyle name="Normal 2 2 4 7 13" xfId="5671"/>
    <cellStyle name="Normal 2 2 4 7 14" xfId="5672"/>
    <cellStyle name="Normal 2 2 4 7 15" xfId="5673"/>
    <cellStyle name="Normal 2 2 4 7 16" xfId="5674"/>
    <cellStyle name="Normal 2 2 4 7 17" xfId="5675"/>
    <cellStyle name="Normal 2 2 4 7 2" xfId="5676"/>
    <cellStyle name="Normal 2 2 4 7 3" xfId="5677"/>
    <cellStyle name="Normal 2 2 4 7 4" xfId="5678"/>
    <cellStyle name="Normal 2 2 4 7 5" xfId="5679"/>
    <cellStyle name="Normal 2 2 4 7 6" xfId="5680"/>
    <cellStyle name="Normal 2 2 4 7 7" xfId="5681"/>
    <cellStyle name="Normal 2 2 4 7 8" xfId="5682"/>
    <cellStyle name="Normal 2 2 4 7 9" xfId="5683"/>
    <cellStyle name="Normal 2 2 4 70" xfId="5684"/>
    <cellStyle name="Normal 2 2 4 71" xfId="5685"/>
    <cellStyle name="Normal 2 2 4 72" xfId="5686"/>
    <cellStyle name="Normal 2 2 4 73" xfId="5687"/>
    <cellStyle name="Normal 2 2 4 74" xfId="5688"/>
    <cellStyle name="Normal 2 2 4 75" xfId="5689"/>
    <cellStyle name="Normal 2 2 4 76" xfId="5690"/>
    <cellStyle name="Normal 2 2 4 77" xfId="5691"/>
    <cellStyle name="Normal 2 2 4 78" xfId="5692"/>
    <cellStyle name="Normal 2 2 4 79" xfId="5693"/>
    <cellStyle name="Normal 2 2 4 8" xfId="5694"/>
    <cellStyle name="Normal 2 2 4 80" xfId="5695"/>
    <cellStyle name="Normal 2 2 4 81" xfId="5696"/>
    <cellStyle name="Normal 2 2 4 82" xfId="5697"/>
    <cellStyle name="Normal 2 2 4 83" xfId="5698"/>
    <cellStyle name="Normal 2 2 4 9" xfId="5699"/>
    <cellStyle name="Normal 2 2 4_ELEC SAP FCST UPLOAD" xfId="5700"/>
    <cellStyle name="Normal 2 2 40" xfId="5701"/>
    <cellStyle name="Normal 2 2 41" xfId="5702"/>
    <cellStyle name="Normal 2 2 42" xfId="5703"/>
    <cellStyle name="Normal 2 2 43" xfId="5704"/>
    <cellStyle name="Normal 2 2 44" xfId="5705"/>
    <cellStyle name="Normal 2 2 45" xfId="5706"/>
    <cellStyle name="Normal 2 2 46" xfId="5707"/>
    <cellStyle name="Normal 2 2 47" xfId="5708"/>
    <cellStyle name="Normal 2 2 48" xfId="5709"/>
    <cellStyle name="Normal 2 2 48 10" xfId="5710"/>
    <cellStyle name="Normal 2 2 48 11" xfId="5711"/>
    <cellStyle name="Normal 2 2 48 12" xfId="5712"/>
    <cellStyle name="Normal 2 2 48 13" xfId="5713"/>
    <cellStyle name="Normal 2 2 48 14" xfId="5714"/>
    <cellStyle name="Normal 2 2 48 15" xfId="5715"/>
    <cellStyle name="Normal 2 2 48 16" xfId="5716"/>
    <cellStyle name="Normal 2 2 48 17" xfId="5717"/>
    <cellStyle name="Normal 2 2 48 2" xfId="5718"/>
    <cellStyle name="Normal 2 2 48 3" xfId="5719"/>
    <cellStyle name="Normal 2 2 48 4" xfId="5720"/>
    <cellStyle name="Normal 2 2 48 5" xfId="5721"/>
    <cellStyle name="Normal 2 2 48 6" xfId="5722"/>
    <cellStyle name="Normal 2 2 48 7" xfId="5723"/>
    <cellStyle name="Normal 2 2 48 8" xfId="5724"/>
    <cellStyle name="Normal 2 2 48 9" xfId="5725"/>
    <cellStyle name="Normal 2 2 49" xfId="5726"/>
    <cellStyle name="Normal 2 2 49 10" xfId="5727"/>
    <cellStyle name="Normal 2 2 49 11" xfId="5728"/>
    <cellStyle name="Normal 2 2 49 12" xfId="5729"/>
    <cellStyle name="Normal 2 2 49 13" xfId="5730"/>
    <cellStyle name="Normal 2 2 49 14" xfId="5731"/>
    <cellStyle name="Normal 2 2 49 15" xfId="5732"/>
    <cellStyle name="Normal 2 2 49 16" xfId="5733"/>
    <cellStyle name="Normal 2 2 49 17" xfId="5734"/>
    <cellStyle name="Normal 2 2 49 18" xfId="5735"/>
    <cellStyle name="Normal 2 2 49 2" xfId="5736"/>
    <cellStyle name="Normal 2 2 49 3" xfId="5737"/>
    <cellStyle name="Normal 2 2 49 4" xfId="5738"/>
    <cellStyle name="Normal 2 2 49 5" xfId="5739"/>
    <cellStyle name="Normal 2 2 49 6" xfId="5740"/>
    <cellStyle name="Normal 2 2 49 7" xfId="5741"/>
    <cellStyle name="Normal 2 2 49 8" xfId="5742"/>
    <cellStyle name="Normal 2 2 49 9" xfId="5743"/>
    <cellStyle name="Normal 2 2 5" xfId="5744"/>
    <cellStyle name="Normal 2 2 5 10" xfId="5745"/>
    <cellStyle name="Normal 2 2 5 11" xfId="5746"/>
    <cellStyle name="Normal 2 2 5 12" xfId="5747"/>
    <cellStyle name="Normal 2 2 5 13" xfId="5748"/>
    <cellStyle name="Normal 2 2 5 14" xfId="5749"/>
    <cellStyle name="Normal 2 2 5 15" xfId="5750"/>
    <cellStyle name="Normal 2 2 5 16" xfId="5751"/>
    <cellStyle name="Normal 2 2 5 17" xfId="5752"/>
    <cellStyle name="Normal 2 2 5 18" xfId="5753"/>
    <cellStyle name="Normal 2 2 5 19" xfId="5754"/>
    <cellStyle name="Normal 2 2 5 2" xfId="5755"/>
    <cellStyle name="Normal 2 2 5 2 10" xfId="5756"/>
    <cellStyle name="Normal 2 2 5 2 11" xfId="5757"/>
    <cellStyle name="Normal 2 2 5 2 12" xfId="5758"/>
    <cellStyle name="Normal 2 2 5 2 13" xfId="5759"/>
    <cellStyle name="Normal 2 2 5 2 14" xfId="5760"/>
    <cellStyle name="Normal 2 2 5 2 15" xfId="5761"/>
    <cellStyle name="Normal 2 2 5 2 16" xfId="5762"/>
    <cellStyle name="Normal 2 2 5 2 17" xfId="5763"/>
    <cellStyle name="Normal 2 2 5 2 18" xfId="5764"/>
    <cellStyle name="Normal 2 2 5 2 2" xfId="5765"/>
    <cellStyle name="Normal 2 2 5 2 3" xfId="5766"/>
    <cellStyle name="Normal 2 2 5 2 4" xfId="5767"/>
    <cellStyle name="Normal 2 2 5 2 5" xfId="5768"/>
    <cellStyle name="Normal 2 2 5 2 6" xfId="5769"/>
    <cellStyle name="Normal 2 2 5 2 7" xfId="5770"/>
    <cellStyle name="Normal 2 2 5 2 8" xfId="5771"/>
    <cellStyle name="Normal 2 2 5 2 9" xfId="5772"/>
    <cellStyle name="Normal 2 2 5 20" xfId="5773"/>
    <cellStyle name="Normal 2 2 5 21" xfId="5774"/>
    <cellStyle name="Normal 2 2 5 22" xfId="5775"/>
    <cellStyle name="Normal 2 2 5 23" xfId="5776"/>
    <cellStyle name="Normal 2 2 5 24" xfId="5777"/>
    <cellStyle name="Normal 2 2 5 25" xfId="5778"/>
    <cellStyle name="Normal 2 2 5 26" xfId="5779"/>
    <cellStyle name="Normal 2 2 5 27" xfId="5780"/>
    <cellStyle name="Normal 2 2 5 28" xfId="5781"/>
    <cellStyle name="Normal 2 2 5 29" xfId="5782"/>
    <cellStyle name="Normal 2 2 5 3" xfId="5783"/>
    <cellStyle name="Normal 2 2 5 30" xfId="5784"/>
    <cellStyle name="Normal 2 2 5 31" xfId="5785"/>
    <cellStyle name="Normal 2 2 5 32" xfId="5786"/>
    <cellStyle name="Normal 2 2 5 33" xfId="5787"/>
    <cellStyle name="Normal 2 2 5 34" xfId="5788"/>
    <cellStyle name="Normal 2 2 5 35" xfId="5789"/>
    <cellStyle name="Normal 2 2 5 36" xfId="5790"/>
    <cellStyle name="Normal 2 2 5 37" xfId="5791"/>
    <cellStyle name="Normal 2 2 5 38" xfId="5792"/>
    <cellStyle name="Normal 2 2 5 39" xfId="5793"/>
    <cellStyle name="Normal 2 2 5 4" xfId="5794"/>
    <cellStyle name="Normal 2 2 5 4 10" xfId="5795"/>
    <cellStyle name="Normal 2 2 5 4 11" xfId="5796"/>
    <cellStyle name="Normal 2 2 5 4 12" xfId="5797"/>
    <cellStyle name="Normal 2 2 5 4 13" xfId="5798"/>
    <cellStyle name="Normal 2 2 5 4 14" xfId="5799"/>
    <cellStyle name="Normal 2 2 5 4 15" xfId="5800"/>
    <cellStyle name="Normal 2 2 5 4 16" xfId="5801"/>
    <cellStyle name="Normal 2 2 5 4 17" xfId="5802"/>
    <cellStyle name="Normal 2 2 5 4 2" xfId="5803"/>
    <cellStyle name="Normal 2 2 5 4 3" xfId="5804"/>
    <cellStyle name="Normal 2 2 5 4 4" xfId="5805"/>
    <cellStyle name="Normal 2 2 5 4 5" xfId="5806"/>
    <cellStyle name="Normal 2 2 5 4 6" xfId="5807"/>
    <cellStyle name="Normal 2 2 5 4 7" xfId="5808"/>
    <cellStyle name="Normal 2 2 5 4 8" xfId="5809"/>
    <cellStyle name="Normal 2 2 5 4 9" xfId="5810"/>
    <cellStyle name="Normal 2 2 5 40" xfId="5811"/>
    <cellStyle name="Normal 2 2 5 41" xfId="5812"/>
    <cellStyle name="Normal 2 2 5 42" xfId="5813"/>
    <cellStyle name="Normal 2 2 5 43" xfId="5814"/>
    <cellStyle name="Normal 2 2 5 44" xfId="5815"/>
    <cellStyle name="Normal 2 2 5 45" xfId="5816"/>
    <cellStyle name="Normal 2 2 5 46" xfId="5817"/>
    <cellStyle name="Normal 2 2 5 47" xfId="5818"/>
    <cellStyle name="Normal 2 2 5 48" xfId="5819"/>
    <cellStyle name="Normal 2 2 5 49" xfId="5820"/>
    <cellStyle name="Normal 2 2 5 5" xfId="5821"/>
    <cellStyle name="Normal 2 2 5 50" xfId="5822"/>
    <cellStyle name="Normal 2 2 5 51" xfId="5823"/>
    <cellStyle name="Normal 2 2 5 52" xfId="5824"/>
    <cellStyle name="Normal 2 2 5 53" xfId="5825"/>
    <cellStyle name="Normal 2 2 5 54" xfId="5826"/>
    <cellStyle name="Normal 2 2 5 55" xfId="5827"/>
    <cellStyle name="Normal 2 2 5 56" xfId="5828"/>
    <cellStyle name="Normal 2 2 5 57" xfId="5829"/>
    <cellStyle name="Normal 2 2 5 58" xfId="5830"/>
    <cellStyle name="Normal 2 2 5 59" xfId="5831"/>
    <cellStyle name="Normal 2 2 5 6" xfId="5832"/>
    <cellStyle name="Normal 2 2 5 60" xfId="5833"/>
    <cellStyle name="Normal 2 2 5 61" xfId="5834"/>
    <cellStyle name="Normal 2 2 5 62" xfId="5835"/>
    <cellStyle name="Normal 2 2 5 63" xfId="5836"/>
    <cellStyle name="Normal 2 2 5 64" xfId="5837"/>
    <cellStyle name="Normal 2 2 5 65" xfId="5838"/>
    <cellStyle name="Normal 2 2 5 66" xfId="5839"/>
    <cellStyle name="Normal 2 2 5 67" xfId="5840"/>
    <cellStyle name="Normal 2 2 5 68" xfId="5841"/>
    <cellStyle name="Normal 2 2 5 69" xfId="5842"/>
    <cellStyle name="Normal 2 2 5 7" xfId="5843"/>
    <cellStyle name="Normal 2 2 5 70" xfId="5844"/>
    <cellStyle name="Normal 2 2 5 71" xfId="5845"/>
    <cellStyle name="Normal 2 2 5 72" xfId="5846"/>
    <cellStyle name="Normal 2 2 5 73" xfId="5847"/>
    <cellStyle name="Normal 2 2 5 74" xfId="5848"/>
    <cellStyle name="Normal 2 2 5 75" xfId="5849"/>
    <cellStyle name="Normal 2 2 5 76" xfId="5850"/>
    <cellStyle name="Normal 2 2 5 77" xfId="5851"/>
    <cellStyle name="Normal 2 2 5 78" xfId="5852"/>
    <cellStyle name="Normal 2 2 5 79" xfId="5853"/>
    <cellStyle name="Normal 2 2 5 8" xfId="5854"/>
    <cellStyle name="Normal 2 2 5 80" xfId="5855"/>
    <cellStyle name="Normal 2 2 5 9" xfId="5856"/>
    <cellStyle name="Normal 2 2 5_ELEC SAP FCST UPLOAD" xfId="5857"/>
    <cellStyle name="Normal 2 2 50" xfId="5858"/>
    <cellStyle name="Normal 2 2 51" xfId="5859"/>
    <cellStyle name="Normal 2 2 52" xfId="5860"/>
    <cellStyle name="Normal 2 2 53" xfId="5861"/>
    <cellStyle name="Normal 2 2 54" xfId="5862"/>
    <cellStyle name="Normal 2 2 55" xfId="5863"/>
    <cellStyle name="Normal 2 2 56" xfId="5864"/>
    <cellStyle name="Normal 2 2 57" xfId="5865"/>
    <cellStyle name="Normal 2 2 58" xfId="5866"/>
    <cellStyle name="Normal 2 2 59" xfId="5867"/>
    <cellStyle name="Normal 2 2 6" xfId="5868"/>
    <cellStyle name="Normal 2 2 6 10" xfId="5869"/>
    <cellStyle name="Normal 2 2 6 11" xfId="5870"/>
    <cellStyle name="Normal 2 2 6 12" xfId="5871"/>
    <cellStyle name="Normal 2 2 6 13" xfId="5872"/>
    <cellStyle name="Normal 2 2 6 14" xfId="5873"/>
    <cellStyle name="Normal 2 2 6 15" xfId="5874"/>
    <cellStyle name="Normal 2 2 6 16" xfId="5875"/>
    <cellStyle name="Normal 2 2 6 17" xfId="5876"/>
    <cellStyle name="Normal 2 2 6 18" xfId="5877"/>
    <cellStyle name="Normal 2 2 6 19" xfId="5878"/>
    <cellStyle name="Normal 2 2 6 2" xfId="5879"/>
    <cellStyle name="Normal 2 2 6 2 10" xfId="5880"/>
    <cellStyle name="Normal 2 2 6 2 11" xfId="5881"/>
    <cellStyle name="Normal 2 2 6 2 12" xfId="5882"/>
    <cellStyle name="Normal 2 2 6 2 13" xfId="5883"/>
    <cellStyle name="Normal 2 2 6 2 14" xfId="5884"/>
    <cellStyle name="Normal 2 2 6 2 15" xfId="5885"/>
    <cellStyle name="Normal 2 2 6 2 16" xfId="5886"/>
    <cellStyle name="Normal 2 2 6 2 17" xfId="5887"/>
    <cellStyle name="Normal 2 2 6 2 2" xfId="5888"/>
    <cellStyle name="Normal 2 2 6 2 3" xfId="5889"/>
    <cellStyle name="Normal 2 2 6 2 4" xfId="5890"/>
    <cellStyle name="Normal 2 2 6 2 5" xfId="5891"/>
    <cellStyle name="Normal 2 2 6 2 6" xfId="5892"/>
    <cellStyle name="Normal 2 2 6 2 7" xfId="5893"/>
    <cellStyle name="Normal 2 2 6 2 8" xfId="5894"/>
    <cellStyle name="Normal 2 2 6 2 9" xfId="5895"/>
    <cellStyle name="Normal 2 2 6 20" xfId="5896"/>
    <cellStyle name="Normal 2 2 6 21" xfId="5897"/>
    <cellStyle name="Normal 2 2 6 22" xfId="5898"/>
    <cellStyle name="Normal 2 2 6 23" xfId="5899"/>
    <cellStyle name="Normal 2 2 6 24" xfId="5900"/>
    <cellStyle name="Normal 2 2 6 25" xfId="5901"/>
    <cellStyle name="Normal 2 2 6 26" xfId="5902"/>
    <cellStyle name="Normal 2 2 6 27" xfId="5903"/>
    <cellStyle name="Normal 2 2 6 28" xfId="5904"/>
    <cellStyle name="Normal 2 2 6 29" xfId="5905"/>
    <cellStyle name="Normal 2 2 6 3" xfId="5906"/>
    <cellStyle name="Normal 2 2 6 3 10" xfId="5907"/>
    <cellStyle name="Normal 2 2 6 3 11" xfId="5908"/>
    <cellStyle name="Normal 2 2 6 3 12" xfId="5909"/>
    <cellStyle name="Normal 2 2 6 3 13" xfId="5910"/>
    <cellStyle name="Normal 2 2 6 3 14" xfId="5911"/>
    <cellStyle name="Normal 2 2 6 3 15" xfId="5912"/>
    <cellStyle name="Normal 2 2 6 3 16" xfId="5913"/>
    <cellStyle name="Normal 2 2 6 3 17" xfId="5914"/>
    <cellStyle name="Normal 2 2 6 3 2" xfId="5915"/>
    <cellStyle name="Normal 2 2 6 3 3" xfId="5916"/>
    <cellStyle name="Normal 2 2 6 3 4" xfId="5917"/>
    <cellStyle name="Normal 2 2 6 3 5" xfId="5918"/>
    <cellStyle name="Normal 2 2 6 3 6" xfId="5919"/>
    <cellStyle name="Normal 2 2 6 3 7" xfId="5920"/>
    <cellStyle name="Normal 2 2 6 3 8" xfId="5921"/>
    <cellStyle name="Normal 2 2 6 3 9" xfId="5922"/>
    <cellStyle name="Normal 2 2 6 30" xfId="5923"/>
    <cellStyle name="Normal 2 2 6 31" xfId="5924"/>
    <cellStyle name="Normal 2 2 6 32" xfId="5925"/>
    <cellStyle name="Normal 2 2 6 33" xfId="5926"/>
    <cellStyle name="Normal 2 2 6 34" xfId="5927"/>
    <cellStyle name="Normal 2 2 6 35" xfId="5928"/>
    <cellStyle name="Normal 2 2 6 36" xfId="5929"/>
    <cellStyle name="Normal 2 2 6 37" xfId="5930"/>
    <cellStyle name="Normal 2 2 6 38" xfId="5931"/>
    <cellStyle name="Normal 2 2 6 39" xfId="5932"/>
    <cellStyle name="Normal 2 2 6 4" xfId="5933"/>
    <cellStyle name="Normal 2 2 6 40" xfId="5934"/>
    <cellStyle name="Normal 2 2 6 41" xfId="5935"/>
    <cellStyle name="Normal 2 2 6 42" xfId="5936"/>
    <cellStyle name="Normal 2 2 6 43" xfId="5937"/>
    <cellStyle name="Normal 2 2 6 44" xfId="5938"/>
    <cellStyle name="Normal 2 2 6 45" xfId="5939"/>
    <cellStyle name="Normal 2 2 6 46" xfId="5940"/>
    <cellStyle name="Normal 2 2 6 47" xfId="5941"/>
    <cellStyle name="Normal 2 2 6 48" xfId="5942"/>
    <cellStyle name="Normal 2 2 6 49" xfId="5943"/>
    <cellStyle name="Normal 2 2 6 5" xfId="5944"/>
    <cellStyle name="Normal 2 2 6 50" xfId="5945"/>
    <cellStyle name="Normal 2 2 6 51" xfId="5946"/>
    <cellStyle name="Normal 2 2 6 52" xfId="5947"/>
    <cellStyle name="Normal 2 2 6 53" xfId="5948"/>
    <cellStyle name="Normal 2 2 6 54" xfId="5949"/>
    <cellStyle name="Normal 2 2 6 55" xfId="5950"/>
    <cellStyle name="Normal 2 2 6 56" xfId="5951"/>
    <cellStyle name="Normal 2 2 6 57" xfId="5952"/>
    <cellStyle name="Normal 2 2 6 58" xfId="5953"/>
    <cellStyle name="Normal 2 2 6 59" xfId="5954"/>
    <cellStyle name="Normal 2 2 6 6" xfId="5955"/>
    <cellStyle name="Normal 2 2 6 60" xfId="5956"/>
    <cellStyle name="Normal 2 2 6 61" xfId="5957"/>
    <cellStyle name="Normal 2 2 6 62" xfId="5958"/>
    <cellStyle name="Normal 2 2 6 63" xfId="5959"/>
    <cellStyle name="Normal 2 2 6 64" xfId="5960"/>
    <cellStyle name="Normal 2 2 6 65" xfId="5961"/>
    <cellStyle name="Normal 2 2 6 66" xfId="5962"/>
    <cellStyle name="Normal 2 2 6 67" xfId="5963"/>
    <cellStyle name="Normal 2 2 6 68" xfId="5964"/>
    <cellStyle name="Normal 2 2 6 69" xfId="5965"/>
    <cellStyle name="Normal 2 2 6 7" xfId="5966"/>
    <cellStyle name="Normal 2 2 6 70" xfId="5967"/>
    <cellStyle name="Normal 2 2 6 71" xfId="5968"/>
    <cellStyle name="Normal 2 2 6 72" xfId="5969"/>
    <cellStyle name="Normal 2 2 6 73" xfId="5970"/>
    <cellStyle name="Normal 2 2 6 74" xfId="5971"/>
    <cellStyle name="Normal 2 2 6 75" xfId="5972"/>
    <cellStyle name="Normal 2 2 6 76" xfId="5973"/>
    <cellStyle name="Normal 2 2 6 77" xfId="5974"/>
    <cellStyle name="Normal 2 2 6 78" xfId="5975"/>
    <cellStyle name="Normal 2 2 6 8" xfId="5976"/>
    <cellStyle name="Normal 2 2 6 9" xfId="5977"/>
    <cellStyle name="Normal 2 2 60" xfId="5978"/>
    <cellStyle name="Normal 2 2 61" xfId="5979"/>
    <cellStyle name="Normal 2 2 62" xfId="5980"/>
    <cellStyle name="Normal 2 2 63" xfId="5981"/>
    <cellStyle name="Normal 2 2 64" xfId="5982"/>
    <cellStyle name="Normal 2 2 65" xfId="5983"/>
    <cellStyle name="Normal 2 2 66" xfId="5984"/>
    <cellStyle name="Normal 2 2 67" xfId="5985"/>
    <cellStyle name="Normal 2 2 68" xfId="5986"/>
    <cellStyle name="Normal 2 2 69" xfId="5987"/>
    <cellStyle name="Normal 2 2 7" xfId="5988"/>
    <cellStyle name="Normal 2 2 7 10" xfId="5989"/>
    <cellStyle name="Normal 2 2 7 11" xfId="5990"/>
    <cellStyle name="Normal 2 2 7 12" xfId="5991"/>
    <cellStyle name="Normal 2 2 7 13" xfId="5992"/>
    <cellStyle name="Normal 2 2 7 14" xfId="5993"/>
    <cellStyle name="Normal 2 2 7 15" xfId="5994"/>
    <cellStyle name="Normal 2 2 7 16" xfId="5995"/>
    <cellStyle name="Normal 2 2 7 17" xfId="5996"/>
    <cellStyle name="Normal 2 2 7 18" xfId="5997"/>
    <cellStyle name="Normal 2 2 7 19" xfId="5998"/>
    <cellStyle name="Normal 2 2 7 2" xfId="5999"/>
    <cellStyle name="Normal 2 2 7 2 10" xfId="6000"/>
    <cellStyle name="Normal 2 2 7 2 11" xfId="6001"/>
    <cellStyle name="Normal 2 2 7 2 12" xfId="6002"/>
    <cellStyle name="Normal 2 2 7 2 13" xfId="6003"/>
    <cellStyle name="Normal 2 2 7 2 14" xfId="6004"/>
    <cellStyle name="Normal 2 2 7 2 15" xfId="6005"/>
    <cellStyle name="Normal 2 2 7 2 16" xfId="6006"/>
    <cellStyle name="Normal 2 2 7 2 17" xfId="6007"/>
    <cellStyle name="Normal 2 2 7 2 2" xfId="6008"/>
    <cellStyle name="Normal 2 2 7 2 3" xfId="6009"/>
    <cellStyle name="Normal 2 2 7 2 4" xfId="6010"/>
    <cellStyle name="Normal 2 2 7 2 5" xfId="6011"/>
    <cellStyle name="Normal 2 2 7 2 6" xfId="6012"/>
    <cellStyle name="Normal 2 2 7 2 7" xfId="6013"/>
    <cellStyle name="Normal 2 2 7 2 8" xfId="6014"/>
    <cellStyle name="Normal 2 2 7 2 9" xfId="6015"/>
    <cellStyle name="Normal 2 2 7 20" xfId="6016"/>
    <cellStyle name="Normal 2 2 7 21" xfId="6017"/>
    <cellStyle name="Normal 2 2 7 22" xfId="6018"/>
    <cellStyle name="Normal 2 2 7 23" xfId="6019"/>
    <cellStyle name="Normal 2 2 7 24" xfId="6020"/>
    <cellStyle name="Normal 2 2 7 25" xfId="6021"/>
    <cellStyle name="Normal 2 2 7 26" xfId="6022"/>
    <cellStyle name="Normal 2 2 7 27" xfId="6023"/>
    <cellStyle name="Normal 2 2 7 28" xfId="6024"/>
    <cellStyle name="Normal 2 2 7 29" xfId="6025"/>
    <cellStyle name="Normal 2 2 7 3" xfId="6026"/>
    <cellStyle name="Normal 2 2 7 3 10" xfId="6027"/>
    <cellStyle name="Normal 2 2 7 3 11" xfId="6028"/>
    <cellStyle name="Normal 2 2 7 3 12" xfId="6029"/>
    <cellStyle name="Normal 2 2 7 3 13" xfId="6030"/>
    <cellStyle name="Normal 2 2 7 3 14" xfId="6031"/>
    <cellStyle name="Normal 2 2 7 3 15" xfId="6032"/>
    <cellStyle name="Normal 2 2 7 3 16" xfId="6033"/>
    <cellStyle name="Normal 2 2 7 3 17" xfId="6034"/>
    <cellStyle name="Normal 2 2 7 3 2" xfId="6035"/>
    <cellStyle name="Normal 2 2 7 3 3" xfId="6036"/>
    <cellStyle name="Normal 2 2 7 3 4" xfId="6037"/>
    <cellStyle name="Normal 2 2 7 3 5" xfId="6038"/>
    <cellStyle name="Normal 2 2 7 3 6" xfId="6039"/>
    <cellStyle name="Normal 2 2 7 3 7" xfId="6040"/>
    <cellStyle name="Normal 2 2 7 3 8" xfId="6041"/>
    <cellStyle name="Normal 2 2 7 3 9" xfId="6042"/>
    <cellStyle name="Normal 2 2 7 30" xfId="6043"/>
    <cellStyle name="Normal 2 2 7 31" xfId="6044"/>
    <cellStyle name="Normal 2 2 7 32" xfId="6045"/>
    <cellStyle name="Normal 2 2 7 33" xfId="6046"/>
    <cellStyle name="Normal 2 2 7 34" xfId="6047"/>
    <cellStyle name="Normal 2 2 7 35" xfId="6048"/>
    <cellStyle name="Normal 2 2 7 36" xfId="6049"/>
    <cellStyle name="Normal 2 2 7 37" xfId="6050"/>
    <cellStyle name="Normal 2 2 7 38" xfId="6051"/>
    <cellStyle name="Normal 2 2 7 39" xfId="6052"/>
    <cellStyle name="Normal 2 2 7 4" xfId="6053"/>
    <cellStyle name="Normal 2 2 7 40" xfId="6054"/>
    <cellStyle name="Normal 2 2 7 41" xfId="6055"/>
    <cellStyle name="Normal 2 2 7 42" xfId="6056"/>
    <cellStyle name="Normal 2 2 7 43" xfId="6057"/>
    <cellStyle name="Normal 2 2 7 44" xfId="6058"/>
    <cellStyle name="Normal 2 2 7 45" xfId="6059"/>
    <cellStyle name="Normal 2 2 7 46" xfId="6060"/>
    <cellStyle name="Normal 2 2 7 47" xfId="6061"/>
    <cellStyle name="Normal 2 2 7 48" xfId="6062"/>
    <cellStyle name="Normal 2 2 7 49" xfId="6063"/>
    <cellStyle name="Normal 2 2 7 5" xfId="6064"/>
    <cellStyle name="Normal 2 2 7 50" xfId="6065"/>
    <cellStyle name="Normal 2 2 7 51" xfId="6066"/>
    <cellStyle name="Normal 2 2 7 52" xfId="6067"/>
    <cellStyle name="Normal 2 2 7 53" xfId="6068"/>
    <cellStyle name="Normal 2 2 7 54" xfId="6069"/>
    <cellStyle name="Normal 2 2 7 55" xfId="6070"/>
    <cellStyle name="Normal 2 2 7 56" xfId="6071"/>
    <cellStyle name="Normal 2 2 7 57" xfId="6072"/>
    <cellStyle name="Normal 2 2 7 58" xfId="6073"/>
    <cellStyle name="Normal 2 2 7 59" xfId="6074"/>
    <cellStyle name="Normal 2 2 7 6" xfId="6075"/>
    <cellStyle name="Normal 2 2 7 60" xfId="6076"/>
    <cellStyle name="Normal 2 2 7 61" xfId="6077"/>
    <cellStyle name="Normal 2 2 7 62" xfId="6078"/>
    <cellStyle name="Normal 2 2 7 63" xfId="6079"/>
    <cellStyle name="Normal 2 2 7 64" xfId="6080"/>
    <cellStyle name="Normal 2 2 7 65" xfId="6081"/>
    <cellStyle name="Normal 2 2 7 66" xfId="6082"/>
    <cellStyle name="Normal 2 2 7 67" xfId="6083"/>
    <cellStyle name="Normal 2 2 7 68" xfId="6084"/>
    <cellStyle name="Normal 2 2 7 69" xfId="6085"/>
    <cellStyle name="Normal 2 2 7 7" xfId="6086"/>
    <cellStyle name="Normal 2 2 7 70" xfId="6087"/>
    <cellStyle name="Normal 2 2 7 71" xfId="6088"/>
    <cellStyle name="Normal 2 2 7 72" xfId="6089"/>
    <cellStyle name="Normal 2 2 7 73" xfId="6090"/>
    <cellStyle name="Normal 2 2 7 74" xfId="6091"/>
    <cellStyle name="Normal 2 2 7 75" xfId="6092"/>
    <cellStyle name="Normal 2 2 7 76" xfId="6093"/>
    <cellStyle name="Normal 2 2 7 77" xfId="6094"/>
    <cellStyle name="Normal 2 2 7 78" xfId="6095"/>
    <cellStyle name="Normal 2 2 7 8" xfId="6096"/>
    <cellStyle name="Normal 2 2 7 9" xfId="6097"/>
    <cellStyle name="Normal 2 2 70" xfId="6098"/>
    <cellStyle name="Normal 2 2 71" xfId="6099"/>
    <cellStyle name="Normal 2 2 72" xfId="6100"/>
    <cellStyle name="Normal 2 2 73" xfId="6101"/>
    <cellStyle name="Normal 2 2 74" xfId="6102"/>
    <cellStyle name="Normal 2 2 75" xfId="6103"/>
    <cellStyle name="Normal 2 2 76" xfId="6104"/>
    <cellStyle name="Normal 2 2 77" xfId="6105"/>
    <cellStyle name="Normal 2 2 78" xfId="6106"/>
    <cellStyle name="Normal 2 2 79" xfId="6107"/>
    <cellStyle name="Normal 2 2 8" xfId="6108"/>
    <cellStyle name="Normal 2 2 8 10" xfId="6109"/>
    <cellStyle name="Normal 2 2 8 11" xfId="6110"/>
    <cellStyle name="Normal 2 2 8 12" xfId="6111"/>
    <cellStyle name="Normal 2 2 8 13" xfId="6112"/>
    <cellStyle name="Normal 2 2 8 14" xfId="6113"/>
    <cellStyle name="Normal 2 2 8 15" xfId="6114"/>
    <cellStyle name="Normal 2 2 8 16" xfId="6115"/>
    <cellStyle name="Normal 2 2 8 17" xfId="6116"/>
    <cellStyle name="Normal 2 2 8 18" xfId="6117"/>
    <cellStyle name="Normal 2 2 8 19" xfId="6118"/>
    <cellStyle name="Normal 2 2 8 2" xfId="6119"/>
    <cellStyle name="Normal 2 2 8 2 10" xfId="6120"/>
    <cellStyle name="Normal 2 2 8 2 11" xfId="6121"/>
    <cellStyle name="Normal 2 2 8 2 12" xfId="6122"/>
    <cellStyle name="Normal 2 2 8 2 13" xfId="6123"/>
    <cellStyle name="Normal 2 2 8 2 14" xfId="6124"/>
    <cellStyle name="Normal 2 2 8 2 15" xfId="6125"/>
    <cellStyle name="Normal 2 2 8 2 16" xfId="6126"/>
    <cellStyle name="Normal 2 2 8 2 17" xfId="6127"/>
    <cellStyle name="Normal 2 2 8 2 2" xfId="6128"/>
    <cellStyle name="Normal 2 2 8 2 3" xfId="6129"/>
    <cellStyle name="Normal 2 2 8 2 4" xfId="6130"/>
    <cellStyle name="Normal 2 2 8 2 5" xfId="6131"/>
    <cellStyle name="Normal 2 2 8 2 6" xfId="6132"/>
    <cellStyle name="Normal 2 2 8 2 7" xfId="6133"/>
    <cellStyle name="Normal 2 2 8 2 8" xfId="6134"/>
    <cellStyle name="Normal 2 2 8 2 9" xfId="6135"/>
    <cellStyle name="Normal 2 2 8 20" xfId="6136"/>
    <cellStyle name="Normal 2 2 8 21" xfId="6137"/>
    <cellStyle name="Normal 2 2 8 22" xfId="6138"/>
    <cellStyle name="Normal 2 2 8 23" xfId="6139"/>
    <cellStyle name="Normal 2 2 8 24" xfId="6140"/>
    <cellStyle name="Normal 2 2 8 25" xfId="6141"/>
    <cellStyle name="Normal 2 2 8 26" xfId="6142"/>
    <cellStyle name="Normal 2 2 8 27" xfId="6143"/>
    <cellStyle name="Normal 2 2 8 28" xfId="6144"/>
    <cellStyle name="Normal 2 2 8 29" xfId="6145"/>
    <cellStyle name="Normal 2 2 8 3" xfId="6146"/>
    <cellStyle name="Normal 2 2 8 3 10" xfId="6147"/>
    <cellStyle name="Normal 2 2 8 3 11" xfId="6148"/>
    <cellStyle name="Normal 2 2 8 3 12" xfId="6149"/>
    <cellStyle name="Normal 2 2 8 3 13" xfId="6150"/>
    <cellStyle name="Normal 2 2 8 3 14" xfId="6151"/>
    <cellStyle name="Normal 2 2 8 3 15" xfId="6152"/>
    <cellStyle name="Normal 2 2 8 3 16" xfId="6153"/>
    <cellStyle name="Normal 2 2 8 3 17" xfId="6154"/>
    <cellStyle name="Normal 2 2 8 3 2" xfId="6155"/>
    <cellStyle name="Normal 2 2 8 3 3" xfId="6156"/>
    <cellStyle name="Normal 2 2 8 3 4" xfId="6157"/>
    <cellStyle name="Normal 2 2 8 3 5" xfId="6158"/>
    <cellStyle name="Normal 2 2 8 3 6" xfId="6159"/>
    <cellStyle name="Normal 2 2 8 3 7" xfId="6160"/>
    <cellStyle name="Normal 2 2 8 3 8" xfId="6161"/>
    <cellStyle name="Normal 2 2 8 3 9" xfId="6162"/>
    <cellStyle name="Normal 2 2 8 30" xfId="6163"/>
    <cellStyle name="Normal 2 2 8 31" xfId="6164"/>
    <cellStyle name="Normal 2 2 8 32" xfId="6165"/>
    <cellStyle name="Normal 2 2 8 33" xfId="6166"/>
    <cellStyle name="Normal 2 2 8 34" xfId="6167"/>
    <cellStyle name="Normal 2 2 8 35" xfId="6168"/>
    <cellStyle name="Normal 2 2 8 36" xfId="6169"/>
    <cellStyle name="Normal 2 2 8 37" xfId="6170"/>
    <cellStyle name="Normal 2 2 8 38" xfId="6171"/>
    <cellStyle name="Normal 2 2 8 39" xfId="6172"/>
    <cellStyle name="Normal 2 2 8 4" xfId="6173"/>
    <cellStyle name="Normal 2 2 8 40" xfId="6174"/>
    <cellStyle name="Normal 2 2 8 41" xfId="6175"/>
    <cellStyle name="Normal 2 2 8 42" xfId="6176"/>
    <cellStyle name="Normal 2 2 8 43" xfId="6177"/>
    <cellStyle name="Normal 2 2 8 44" xfId="6178"/>
    <cellStyle name="Normal 2 2 8 45" xfId="6179"/>
    <cellStyle name="Normal 2 2 8 46" xfId="6180"/>
    <cellStyle name="Normal 2 2 8 47" xfId="6181"/>
    <cellStyle name="Normal 2 2 8 48" xfId="6182"/>
    <cellStyle name="Normal 2 2 8 49" xfId="6183"/>
    <cellStyle name="Normal 2 2 8 5" xfId="6184"/>
    <cellStyle name="Normal 2 2 8 50" xfId="6185"/>
    <cellStyle name="Normal 2 2 8 51" xfId="6186"/>
    <cellStyle name="Normal 2 2 8 52" xfId="6187"/>
    <cellStyle name="Normal 2 2 8 53" xfId="6188"/>
    <cellStyle name="Normal 2 2 8 54" xfId="6189"/>
    <cellStyle name="Normal 2 2 8 55" xfId="6190"/>
    <cellStyle name="Normal 2 2 8 56" xfId="6191"/>
    <cellStyle name="Normal 2 2 8 57" xfId="6192"/>
    <cellStyle name="Normal 2 2 8 58" xfId="6193"/>
    <cellStyle name="Normal 2 2 8 59" xfId="6194"/>
    <cellStyle name="Normal 2 2 8 6" xfId="6195"/>
    <cellStyle name="Normal 2 2 8 60" xfId="6196"/>
    <cellStyle name="Normal 2 2 8 61" xfId="6197"/>
    <cellStyle name="Normal 2 2 8 62" xfId="6198"/>
    <cellStyle name="Normal 2 2 8 63" xfId="6199"/>
    <cellStyle name="Normal 2 2 8 64" xfId="6200"/>
    <cellStyle name="Normal 2 2 8 65" xfId="6201"/>
    <cellStyle name="Normal 2 2 8 66" xfId="6202"/>
    <cellStyle name="Normal 2 2 8 67" xfId="6203"/>
    <cellStyle name="Normal 2 2 8 68" xfId="6204"/>
    <cellStyle name="Normal 2 2 8 69" xfId="6205"/>
    <cellStyle name="Normal 2 2 8 7" xfId="6206"/>
    <cellStyle name="Normal 2 2 8 70" xfId="6207"/>
    <cellStyle name="Normal 2 2 8 71" xfId="6208"/>
    <cellStyle name="Normal 2 2 8 72" xfId="6209"/>
    <cellStyle name="Normal 2 2 8 73" xfId="6210"/>
    <cellStyle name="Normal 2 2 8 74" xfId="6211"/>
    <cellStyle name="Normal 2 2 8 75" xfId="6212"/>
    <cellStyle name="Normal 2 2 8 76" xfId="6213"/>
    <cellStyle name="Normal 2 2 8 77" xfId="6214"/>
    <cellStyle name="Normal 2 2 8 78" xfId="6215"/>
    <cellStyle name="Normal 2 2 8 8" xfId="6216"/>
    <cellStyle name="Normal 2 2 8 9" xfId="6217"/>
    <cellStyle name="Normal 2 2 80" xfId="6218"/>
    <cellStyle name="Normal 2 2 81" xfId="6219"/>
    <cellStyle name="Normal 2 2 82" xfId="6220"/>
    <cellStyle name="Normal 2 2 83" xfId="6221"/>
    <cellStyle name="Normal 2 2 84" xfId="6222"/>
    <cellStyle name="Normal 2 2 85" xfId="6223"/>
    <cellStyle name="Normal 2 2 86" xfId="6224"/>
    <cellStyle name="Normal 2 2 87" xfId="6225"/>
    <cellStyle name="Normal 2 2 88" xfId="6226"/>
    <cellStyle name="Normal 2 2 89" xfId="6227"/>
    <cellStyle name="Normal 2 2 9" xfId="6228"/>
    <cellStyle name="Normal 2 2 9 10" xfId="6229"/>
    <cellStyle name="Normal 2 2 9 11" xfId="6230"/>
    <cellStyle name="Normal 2 2 9 12" xfId="6231"/>
    <cellStyle name="Normal 2 2 9 13" xfId="6232"/>
    <cellStyle name="Normal 2 2 9 14" xfId="6233"/>
    <cellStyle name="Normal 2 2 9 15" xfId="6234"/>
    <cellStyle name="Normal 2 2 9 16" xfId="6235"/>
    <cellStyle name="Normal 2 2 9 17" xfId="6236"/>
    <cellStyle name="Normal 2 2 9 18" xfId="6237"/>
    <cellStyle name="Normal 2 2 9 19" xfId="6238"/>
    <cellStyle name="Normal 2 2 9 2" xfId="6239"/>
    <cellStyle name="Normal 2 2 9 2 10" xfId="6240"/>
    <cellStyle name="Normal 2 2 9 2 11" xfId="6241"/>
    <cellStyle name="Normal 2 2 9 2 12" xfId="6242"/>
    <cellStyle name="Normal 2 2 9 2 13" xfId="6243"/>
    <cellStyle name="Normal 2 2 9 2 14" xfId="6244"/>
    <cellStyle name="Normal 2 2 9 2 15" xfId="6245"/>
    <cellStyle name="Normal 2 2 9 2 16" xfId="6246"/>
    <cellStyle name="Normal 2 2 9 2 17" xfId="6247"/>
    <cellStyle name="Normal 2 2 9 2 2" xfId="6248"/>
    <cellStyle name="Normal 2 2 9 2 3" xfId="6249"/>
    <cellStyle name="Normal 2 2 9 2 4" xfId="6250"/>
    <cellStyle name="Normal 2 2 9 2 5" xfId="6251"/>
    <cellStyle name="Normal 2 2 9 2 6" xfId="6252"/>
    <cellStyle name="Normal 2 2 9 2 7" xfId="6253"/>
    <cellStyle name="Normal 2 2 9 2 8" xfId="6254"/>
    <cellStyle name="Normal 2 2 9 2 9" xfId="6255"/>
    <cellStyle name="Normal 2 2 9 20" xfId="6256"/>
    <cellStyle name="Normal 2 2 9 21" xfId="6257"/>
    <cellStyle name="Normal 2 2 9 22" xfId="6258"/>
    <cellStyle name="Normal 2 2 9 23" xfId="6259"/>
    <cellStyle name="Normal 2 2 9 24" xfId="6260"/>
    <cellStyle name="Normal 2 2 9 25" xfId="6261"/>
    <cellStyle name="Normal 2 2 9 26" xfId="6262"/>
    <cellStyle name="Normal 2 2 9 27" xfId="6263"/>
    <cellStyle name="Normal 2 2 9 28" xfId="6264"/>
    <cellStyle name="Normal 2 2 9 29" xfId="6265"/>
    <cellStyle name="Normal 2 2 9 3" xfId="6266"/>
    <cellStyle name="Normal 2 2 9 3 10" xfId="6267"/>
    <cellStyle name="Normal 2 2 9 3 11" xfId="6268"/>
    <cellStyle name="Normal 2 2 9 3 12" xfId="6269"/>
    <cellStyle name="Normal 2 2 9 3 13" xfId="6270"/>
    <cellStyle name="Normal 2 2 9 3 14" xfId="6271"/>
    <cellStyle name="Normal 2 2 9 3 15" xfId="6272"/>
    <cellStyle name="Normal 2 2 9 3 16" xfId="6273"/>
    <cellStyle name="Normal 2 2 9 3 17" xfId="6274"/>
    <cellStyle name="Normal 2 2 9 3 2" xfId="6275"/>
    <cellStyle name="Normal 2 2 9 3 3" xfId="6276"/>
    <cellStyle name="Normal 2 2 9 3 4" xfId="6277"/>
    <cellStyle name="Normal 2 2 9 3 5" xfId="6278"/>
    <cellStyle name="Normal 2 2 9 3 6" xfId="6279"/>
    <cellStyle name="Normal 2 2 9 3 7" xfId="6280"/>
    <cellStyle name="Normal 2 2 9 3 8" xfId="6281"/>
    <cellStyle name="Normal 2 2 9 3 9" xfId="6282"/>
    <cellStyle name="Normal 2 2 9 30" xfId="6283"/>
    <cellStyle name="Normal 2 2 9 31" xfId="6284"/>
    <cellStyle name="Normal 2 2 9 32" xfId="6285"/>
    <cellStyle name="Normal 2 2 9 33" xfId="6286"/>
    <cellStyle name="Normal 2 2 9 34" xfId="6287"/>
    <cellStyle name="Normal 2 2 9 35" xfId="6288"/>
    <cellStyle name="Normal 2 2 9 36" xfId="6289"/>
    <cellStyle name="Normal 2 2 9 37" xfId="6290"/>
    <cellStyle name="Normal 2 2 9 38" xfId="6291"/>
    <cellStyle name="Normal 2 2 9 39" xfId="6292"/>
    <cellStyle name="Normal 2 2 9 4" xfId="6293"/>
    <cellStyle name="Normal 2 2 9 40" xfId="6294"/>
    <cellStyle name="Normal 2 2 9 41" xfId="6295"/>
    <cellStyle name="Normal 2 2 9 42" xfId="6296"/>
    <cellStyle name="Normal 2 2 9 43" xfId="6297"/>
    <cellStyle name="Normal 2 2 9 44" xfId="6298"/>
    <cellStyle name="Normal 2 2 9 45" xfId="6299"/>
    <cellStyle name="Normal 2 2 9 46" xfId="6300"/>
    <cellStyle name="Normal 2 2 9 47" xfId="6301"/>
    <cellStyle name="Normal 2 2 9 48" xfId="6302"/>
    <cellStyle name="Normal 2 2 9 49" xfId="6303"/>
    <cellStyle name="Normal 2 2 9 5" xfId="6304"/>
    <cellStyle name="Normal 2 2 9 50" xfId="6305"/>
    <cellStyle name="Normal 2 2 9 51" xfId="6306"/>
    <cellStyle name="Normal 2 2 9 52" xfId="6307"/>
    <cellStyle name="Normal 2 2 9 53" xfId="6308"/>
    <cellStyle name="Normal 2 2 9 54" xfId="6309"/>
    <cellStyle name="Normal 2 2 9 55" xfId="6310"/>
    <cellStyle name="Normal 2 2 9 56" xfId="6311"/>
    <cellStyle name="Normal 2 2 9 57" xfId="6312"/>
    <cellStyle name="Normal 2 2 9 58" xfId="6313"/>
    <cellStyle name="Normal 2 2 9 59" xfId="6314"/>
    <cellStyle name="Normal 2 2 9 6" xfId="6315"/>
    <cellStyle name="Normal 2 2 9 60" xfId="6316"/>
    <cellStyle name="Normal 2 2 9 61" xfId="6317"/>
    <cellStyle name="Normal 2 2 9 62" xfId="6318"/>
    <cellStyle name="Normal 2 2 9 63" xfId="6319"/>
    <cellStyle name="Normal 2 2 9 64" xfId="6320"/>
    <cellStyle name="Normal 2 2 9 65" xfId="6321"/>
    <cellStyle name="Normal 2 2 9 66" xfId="6322"/>
    <cellStyle name="Normal 2 2 9 67" xfId="6323"/>
    <cellStyle name="Normal 2 2 9 68" xfId="6324"/>
    <cellStyle name="Normal 2 2 9 69" xfId="6325"/>
    <cellStyle name="Normal 2 2 9 7" xfId="6326"/>
    <cellStyle name="Normal 2 2 9 70" xfId="6327"/>
    <cellStyle name="Normal 2 2 9 71" xfId="6328"/>
    <cellStyle name="Normal 2 2 9 72" xfId="6329"/>
    <cellStyle name="Normal 2 2 9 73" xfId="6330"/>
    <cellStyle name="Normal 2 2 9 74" xfId="6331"/>
    <cellStyle name="Normal 2 2 9 75" xfId="6332"/>
    <cellStyle name="Normal 2 2 9 76" xfId="6333"/>
    <cellStyle name="Normal 2 2 9 77" xfId="6334"/>
    <cellStyle name="Normal 2 2 9 78" xfId="6335"/>
    <cellStyle name="Normal 2 2 9 8" xfId="6336"/>
    <cellStyle name="Normal 2 2 9 9" xfId="6337"/>
    <cellStyle name="Normal 2 2 90" xfId="6338"/>
    <cellStyle name="Normal 2 2 91" xfId="6339"/>
    <cellStyle name="Normal 2 2 92" xfId="6340"/>
    <cellStyle name="Normal 2 2 93" xfId="6341"/>
    <cellStyle name="Normal 2 2 94" xfId="6342"/>
    <cellStyle name="Normal 2 2 95" xfId="6343"/>
    <cellStyle name="Normal 2 2 96" xfId="6344"/>
    <cellStyle name="Normal 2 2 97" xfId="6345"/>
    <cellStyle name="Normal 2 2 98" xfId="6346"/>
    <cellStyle name="Normal 2 2 99" xfId="6347"/>
    <cellStyle name="Normal 2 2_1.3s Accounting C Costs Scots" xfId="6348"/>
    <cellStyle name="Normal 2 20" xfId="6349"/>
    <cellStyle name="Normal 2 20 10" xfId="49251"/>
    <cellStyle name="Normal 2 20 11" xfId="49252"/>
    <cellStyle name="Normal 2 20 12" xfId="49253"/>
    <cellStyle name="Normal 2 20 13" xfId="49254"/>
    <cellStyle name="Normal 2 20 14" xfId="49255"/>
    <cellStyle name="Normal 2 20 15" xfId="49256"/>
    <cellStyle name="Normal 2 20 16" xfId="49257"/>
    <cellStyle name="Normal 2 20 2" xfId="49258"/>
    <cellStyle name="Normal 2 20 3" xfId="49259"/>
    <cellStyle name="Normal 2 20 4" xfId="49260"/>
    <cellStyle name="Normal 2 20 5" xfId="49261"/>
    <cellStyle name="Normal 2 20 6" xfId="49262"/>
    <cellStyle name="Normal 2 20 7" xfId="49263"/>
    <cellStyle name="Normal 2 20 8" xfId="49264"/>
    <cellStyle name="Normal 2 20 9" xfId="49265"/>
    <cellStyle name="Normal 2 21" xfId="6350"/>
    <cellStyle name="Normal 2 21 10" xfId="49266"/>
    <cellStyle name="Normal 2 21 11" xfId="49267"/>
    <cellStyle name="Normal 2 21 12" xfId="49268"/>
    <cellStyle name="Normal 2 21 13" xfId="49269"/>
    <cellStyle name="Normal 2 21 14" xfId="49270"/>
    <cellStyle name="Normal 2 21 15" xfId="49271"/>
    <cellStyle name="Normal 2 21 2" xfId="49272"/>
    <cellStyle name="Normal 2 21 3" xfId="49273"/>
    <cellStyle name="Normal 2 21 4" xfId="49274"/>
    <cellStyle name="Normal 2 21 5" xfId="49275"/>
    <cellStyle name="Normal 2 21 6" xfId="49276"/>
    <cellStyle name="Normal 2 21 7" xfId="49277"/>
    <cellStyle name="Normal 2 21 8" xfId="49278"/>
    <cellStyle name="Normal 2 21 9" xfId="49279"/>
    <cellStyle name="Normal 2 22" xfId="6351"/>
    <cellStyle name="Normal 2 22 2" xfId="49280"/>
    <cellStyle name="Normal 2 23" xfId="6352"/>
    <cellStyle name="Normal 2 23 2" xfId="49281"/>
    <cellStyle name="Normal 2 24" xfId="6353"/>
    <cellStyle name="Normal 2 24 2" xfId="49282"/>
    <cellStyle name="Normal 2 25" xfId="6354"/>
    <cellStyle name="Normal 2 25 2" xfId="49283"/>
    <cellStyle name="Normal 2 26" xfId="6355"/>
    <cellStyle name="Normal 2 26 10" xfId="49284"/>
    <cellStyle name="Normal 2 26 2" xfId="49285"/>
    <cellStyle name="Normal 2 26 3" xfId="49286"/>
    <cellStyle name="Normal 2 26 4" xfId="49287"/>
    <cellStyle name="Normal 2 26 5" xfId="49288"/>
    <cellStyle name="Normal 2 26 6" xfId="49289"/>
    <cellStyle name="Normal 2 26 7" xfId="49290"/>
    <cellStyle name="Normal 2 26 8" xfId="49291"/>
    <cellStyle name="Normal 2 26 9" xfId="49292"/>
    <cellStyle name="Normal 2 27" xfId="6356"/>
    <cellStyle name="Normal 2 27 2" xfId="49293"/>
    <cellStyle name="Normal 2 27 3" xfId="49294"/>
    <cellStyle name="Normal 2 27 4" xfId="49295"/>
    <cellStyle name="Normal 2 27 5" xfId="49296"/>
    <cellStyle name="Normal 2 27 6" xfId="49297"/>
    <cellStyle name="Normal 2 27 7" xfId="49298"/>
    <cellStyle name="Normal 2 27 8" xfId="49299"/>
    <cellStyle name="Normal 2 28" xfId="6357"/>
    <cellStyle name="Normal 2 28 2" xfId="49300"/>
    <cellStyle name="Normal 2 29" xfId="6358"/>
    <cellStyle name="Normal 2 29 2" xfId="49301"/>
    <cellStyle name="Normal 2 3" xfId="6359"/>
    <cellStyle name="Normal 2 3 10" xfId="6360"/>
    <cellStyle name="Normal 2 3 11" xfId="6361"/>
    <cellStyle name="Normal 2 3 12" xfId="6362"/>
    <cellStyle name="Normal 2 3 13" xfId="6363"/>
    <cellStyle name="Normal 2 3 14" xfId="6364"/>
    <cellStyle name="Normal 2 3 15" xfId="6365"/>
    <cellStyle name="Normal 2 3 16" xfId="6366"/>
    <cellStyle name="Normal 2 3 17" xfId="6367"/>
    <cellStyle name="Normal 2 3 18" xfId="6368"/>
    <cellStyle name="Normal 2 3 19" xfId="6369"/>
    <cellStyle name="Normal 2 3 2" xfId="6370"/>
    <cellStyle name="Normal 2 3 2 10" xfId="6371"/>
    <cellStyle name="Normal 2 3 2 11" xfId="6372"/>
    <cellStyle name="Normal 2 3 2 12" xfId="6373"/>
    <cellStyle name="Normal 2 3 2 13" xfId="6374"/>
    <cellStyle name="Normal 2 3 2 14" xfId="6375"/>
    <cellStyle name="Normal 2 3 2 15" xfId="6376"/>
    <cellStyle name="Normal 2 3 2 16" xfId="6377"/>
    <cellStyle name="Normal 2 3 2 17" xfId="6378"/>
    <cellStyle name="Normal 2 3 2 18" xfId="6379"/>
    <cellStyle name="Normal 2 3 2 19" xfId="6380"/>
    <cellStyle name="Normal 2 3 2 2" xfId="6381"/>
    <cellStyle name="Normal 2 3 2 2 10" xfId="6382"/>
    <cellStyle name="Normal 2 3 2 2 11" xfId="6383"/>
    <cellStyle name="Normal 2 3 2 2 12" xfId="6384"/>
    <cellStyle name="Normal 2 3 2 2 13" xfId="6385"/>
    <cellStyle name="Normal 2 3 2 2 14" xfId="6386"/>
    <cellStyle name="Normal 2 3 2 2 15" xfId="6387"/>
    <cellStyle name="Normal 2 3 2 2 16" xfId="6388"/>
    <cellStyle name="Normal 2 3 2 2 17" xfId="6389"/>
    <cellStyle name="Normal 2 3 2 2 18" xfId="6390"/>
    <cellStyle name="Normal 2 3 2 2 19" xfId="6391"/>
    <cellStyle name="Normal 2 3 2 2 2" xfId="6392"/>
    <cellStyle name="Normal 2 3 2 2 2 10" xfId="6393"/>
    <cellStyle name="Normal 2 3 2 2 2 11" xfId="6394"/>
    <cellStyle name="Normal 2 3 2 2 2 12" xfId="6395"/>
    <cellStyle name="Normal 2 3 2 2 2 13" xfId="6396"/>
    <cellStyle name="Normal 2 3 2 2 2 14" xfId="6397"/>
    <cellStyle name="Normal 2 3 2 2 2 15" xfId="6398"/>
    <cellStyle name="Normal 2 3 2 2 2 16" xfId="6399"/>
    <cellStyle name="Normal 2 3 2 2 2 17" xfId="6400"/>
    <cellStyle name="Normal 2 3 2 2 2 18" xfId="6401"/>
    <cellStyle name="Normal 2 3 2 2 2 19" xfId="6402"/>
    <cellStyle name="Normal 2 3 2 2 2 2" xfId="6403"/>
    <cellStyle name="Normal 2 3 2 2 2 2 10" xfId="6404"/>
    <cellStyle name="Normal 2 3 2 2 2 2 11" xfId="6405"/>
    <cellStyle name="Normal 2 3 2 2 2 2 12" xfId="6406"/>
    <cellStyle name="Normal 2 3 2 2 2 2 13" xfId="6407"/>
    <cellStyle name="Normal 2 3 2 2 2 2 14" xfId="6408"/>
    <cellStyle name="Normal 2 3 2 2 2 2 15" xfId="6409"/>
    <cellStyle name="Normal 2 3 2 2 2 2 16" xfId="6410"/>
    <cellStyle name="Normal 2 3 2 2 2 2 17" xfId="6411"/>
    <cellStyle name="Normal 2 3 2 2 2 2 18" xfId="6412"/>
    <cellStyle name="Normal 2 3 2 2 2 2 19" xfId="6413"/>
    <cellStyle name="Normal 2 3 2 2 2 2 2" xfId="6414"/>
    <cellStyle name="Normal 2 3 2 2 2 2 2 10" xfId="6415"/>
    <cellStyle name="Normal 2 3 2 2 2 2 2 11" xfId="6416"/>
    <cellStyle name="Normal 2 3 2 2 2 2 2 12" xfId="6417"/>
    <cellStyle name="Normal 2 3 2 2 2 2 2 13" xfId="6418"/>
    <cellStyle name="Normal 2 3 2 2 2 2 2 14" xfId="6419"/>
    <cellStyle name="Normal 2 3 2 2 2 2 2 15" xfId="6420"/>
    <cellStyle name="Normal 2 3 2 2 2 2 2 16" xfId="6421"/>
    <cellStyle name="Normal 2 3 2 2 2 2 2 17" xfId="6422"/>
    <cellStyle name="Normal 2 3 2 2 2 2 2 18" xfId="6423"/>
    <cellStyle name="Normal 2 3 2 2 2 2 2 2" xfId="6424"/>
    <cellStyle name="Normal 2 3 2 2 2 2 2 3" xfId="6425"/>
    <cellStyle name="Normal 2 3 2 2 2 2 2 4" xfId="6426"/>
    <cellStyle name="Normal 2 3 2 2 2 2 2 5" xfId="6427"/>
    <cellStyle name="Normal 2 3 2 2 2 2 2 6" xfId="6428"/>
    <cellStyle name="Normal 2 3 2 2 2 2 2 7" xfId="6429"/>
    <cellStyle name="Normal 2 3 2 2 2 2 2 8" xfId="6430"/>
    <cellStyle name="Normal 2 3 2 2 2 2 2 9" xfId="6431"/>
    <cellStyle name="Normal 2 3 2 2 2 2 3" xfId="6432"/>
    <cellStyle name="Normal 2 3 2 2 2 2 4" xfId="6433"/>
    <cellStyle name="Normal 2 3 2 2 2 2 5" xfId="6434"/>
    <cellStyle name="Normal 2 3 2 2 2 2 6" xfId="6435"/>
    <cellStyle name="Normal 2 3 2 2 2 2 7" xfId="6436"/>
    <cellStyle name="Normal 2 3 2 2 2 2 8" xfId="6437"/>
    <cellStyle name="Normal 2 3 2 2 2 2 9" xfId="6438"/>
    <cellStyle name="Normal 2 3 2 2 2 2_ELEC SAP FCST UPLOAD" xfId="6439"/>
    <cellStyle name="Normal 2 3 2 2 2 20" xfId="6440"/>
    <cellStyle name="Normal 2 3 2 2 2 21" xfId="6441"/>
    <cellStyle name="Normal 2 3 2 2 2 22" xfId="6442"/>
    <cellStyle name="Normal 2 3 2 2 2 3" xfId="6443"/>
    <cellStyle name="Normal 2 3 2 2 2 4" xfId="6444"/>
    <cellStyle name="Normal 2 3 2 2 2 5" xfId="6445"/>
    <cellStyle name="Normal 2 3 2 2 2 6" xfId="6446"/>
    <cellStyle name="Normal 2 3 2 2 2 7" xfId="6447"/>
    <cellStyle name="Normal 2 3 2 2 2 8" xfId="6448"/>
    <cellStyle name="Normal 2 3 2 2 2 9" xfId="6449"/>
    <cellStyle name="Normal 2 3 2 2 2_ELEC SAP FCST UPLOAD" xfId="6450"/>
    <cellStyle name="Normal 2 3 2 2 20" xfId="6451"/>
    <cellStyle name="Normal 2 3 2 2 21" xfId="6452"/>
    <cellStyle name="Normal 2 3 2 2 22" xfId="6453"/>
    <cellStyle name="Normal 2 3 2 2 23" xfId="6454"/>
    <cellStyle name="Normal 2 3 2 2 24" xfId="6455"/>
    <cellStyle name="Normal 2 3 2 2 25" xfId="6456"/>
    <cellStyle name="Normal 2 3 2 2 26" xfId="6457"/>
    <cellStyle name="Normal 2 3 2 2 27" xfId="6458"/>
    <cellStyle name="Normal 2 3 2 2 28" xfId="6459"/>
    <cellStyle name="Normal 2 3 2 2 29" xfId="6460"/>
    <cellStyle name="Normal 2 3 2 2 3" xfId="6461"/>
    <cellStyle name="Normal 2 3 2 2 3 2" xfId="6462"/>
    <cellStyle name="Normal 2 3 2 2 3 3" xfId="6463"/>
    <cellStyle name="Normal 2 3 2 2 3_ELEC SAP FCST UPLOAD" xfId="6464"/>
    <cellStyle name="Normal 2 3 2 2 30" xfId="6465"/>
    <cellStyle name="Normal 2 3 2 2 31" xfId="6466"/>
    <cellStyle name="Normal 2 3 2 2 32" xfId="6467"/>
    <cellStyle name="Normal 2 3 2 2 33" xfId="6468"/>
    <cellStyle name="Normal 2 3 2 2 34" xfId="6469"/>
    <cellStyle name="Normal 2 3 2 2 35" xfId="6470"/>
    <cellStyle name="Normal 2 3 2 2 36" xfId="6471"/>
    <cellStyle name="Normal 2 3 2 2 37" xfId="6472"/>
    <cellStyle name="Normal 2 3 2 2 38" xfId="6473"/>
    <cellStyle name="Normal 2 3 2 2 39" xfId="6474"/>
    <cellStyle name="Normal 2 3 2 2 4" xfId="6475"/>
    <cellStyle name="Normal 2 3 2 2 40" xfId="6476"/>
    <cellStyle name="Normal 2 3 2 2 41" xfId="6477"/>
    <cellStyle name="Normal 2 3 2 2 42" xfId="6478"/>
    <cellStyle name="Normal 2 3 2 2 43" xfId="6479"/>
    <cellStyle name="Normal 2 3 2 2 44" xfId="6480"/>
    <cellStyle name="Normal 2 3 2 2 45" xfId="6481"/>
    <cellStyle name="Normal 2 3 2 2 46" xfId="6482"/>
    <cellStyle name="Normal 2 3 2 2 47" xfId="6483"/>
    <cellStyle name="Normal 2 3 2 2 48" xfId="6484"/>
    <cellStyle name="Normal 2 3 2 2 49" xfId="6485"/>
    <cellStyle name="Normal 2 3 2 2 5" xfId="6486"/>
    <cellStyle name="Normal 2 3 2 2 50" xfId="6487"/>
    <cellStyle name="Normal 2 3 2 2 51" xfId="6488"/>
    <cellStyle name="Normal 2 3 2 2 52" xfId="6489"/>
    <cellStyle name="Normal 2 3 2 2 53" xfId="6490"/>
    <cellStyle name="Normal 2 3 2 2 54" xfId="6491"/>
    <cellStyle name="Normal 2 3 2 2 55" xfId="6492"/>
    <cellStyle name="Normal 2 3 2 2 56" xfId="6493"/>
    <cellStyle name="Normal 2 3 2 2 57" xfId="6494"/>
    <cellStyle name="Normal 2 3 2 2 58" xfId="6495"/>
    <cellStyle name="Normal 2 3 2 2 59" xfId="6496"/>
    <cellStyle name="Normal 2 3 2 2 6" xfId="6497"/>
    <cellStyle name="Normal 2 3 2 2 60" xfId="6498"/>
    <cellStyle name="Normal 2 3 2 2 61" xfId="6499"/>
    <cellStyle name="Normal 2 3 2 2 62" xfId="6500"/>
    <cellStyle name="Normal 2 3 2 2 63" xfId="6501"/>
    <cellStyle name="Normal 2 3 2 2 64" xfId="6502"/>
    <cellStyle name="Normal 2 3 2 2 65" xfId="6503"/>
    <cellStyle name="Normal 2 3 2 2 66" xfId="6504"/>
    <cellStyle name="Normal 2 3 2 2 67" xfId="6505"/>
    <cellStyle name="Normal 2 3 2 2 68" xfId="6506"/>
    <cellStyle name="Normal 2 3 2 2 69" xfId="6507"/>
    <cellStyle name="Normal 2 3 2 2 7" xfId="6508"/>
    <cellStyle name="Normal 2 3 2 2 7 10" xfId="6509"/>
    <cellStyle name="Normal 2 3 2 2 7 11" xfId="6510"/>
    <cellStyle name="Normal 2 3 2 2 7 12" xfId="6511"/>
    <cellStyle name="Normal 2 3 2 2 7 13" xfId="6512"/>
    <cellStyle name="Normal 2 3 2 2 7 14" xfId="6513"/>
    <cellStyle name="Normal 2 3 2 2 7 15" xfId="6514"/>
    <cellStyle name="Normal 2 3 2 2 7 16" xfId="6515"/>
    <cellStyle name="Normal 2 3 2 2 7 17" xfId="6516"/>
    <cellStyle name="Normal 2 3 2 2 7 2" xfId="6517"/>
    <cellStyle name="Normal 2 3 2 2 7 3" xfId="6518"/>
    <cellStyle name="Normal 2 3 2 2 7 4" xfId="6519"/>
    <cellStyle name="Normal 2 3 2 2 7 5" xfId="6520"/>
    <cellStyle name="Normal 2 3 2 2 7 6" xfId="6521"/>
    <cellStyle name="Normal 2 3 2 2 7 7" xfId="6522"/>
    <cellStyle name="Normal 2 3 2 2 7 8" xfId="6523"/>
    <cellStyle name="Normal 2 3 2 2 7 9" xfId="6524"/>
    <cellStyle name="Normal 2 3 2 2 70" xfId="6525"/>
    <cellStyle name="Normal 2 3 2 2 71" xfId="6526"/>
    <cellStyle name="Normal 2 3 2 2 72" xfId="6527"/>
    <cellStyle name="Normal 2 3 2 2 73" xfId="6528"/>
    <cellStyle name="Normal 2 3 2 2 74" xfId="6529"/>
    <cellStyle name="Normal 2 3 2 2 75" xfId="6530"/>
    <cellStyle name="Normal 2 3 2 2 76" xfId="6531"/>
    <cellStyle name="Normal 2 3 2 2 77" xfId="6532"/>
    <cellStyle name="Normal 2 3 2 2 78" xfId="6533"/>
    <cellStyle name="Normal 2 3 2 2 79" xfId="6534"/>
    <cellStyle name="Normal 2 3 2 2 8" xfId="6535"/>
    <cellStyle name="Normal 2 3 2 2 80" xfId="6536"/>
    <cellStyle name="Normal 2 3 2 2 81" xfId="6537"/>
    <cellStyle name="Normal 2 3 2 2 82" xfId="6538"/>
    <cellStyle name="Normal 2 3 2 2 83" xfId="6539"/>
    <cellStyle name="Normal 2 3 2 2 9" xfId="6540"/>
    <cellStyle name="Normal 2 3 2 2_ELEC SAP FCST UPLOAD" xfId="6541"/>
    <cellStyle name="Normal 2 3 2 20" xfId="6542"/>
    <cellStyle name="Normal 2 3 2 21" xfId="6543"/>
    <cellStyle name="Normal 2 3 2 22" xfId="6544"/>
    <cellStyle name="Normal 2 3 2 23" xfId="6545"/>
    <cellStyle name="Normal 2 3 2 24" xfId="6546"/>
    <cellStyle name="Normal 2 3 2 25" xfId="6547"/>
    <cellStyle name="Normal 2 3 2 26" xfId="6548"/>
    <cellStyle name="Normal 2 3 2 27" xfId="6549"/>
    <cellStyle name="Normal 2 3 2 28" xfId="6550"/>
    <cellStyle name="Normal 2 3 2 29" xfId="6551"/>
    <cellStyle name="Normal 2 3 2 3" xfId="6552"/>
    <cellStyle name="Normal 2 3 2 3 10" xfId="6553"/>
    <cellStyle name="Normal 2 3 2 3 11" xfId="6554"/>
    <cellStyle name="Normal 2 3 2 3 12" xfId="6555"/>
    <cellStyle name="Normal 2 3 2 3 13" xfId="6556"/>
    <cellStyle name="Normal 2 3 2 3 14" xfId="6557"/>
    <cellStyle name="Normal 2 3 2 3 15" xfId="6558"/>
    <cellStyle name="Normal 2 3 2 3 16" xfId="6559"/>
    <cellStyle name="Normal 2 3 2 3 17" xfId="6560"/>
    <cellStyle name="Normal 2 3 2 3 18" xfId="6561"/>
    <cellStyle name="Normal 2 3 2 3 19" xfId="6562"/>
    <cellStyle name="Normal 2 3 2 3 2" xfId="6563"/>
    <cellStyle name="Normal 2 3 2 3 2 10" xfId="6564"/>
    <cellStyle name="Normal 2 3 2 3 2 11" xfId="6565"/>
    <cellStyle name="Normal 2 3 2 3 2 12" xfId="6566"/>
    <cellStyle name="Normal 2 3 2 3 2 13" xfId="6567"/>
    <cellStyle name="Normal 2 3 2 3 2 14" xfId="6568"/>
    <cellStyle name="Normal 2 3 2 3 2 15" xfId="6569"/>
    <cellStyle name="Normal 2 3 2 3 2 16" xfId="6570"/>
    <cellStyle name="Normal 2 3 2 3 2 17" xfId="6571"/>
    <cellStyle name="Normal 2 3 2 3 2 18" xfId="6572"/>
    <cellStyle name="Normal 2 3 2 3 2 2" xfId="6573"/>
    <cellStyle name="Normal 2 3 2 3 2 3" xfId="6574"/>
    <cellStyle name="Normal 2 3 2 3 2 4" xfId="6575"/>
    <cellStyle name="Normal 2 3 2 3 2 5" xfId="6576"/>
    <cellStyle name="Normal 2 3 2 3 2 6" xfId="6577"/>
    <cellStyle name="Normal 2 3 2 3 2 7" xfId="6578"/>
    <cellStyle name="Normal 2 3 2 3 2 8" xfId="6579"/>
    <cellStyle name="Normal 2 3 2 3 2 9" xfId="6580"/>
    <cellStyle name="Normal 2 3 2 3 3" xfId="6581"/>
    <cellStyle name="Normal 2 3 2 3 4" xfId="6582"/>
    <cellStyle name="Normal 2 3 2 3 5" xfId="6583"/>
    <cellStyle name="Normal 2 3 2 3 6" xfId="6584"/>
    <cellStyle name="Normal 2 3 2 3 7" xfId="6585"/>
    <cellStyle name="Normal 2 3 2 3 8" xfId="6586"/>
    <cellStyle name="Normal 2 3 2 3 9" xfId="6587"/>
    <cellStyle name="Normal 2 3 2 3_ELEC SAP FCST UPLOAD" xfId="6588"/>
    <cellStyle name="Normal 2 3 2 30" xfId="6589"/>
    <cellStyle name="Normal 2 3 2 31" xfId="6590"/>
    <cellStyle name="Normal 2 3 2 32" xfId="6591"/>
    <cellStyle name="Normal 2 3 2 33" xfId="6592"/>
    <cellStyle name="Normal 2 3 2 34" xfId="6593"/>
    <cellStyle name="Normal 2 3 2 35" xfId="6594"/>
    <cellStyle name="Normal 2 3 2 36" xfId="6595"/>
    <cellStyle name="Normal 2 3 2 37" xfId="6596"/>
    <cellStyle name="Normal 2 3 2 38" xfId="6597"/>
    <cellStyle name="Normal 2 3 2 39" xfId="6598"/>
    <cellStyle name="Normal 2 3 2 4" xfId="6599"/>
    <cellStyle name="Normal 2 3 2 40" xfId="6600"/>
    <cellStyle name="Normal 2 3 2 41" xfId="6601"/>
    <cellStyle name="Normal 2 3 2 42" xfId="6602"/>
    <cellStyle name="Normal 2 3 2 43" xfId="6603"/>
    <cellStyle name="Normal 2 3 2 44" xfId="6604"/>
    <cellStyle name="Normal 2 3 2 45" xfId="6605"/>
    <cellStyle name="Normal 2 3 2 46" xfId="6606"/>
    <cellStyle name="Normal 2 3 2 47" xfId="6607"/>
    <cellStyle name="Normal 2 3 2 48" xfId="6608"/>
    <cellStyle name="Normal 2 3 2 49" xfId="6609"/>
    <cellStyle name="Normal 2 3 2 5" xfId="6610"/>
    <cellStyle name="Normal 2 3 2 50" xfId="6611"/>
    <cellStyle name="Normal 2 3 2 51" xfId="6612"/>
    <cellStyle name="Normal 2 3 2 52" xfId="6613"/>
    <cellStyle name="Normal 2 3 2 53" xfId="6614"/>
    <cellStyle name="Normal 2 3 2 54" xfId="6615"/>
    <cellStyle name="Normal 2 3 2 55" xfId="6616"/>
    <cellStyle name="Normal 2 3 2 56" xfId="6617"/>
    <cellStyle name="Normal 2 3 2 57" xfId="6618"/>
    <cellStyle name="Normal 2 3 2 58" xfId="6619"/>
    <cellStyle name="Normal 2 3 2 59" xfId="6620"/>
    <cellStyle name="Normal 2 3 2 6" xfId="6621"/>
    <cellStyle name="Normal 2 3 2 60" xfId="6622"/>
    <cellStyle name="Normal 2 3 2 61" xfId="6623"/>
    <cellStyle name="Normal 2 3 2 62" xfId="6624"/>
    <cellStyle name="Normal 2 3 2 63" xfId="6625"/>
    <cellStyle name="Normal 2 3 2 64" xfId="6626"/>
    <cellStyle name="Normal 2 3 2 65" xfId="6627"/>
    <cellStyle name="Normal 2 3 2 66" xfId="6628"/>
    <cellStyle name="Normal 2 3 2 67" xfId="6629"/>
    <cellStyle name="Normal 2 3 2 68" xfId="6630"/>
    <cellStyle name="Normal 2 3 2 69" xfId="6631"/>
    <cellStyle name="Normal 2 3 2 7" xfId="6632"/>
    <cellStyle name="Normal 2 3 2 70" xfId="6633"/>
    <cellStyle name="Normal 2 3 2 71" xfId="6634"/>
    <cellStyle name="Normal 2 3 2 72" xfId="6635"/>
    <cellStyle name="Normal 2 3 2 73" xfId="6636"/>
    <cellStyle name="Normal 2 3 2 74" xfId="6637"/>
    <cellStyle name="Normal 2 3 2 75" xfId="6638"/>
    <cellStyle name="Normal 2 3 2 76" xfId="6639"/>
    <cellStyle name="Normal 2 3 2 77" xfId="6640"/>
    <cellStyle name="Normal 2 3 2 78" xfId="6641"/>
    <cellStyle name="Normal 2 3 2 79" xfId="6642"/>
    <cellStyle name="Normal 2 3 2 8" xfId="6643"/>
    <cellStyle name="Normal 2 3 2 8 10" xfId="6644"/>
    <cellStyle name="Normal 2 3 2 8 11" xfId="6645"/>
    <cellStyle name="Normal 2 3 2 8 12" xfId="6646"/>
    <cellStyle name="Normal 2 3 2 8 13" xfId="6647"/>
    <cellStyle name="Normal 2 3 2 8 14" xfId="6648"/>
    <cellStyle name="Normal 2 3 2 8 15" xfId="6649"/>
    <cellStyle name="Normal 2 3 2 8 16" xfId="6650"/>
    <cellStyle name="Normal 2 3 2 8 17" xfId="6651"/>
    <cellStyle name="Normal 2 3 2 8 2" xfId="6652"/>
    <cellStyle name="Normal 2 3 2 8 3" xfId="6653"/>
    <cellStyle name="Normal 2 3 2 8 4" xfId="6654"/>
    <cellStyle name="Normal 2 3 2 8 5" xfId="6655"/>
    <cellStyle name="Normal 2 3 2 8 6" xfId="6656"/>
    <cellStyle name="Normal 2 3 2 8 7" xfId="6657"/>
    <cellStyle name="Normal 2 3 2 8 8" xfId="6658"/>
    <cellStyle name="Normal 2 3 2 8 9" xfId="6659"/>
    <cellStyle name="Normal 2 3 2 80" xfId="6660"/>
    <cellStyle name="Normal 2 3 2 81" xfId="6661"/>
    <cellStyle name="Normal 2 3 2 82" xfId="6662"/>
    <cellStyle name="Normal 2 3 2 83" xfId="6663"/>
    <cellStyle name="Normal 2 3 2 84" xfId="6664"/>
    <cellStyle name="Normal 2 3 2 9" xfId="6665"/>
    <cellStyle name="Normal 2 3 2_ELEC SAP FCST UPLOAD" xfId="6666"/>
    <cellStyle name="Normal 2 3 20" xfId="6667"/>
    <cellStyle name="Normal 2 3 21" xfId="6668"/>
    <cellStyle name="Normal 2 3 22" xfId="6669"/>
    <cellStyle name="Normal 2 3 23" xfId="6670"/>
    <cellStyle name="Normal 2 3 24" xfId="6671"/>
    <cellStyle name="Normal 2 3 25" xfId="6672"/>
    <cellStyle name="Normal 2 3 26" xfId="6673"/>
    <cellStyle name="Normal 2 3 27" xfId="6674"/>
    <cellStyle name="Normal 2 3 28" xfId="6675"/>
    <cellStyle name="Normal 2 3 29" xfId="6676"/>
    <cellStyle name="Normal 2 3 3" xfId="6677"/>
    <cellStyle name="Normal 2 3 3 10" xfId="6678"/>
    <cellStyle name="Normal 2 3 3 11" xfId="6679"/>
    <cellStyle name="Normal 2 3 3 12" xfId="6680"/>
    <cellStyle name="Normal 2 3 3 13" xfId="6681"/>
    <cellStyle name="Normal 2 3 3 14" xfId="6682"/>
    <cellStyle name="Normal 2 3 3 15" xfId="6683"/>
    <cellStyle name="Normal 2 3 3 16" xfId="6684"/>
    <cellStyle name="Normal 2 3 3 17" xfId="6685"/>
    <cellStyle name="Normal 2 3 3 18" xfId="6686"/>
    <cellStyle name="Normal 2 3 3 19" xfId="6687"/>
    <cellStyle name="Normal 2 3 3 2" xfId="6688"/>
    <cellStyle name="Normal 2 3 3 2 10" xfId="6689"/>
    <cellStyle name="Normal 2 3 3 2 11" xfId="6690"/>
    <cellStyle name="Normal 2 3 3 2 12" xfId="6691"/>
    <cellStyle name="Normal 2 3 3 2 13" xfId="6692"/>
    <cellStyle name="Normal 2 3 3 2 14" xfId="6693"/>
    <cellStyle name="Normal 2 3 3 2 15" xfId="6694"/>
    <cellStyle name="Normal 2 3 3 2 16" xfId="6695"/>
    <cellStyle name="Normal 2 3 3 2 17" xfId="6696"/>
    <cellStyle name="Normal 2 3 3 2 18" xfId="6697"/>
    <cellStyle name="Normal 2 3 3 2 19" xfId="6698"/>
    <cellStyle name="Normal 2 3 3 2 2" xfId="6699"/>
    <cellStyle name="Normal 2 3 3 2 2 10" xfId="6700"/>
    <cellStyle name="Normal 2 3 3 2 2 11" xfId="6701"/>
    <cellStyle name="Normal 2 3 3 2 2 12" xfId="6702"/>
    <cellStyle name="Normal 2 3 3 2 2 13" xfId="6703"/>
    <cellStyle name="Normal 2 3 3 2 2 14" xfId="6704"/>
    <cellStyle name="Normal 2 3 3 2 2 15" xfId="6705"/>
    <cellStyle name="Normal 2 3 3 2 2 16" xfId="6706"/>
    <cellStyle name="Normal 2 3 3 2 2 17" xfId="6707"/>
    <cellStyle name="Normal 2 3 3 2 2 18" xfId="6708"/>
    <cellStyle name="Normal 2 3 3 2 2 2" xfId="6709"/>
    <cellStyle name="Normal 2 3 3 2 2 3" xfId="6710"/>
    <cellStyle name="Normal 2 3 3 2 2 4" xfId="6711"/>
    <cellStyle name="Normal 2 3 3 2 2 5" xfId="6712"/>
    <cellStyle name="Normal 2 3 3 2 2 6" xfId="6713"/>
    <cellStyle name="Normal 2 3 3 2 2 7" xfId="6714"/>
    <cellStyle name="Normal 2 3 3 2 2 8" xfId="6715"/>
    <cellStyle name="Normal 2 3 3 2 2 9" xfId="6716"/>
    <cellStyle name="Normal 2 3 3 2 3" xfId="6717"/>
    <cellStyle name="Normal 2 3 3 2 4" xfId="6718"/>
    <cellStyle name="Normal 2 3 3 2 5" xfId="6719"/>
    <cellStyle name="Normal 2 3 3 2 6" xfId="6720"/>
    <cellStyle name="Normal 2 3 3 2 7" xfId="6721"/>
    <cellStyle name="Normal 2 3 3 2 8" xfId="6722"/>
    <cellStyle name="Normal 2 3 3 2 9" xfId="6723"/>
    <cellStyle name="Normal 2 3 3 2_ELEC SAP FCST UPLOAD" xfId="6724"/>
    <cellStyle name="Normal 2 3 3 20" xfId="6725"/>
    <cellStyle name="Normal 2 3 3 21" xfId="6726"/>
    <cellStyle name="Normal 2 3 3 22" xfId="6727"/>
    <cellStyle name="Normal 2 3 3 23" xfId="6728"/>
    <cellStyle name="Normal 2 3 3 24" xfId="6729"/>
    <cellStyle name="Normal 2 3 3 25" xfId="6730"/>
    <cellStyle name="Normal 2 3 3 26" xfId="6731"/>
    <cellStyle name="Normal 2 3 3 27" xfId="6732"/>
    <cellStyle name="Normal 2 3 3 28" xfId="6733"/>
    <cellStyle name="Normal 2 3 3 29" xfId="6734"/>
    <cellStyle name="Normal 2 3 3 3" xfId="6735"/>
    <cellStyle name="Normal 2 3 3 30" xfId="6736"/>
    <cellStyle name="Normal 2 3 3 31" xfId="6737"/>
    <cellStyle name="Normal 2 3 3 32" xfId="6738"/>
    <cellStyle name="Normal 2 3 3 33" xfId="6739"/>
    <cellStyle name="Normal 2 3 3 34" xfId="6740"/>
    <cellStyle name="Normal 2 3 3 35" xfId="6741"/>
    <cellStyle name="Normal 2 3 3 36" xfId="6742"/>
    <cellStyle name="Normal 2 3 3 37" xfId="6743"/>
    <cellStyle name="Normal 2 3 3 38" xfId="6744"/>
    <cellStyle name="Normal 2 3 3 39" xfId="6745"/>
    <cellStyle name="Normal 2 3 3 4" xfId="6746"/>
    <cellStyle name="Normal 2 3 3 40" xfId="6747"/>
    <cellStyle name="Normal 2 3 3 41" xfId="6748"/>
    <cellStyle name="Normal 2 3 3 42" xfId="6749"/>
    <cellStyle name="Normal 2 3 3 43" xfId="6750"/>
    <cellStyle name="Normal 2 3 3 44" xfId="6751"/>
    <cellStyle name="Normal 2 3 3 45" xfId="6752"/>
    <cellStyle name="Normal 2 3 3 46" xfId="6753"/>
    <cellStyle name="Normal 2 3 3 47" xfId="6754"/>
    <cellStyle name="Normal 2 3 3 48" xfId="6755"/>
    <cellStyle name="Normal 2 3 3 49" xfId="6756"/>
    <cellStyle name="Normal 2 3 3 5" xfId="6757"/>
    <cellStyle name="Normal 2 3 3 50" xfId="6758"/>
    <cellStyle name="Normal 2 3 3 51" xfId="6759"/>
    <cellStyle name="Normal 2 3 3 52" xfId="6760"/>
    <cellStyle name="Normal 2 3 3 53" xfId="6761"/>
    <cellStyle name="Normal 2 3 3 54" xfId="6762"/>
    <cellStyle name="Normal 2 3 3 55" xfId="6763"/>
    <cellStyle name="Normal 2 3 3 56" xfId="6764"/>
    <cellStyle name="Normal 2 3 3 57" xfId="6765"/>
    <cellStyle name="Normal 2 3 3 58" xfId="6766"/>
    <cellStyle name="Normal 2 3 3 59" xfId="6767"/>
    <cellStyle name="Normal 2 3 3 6" xfId="6768"/>
    <cellStyle name="Normal 2 3 3 60" xfId="6769"/>
    <cellStyle name="Normal 2 3 3 61" xfId="6770"/>
    <cellStyle name="Normal 2 3 3 62" xfId="6771"/>
    <cellStyle name="Normal 2 3 3 63" xfId="6772"/>
    <cellStyle name="Normal 2 3 3 64" xfId="6773"/>
    <cellStyle name="Normal 2 3 3 65" xfId="6774"/>
    <cellStyle name="Normal 2 3 3 66" xfId="6775"/>
    <cellStyle name="Normal 2 3 3 67" xfId="6776"/>
    <cellStyle name="Normal 2 3 3 68" xfId="6777"/>
    <cellStyle name="Normal 2 3 3 69" xfId="6778"/>
    <cellStyle name="Normal 2 3 3 7" xfId="6779"/>
    <cellStyle name="Normal 2 3 3 7 10" xfId="6780"/>
    <cellStyle name="Normal 2 3 3 7 11" xfId="6781"/>
    <cellStyle name="Normal 2 3 3 7 12" xfId="6782"/>
    <cellStyle name="Normal 2 3 3 7 13" xfId="6783"/>
    <cellStyle name="Normal 2 3 3 7 14" xfId="6784"/>
    <cellStyle name="Normal 2 3 3 7 15" xfId="6785"/>
    <cellStyle name="Normal 2 3 3 7 16" xfId="6786"/>
    <cellStyle name="Normal 2 3 3 7 17" xfId="6787"/>
    <cellStyle name="Normal 2 3 3 7 2" xfId="6788"/>
    <cellStyle name="Normal 2 3 3 7 3" xfId="6789"/>
    <cellStyle name="Normal 2 3 3 7 4" xfId="6790"/>
    <cellStyle name="Normal 2 3 3 7 5" xfId="6791"/>
    <cellStyle name="Normal 2 3 3 7 6" xfId="6792"/>
    <cellStyle name="Normal 2 3 3 7 7" xfId="6793"/>
    <cellStyle name="Normal 2 3 3 7 8" xfId="6794"/>
    <cellStyle name="Normal 2 3 3 7 9" xfId="6795"/>
    <cellStyle name="Normal 2 3 3 70" xfId="6796"/>
    <cellStyle name="Normal 2 3 3 71" xfId="6797"/>
    <cellStyle name="Normal 2 3 3 72" xfId="6798"/>
    <cellStyle name="Normal 2 3 3 73" xfId="6799"/>
    <cellStyle name="Normal 2 3 3 74" xfId="6800"/>
    <cellStyle name="Normal 2 3 3 75" xfId="6801"/>
    <cellStyle name="Normal 2 3 3 76" xfId="6802"/>
    <cellStyle name="Normal 2 3 3 77" xfId="6803"/>
    <cellStyle name="Normal 2 3 3 78" xfId="6804"/>
    <cellStyle name="Normal 2 3 3 79" xfId="6805"/>
    <cellStyle name="Normal 2 3 3 8" xfId="6806"/>
    <cellStyle name="Normal 2 3 3 80" xfId="6807"/>
    <cellStyle name="Normal 2 3 3 81" xfId="6808"/>
    <cellStyle name="Normal 2 3 3 82" xfId="6809"/>
    <cellStyle name="Normal 2 3 3 83" xfId="6810"/>
    <cellStyle name="Normal 2 3 3 84" xfId="49302"/>
    <cellStyle name="Normal 2 3 3 9" xfId="6811"/>
    <cellStyle name="Normal 2 3 3_ELEC SAP FCST UPLOAD" xfId="6812"/>
    <cellStyle name="Normal 2 3 30" xfId="6813"/>
    <cellStyle name="Normal 2 3 31" xfId="6814"/>
    <cellStyle name="Normal 2 3 32" xfId="6815"/>
    <cellStyle name="Normal 2 3 33" xfId="6816"/>
    <cellStyle name="Normal 2 3 34" xfId="6817"/>
    <cellStyle name="Normal 2 3 35" xfId="6818"/>
    <cellStyle name="Normal 2 3 36" xfId="6819"/>
    <cellStyle name="Normal 2 3 37" xfId="6820"/>
    <cellStyle name="Normal 2 3 38" xfId="6821"/>
    <cellStyle name="Normal 2 3 39" xfId="6822"/>
    <cellStyle name="Normal 2 3 4" xfId="6823"/>
    <cellStyle name="Normal 2 3 4 10" xfId="6824"/>
    <cellStyle name="Normal 2 3 4 11" xfId="6825"/>
    <cellStyle name="Normal 2 3 4 12" xfId="6826"/>
    <cellStyle name="Normal 2 3 4 13" xfId="6827"/>
    <cellStyle name="Normal 2 3 4 14" xfId="6828"/>
    <cellStyle name="Normal 2 3 4 15" xfId="6829"/>
    <cellStyle name="Normal 2 3 4 16" xfId="6830"/>
    <cellStyle name="Normal 2 3 4 17" xfId="6831"/>
    <cellStyle name="Normal 2 3 4 18" xfId="6832"/>
    <cellStyle name="Normal 2 3 4 19" xfId="6833"/>
    <cellStyle name="Normal 2 3 4 2" xfId="6834"/>
    <cellStyle name="Normal 2 3 4 2 10" xfId="6835"/>
    <cellStyle name="Normal 2 3 4 2 11" xfId="6836"/>
    <cellStyle name="Normal 2 3 4 2 12" xfId="6837"/>
    <cellStyle name="Normal 2 3 4 2 13" xfId="6838"/>
    <cellStyle name="Normal 2 3 4 2 14" xfId="6839"/>
    <cellStyle name="Normal 2 3 4 2 15" xfId="6840"/>
    <cellStyle name="Normal 2 3 4 2 16" xfId="6841"/>
    <cellStyle name="Normal 2 3 4 2 17" xfId="6842"/>
    <cellStyle name="Normal 2 3 4 2 18" xfId="6843"/>
    <cellStyle name="Normal 2 3 4 2 2" xfId="6844"/>
    <cellStyle name="Normal 2 3 4 2 3" xfId="6845"/>
    <cellStyle name="Normal 2 3 4 2 4" xfId="6846"/>
    <cellStyle name="Normal 2 3 4 2 5" xfId="6847"/>
    <cellStyle name="Normal 2 3 4 2 6" xfId="6848"/>
    <cellStyle name="Normal 2 3 4 2 7" xfId="6849"/>
    <cellStyle name="Normal 2 3 4 2 8" xfId="6850"/>
    <cellStyle name="Normal 2 3 4 2 9" xfId="6851"/>
    <cellStyle name="Normal 2 3 4 20" xfId="6852"/>
    <cellStyle name="Normal 2 3 4 21" xfId="6853"/>
    <cellStyle name="Normal 2 3 4 22" xfId="6854"/>
    <cellStyle name="Normal 2 3 4 23" xfId="6855"/>
    <cellStyle name="Normal 2 3 4 24" xfId="6856"/>
    <cellStyle name="Normal 2 3 4 25" xfId="6857"/>
    <cellStyle name="Normal 2 3 4 26" xfId="6858"/>
    <cellStyle name="Normal 2 3 4 27" xfId="6859"/>
    <cellStyle name="Normal 2 3 4 28" xfId="6860"/>
    <cellStyle name="Normal 2 3 4 29" xfId="6861"/>
    <cellStyle name="Normal 2 3 4 3" xfId="6862"/>
    <cellStyle name="Normal 2 3 4 30" xfId="6863"/>
    <cellStyle name="Normal 2 3 4 31" xfId="6864"/>
    <cellStyle name="Normal 2 3 4 32" xfId="6865"/>
    <cellStyle name="Normal 2 3 4 33" xfId="6866"/>
    <cellStyle name="Normal 2 3 4 34" xfId="6867"/>
    <cellStyle name="Normal 2 3 4 35" xfId="6868"/>
    <cellStyle name="Normal 2 3 4 36" xfId="6869"/>
    <cellStyle name="Normal 2 3 4 37" xfId="6870"/>
    <cellStyle name="Normal 2 3 4 38" xfId="6871"/>
    <cellStyle name="Normal 2 3 4 39" xfId="6872"/>
    <cellStyle name="Normal 2 3 4 4" xfId="6873"/>
    <cellStyle name="Normal 2 3 4 4 10" xfId="6874"/>
    <cellStyle name="Normal 2 3 4 4 11" xfId="6875"/>
    <cellStyle name="Normal 2 3 4 4 12" xfId="6876"/>
    <cellStyle name="Normal 2 3 4 4 13" xfId="6877"/>
    <cellStyle name="Normal 2 3 4 4 14" xfId="6878"/>
    <cellStyle name="Normal 2 3 4 4 15" xfId="6879"/>
    <cellStyle name="Normal 2 3 4 4 16" xfId="6880"/>
    <cellStyle name="Normal 2 3 4 4 17" xfId="6881"/>
    <cellStyle name="Normal 2 3 4 4 2" xfId="6882"/>
    <cellStyle name="Normal 2 3 4 4 3" xfId="6883"/>
    <cellStyle name="Normal 2 3 4 4 4" xfId="6884"/>
    <cellStyle name="Normal 2 3 4 4 5" xfId="6885"/>
    <cellStyle name="Normal 2 3 4 4 6" xfId="6886"/>
    <cellStyle name="Normal 2 3 4 4 7" xfId="6887"/>
    <cellStyle name="Normal 2 3 4 4 8" xfId="6888"/>
    <cellStyle name="Normal 2 3 4 4 9" xfId="6889"/>
    <cellStyle name="Normal 2 3 4 40" xfId="6890"/>
    <cellStyle name="Normal 2 3 4 41" xfId="6891"/>
    <cellStyle name="Normal 2 3 4 42" xfId="6892"/>
    <cellStyle name="Normal 2 3 4 43" xfId="6893"/>
    <cellStyle name="Normal 2 3 4 44" xfId="6894"/>
    <cellStyle name="Normal 2 3 4 45" xfId="6895"/>
    <cellStyle name="Normal 2 3 4 46" xfId="6896"/>
    <cellStyle name="Normal 2 3 4 47" xfId="6897"/>
    <cellStyle name="Normal 2 3 4 48" xfId="6898"/>
    <cellStyle name="Normal 2 3 4 49" xfId="6899"/>
    <cellStyle name="Normal 2 3 4 5" xfId="6900"/>
    <cellStyle name="Normal 2 3 4 50" xfId="6901"/>
    <cellStyle name="Normal 2 3 4 51" xfId="6902"/>
    <cellStyle name="Normal 2 3 4 52" xfId="6903"/>
    <cellStyle name="Normal 2 3 4 53" xfId="6904"/>
    <cellStyle name="Normal 2 3 4 54" xfId="6905"/>
    <cellStyle name="Normal 2 3 4 55" xfId="6906"/>
    <cellStyle name="Normal 2 3 4 56" xfId="6907"/>
    <cellStyle name="Normal 2 3 4 57" xfId="6908"/>
    <cellStyle name="Normal 2 3 4 58" xfId="6909"/>
    <cellStyle name="Normal 2 3 4 59" xfId="6910"/>
    <cellStyle name="Normal 2 3 4 6" xfId="6911"/>
    <cellStyle name="Normal 2 3 4 60" xfId="6912"/>
    <cellStyle name="Normal 2 3 4 61" xfId="6913"/>
    <cellStyle name="Normal 2 3 4 62" xfId="6914"/>
    <cellStyle name="Normal 2 3 4 63" xfId="6915"/>
    <cellStyle name="Normal 2 3 4 64" xfId="6916"/>
    <cellStyle name="Normal 2 3 4 65" xfId="6917"/>
    <cellStyle name="Normal 2 3 4 66" xfId="6918"/>
    <cellStyle name="Normal 2 3 4 67" xfId="6919"/>
    <cellStyle name="Normal 2 3 4 68" xfId="6920"/>
    <cellStyle name="Normal 2 3 4 69" xfId="6921"/>
    <cellStyle name="Normal 2 3 4 7" xfId="6922"/>
    <cellStyle name="Normal 2 3 4 70" xfId="6923"/>
    <cellStyle name="Normal 2 3 4 71" xfId="6924"/>
    <cellStyle name="Normal 2 3 4 72" xfId="6925"/>
    <cellStyle name="Normal 2 3 4 73" xfId="6926"/>
    <cellStyle name="Normal 2 3 4 74" xfId="6927"/>
    <cellStyle name="Normal 2 3 4 75" xfId="6928"/>
    <cellStyle name="Normal 2 3 4 76" xfId="6929"/>
    <cellStyle name="Normal 2 3 4 77" xfId="6930"/>
    <cellStyle name="Normal 2 3 4 78" xfId="6931"/>
    <cellStyle name="Normal 2 3 4 79" xfId="6932"/>
    <cellStyle name="Normal 2 3 4 8" xfId="6933"/>
    <cellStyle name="Normal 2 3 4 80" xfId="6934"/>
    <cellStyle name="Normal 2 3 4 9" xfId="6935"/>
    <cellStyle name="Normal 2 3 4_ELEC SAP FCST UPLOAD" xfId="6936"/>
    <cellStyle name="Normal 2 3 40" xfId="6937"/>
    <cellStyle name="Normal 2 3 41" xfId="6938"/>
    <cellStyle name="Normal 2 3 42" xfId="6939"/>
    <cellStyle name="Normal 2 3 43" xfId="6940"/>
    <cellStyle name="Normal 2 3 44" xfId="6941"/>
    <cellStyle name="Normal 2 3 45" xfId="6942"/>
    <cellStyle name="Normal 2 3 46" xfId="6943"/>
    <cellStyle name="Normal 2 3 47" xfId="6944"/>
    <cellStyle name="Normal 2 3 48" xfId="6945"/>
    <cellStyle name="Normal 2 3 49" xfId="6946"/>
    <cellStyle name="Normal 2 3 5" xfId="6947"/>
    <cellStyle name="Normal 2 3 50" xfId="6948"/>
    <cellStyle name="Normal 2 3 51" xfId="6949"/>
    <cellStyle name="Normal 2 3 52" xfId="6950"/>
    <cellStyle name="Normal 2 3 53" xfId="6951"/>
    <cellStyle name="Normal 2 3 54" xfId="6952"/>
    <cellStyle name="Normal 2 3 55" xfId="6953"/>
    <cellStyle name="Normal 2 3 56" xfId="6954"/>
    <cellStyle name="Normal 2 3 57" xfId="6955"/>
    <cellStyle name="Normal 2 3 58" xfId="6956"/>
    <cellStyle name="Normal 2 3 59" xfId="6957"/>
    <cellStyle name="Normal 2 3 6" xfId="6958"/>
    <cellStyle name="Normal 2 3 60" xfId="6959"/>
    <cellStyle name="Normal 2 3 61" xfId="6960"/>
    <cellStyle name="Normal 2 3 62" xfId="6961"/>
    <cellStyle name="Normal 2 3 63" xfId="6962"/>
    <cellStyle name="Normal 2 3 64" xfId="6963"/>
    <cellStyle name="Normal 2 3 65" xfId="6964"/>
    <cellStyle name="Normal 2 3 66" xfId="6965"/>
    <cellStyle name="Normal 2 3 67" xfId="6966"/>
    <cellStyle name="Normal 2 3 68" xfId="6967"/>
    <cellStyle name="Normal 2 3 69" xfId="6968"/>
    <cellStyle name="Normal 2 3 7" xfId="6969"/>
    <cellStyle name="Normal 2 3 70" xfId="6970"/>
    <cellStyle name="Normal 2 3 71" xfId="6971"/>
    <cellStyle name="Normal 2 3 72" xfId="6972"/>
    <cellStyle name="Normal 2 3 73" xfId="6973"/>
    <cellStyle name="Normal 2 3 74" xfId="6974"/>
    <cellStyle name="Normal 2 3 75" xfId="6975"/>
    <cellStyle name="Normal 2 3 76" xfId="6976"/>
    <cellStyle name="Normal 2 3 77" xfId="6977"/>
    <cellStyle name="Normal 2 3 78" xfId="6978"/>
    <cellStyle name="Normal 2 3 79" xfId="6979"/>
    <cellStyle name="Normal 2 3 8" xfId="6980"/>
    <cellStyle name="Normal 2 3 8 10" xfId="6981"/>
    <cellStyle name="Normal 2 3 8 11" xfId="6982"/>
    <cellStyle name="Normal 2 3 8 12" xfId="6983"/>
    <cellStyle name="Normal 2 3 8 13" xfId="6984"/>
    <cellStyle name="Normal 2 3 8 14" xfId="6985"/>
    <cellStyle name="Normal 2 3 8 15" xfId="6986"/>
    <cellStyle name="Normal 2 3 8 16" xfId="6987"/>
    <cellStyle name="Normal 2 3 8 17" xfId="6988"/>
    <cellStyle name="Normal 2 3 8 2" xfId="6989"/>
    <cellStyle name="Normal 2 3 8 3" xfId="6990"/>
    <cellStyle name="Normal 2 3 8 4" xfId="6991"/>
    <cellStyle name="Normal 2 3 8 5" xfId="6992"/>
    <cellStyle name="Normal 2 3 8 6" xfId="6993"/>
    <cellStyle name="Normal 2 3 8 7" xfId="6994"/>
    <cellStyle name="Normal 2 3 8 8" xfId="6995"/>
    <cellStyle name="Normal 2 3 8 9" xfId="6996"/>
    <cellStyle name="Normal 2 3 80" xfId="6997"/>
    <cellStyle name="Normal 2 3 81" xfId="6998"/>
    <cellStyle name="Normal 2 3 82" xfId="6999"/>
    <cellStyle name="Normal 2 3 83" xfId="7000"/>
    <cellStyle name="Normal 2 3 84" xfId="7001"/>
    <cellStyle name="Normal 2 3 85" xfId="49303"/>
    <cellStyle name="Normal 2 3 86" xfId="49304"/>
    <cellStyle name="Normal 2 3 87" xfId="49305"/>
    <cellStyle name="Normal 2 3 88" xfId="49306"/>
    <cellStyle name="Normal 2 3 9" xfId="7002"/>
    <cellStyle name="Normal 2 3_Customer Operations Business Plan Input Reqs (3)" xfId="7003"/>
    <cellStyle name="Normal 2 30" xfId="7004"/>
    <cellStyle name="Normal 2 30 2" xfId="49307"/>
    <cellStyle name="Normal 2 31" xfId="7005"/>
    <cellStyle name="Normal 2 31 2" xfId="49308"/>
    <cellStyle name="Normal 2 32" xfId="7006"/>
    <cellStyle name="Normal 2 32 2" xfId="49309"/>
    <cellStyle name="Normal 2 33" xfId="7007"/>
    <cellStyle name="Normal 2 33 2" xfId="49310"/>
    <cellStyle name="Normal 2 34" xfId="7008"/>
    <cellStyle name="Normal 2 34 2" xfId="49311"/>
    <cellStyle name="Normal 2 35" xfId="7009"/>
    <cellStyle name="Normal 2 35 2" xfId="49312"/>
    <cellStyle name="Normal 2 36" xfId="7010"/>
    <cellStyle name="Normal 2 36 2" xfId="49313"/>
    <cellStyle name="Normal 2 37" xfId="7011"/>
    <cellStyle name="Normal 2 37 2" xfId="49314"/>
    <cellStyle name="Normal 2 38" xfId="7012"/>
    <cellStyle name="Normal 2 39" xfId="7013"/>
    <cellStyle name="Normal 2 4" xfId="7014"/>
    <cellStyle name="Normal 2 4 10" xfId="7015"/>
    <cellStyle name="Normal 2 4 11" xfId="7016"/>
    <cellStyle name="Normal 2 4 12" xfId="7017"/>
    <cellStyle name="Normal 2 4 13" xfId="7018"/>
    <cellStyle name="Normal 2 4 14" xfId="7019"/>
    <cellStyle name="Normal 2 4 15" xfId="7020"/>
    <cellStyle name="Normal 2 4 16" xfId="7021"/>
    <cellStyle name="Normal 2 4 17" xfId="7022"/>
    <cellStyle name="Normal 2 4 18" xfId="7023"/>
    <cellStyle name="Normal 2 4 19" xfId="7024"/>
    <cellStyle name="Normal 2 4 2" xfId="7025"/>
    <cellStyle name="Normal 2 4 2 10" xfId="7026"/>
    <cellStyle name="Normal 2 4 2 11" xfId="7027"/>
    <cellStyle name="Normal 2 4 2 12" xfId="7028"/>
    <cellStyle name="Normal 2 4 2 13" xfId="7029"/>
    <cellStyle name="Normal 2 4 2 14" xfId="7030"/>
    <cellStyle name="Normal 2 4 2 15" xfId="7031"/>
    <cellStyle name="Normal 2 4 2 16" xfId="7032"/>
    <cellStyle name="Normal 2 4 2 17" xfId="7033"/>
    <cellStyle name="Normal 2 4 2 18" xfId="7034"/>
    <cellStyle name="Normal 2 4 2 19" xfId="7035"/>
    <cellStyle name="Normal 2 4 2 2" xfId="7036"/>
    <cellStyle name="Normal 2 4 2 2 10" xfId="7037"/>
    <cellStyle name="Normal 2 4 2 2 11" xfId="7038"/>
    <cellStyle name="Normal 2 4 2 2 12" xfId="7039"/>
    <cellStyle name="Normal 2 4 2 2 13" xfId="7040"/>
    <cellStyle name="Normal 2 4 2 2 14" xfId="7041"/>
    <cellStyle name="Normal 2 4 2 2 15" xfId="7042"/>
    <cellStyle name="Normal 2 4 2 2 16" xfId="7043"/>
    <cellStyle name="Normal 2 4 2 2 17" xfId="7044"/>
    <cellStyle name="Normal 2 4 2 2 18" xfId="7045"/>
    <cellStyle name="Normal 2 4 2 2 19" xfId="7046"/>
    <cellStyle name="Normal 2 4 2 2 2" xfId="7047"/>
    <cellStyle name="Normal 2 4 2 2 2 10" xfId="7048"/>
    <cellStyle name="Normal 2 4 2 2 2 11" xfId="7049"/>
    <cellStyle name="Normal 2 4 2 2 2 12" xfId="7050"/>
    <cellStyle name="Normal 2 4 2 2 2 13" xfId="7051"/>
    <cellStyle name="Normal 2 4 2 2 2 14" xfId="7052"/>
    <cellStyle name="Normal 2 4 2 2 2 15" xfId="7053"/>
    <cellStyle name="Normal 2 4 2 2 2 16" xfId="7054"/>
    <cellStyle name="Normal 2 4 2 2 2 17" xfId="7055"/>
    <cellStyle name="Normal 2 4 2 2 2 2" xfId="7056"/>
    <cellStyle name="Normal 2 4 2 2 2 3" xfId="7057"/>
    <cellStyle name="Normal 2 4 2 2 2 4" xfId="7058"/>
    <cellStyle name="Normal 2 4 2 2 2 5" xfId="7059"/>
    <cellStyle name="Normal 2 4 2 2 2 6" xfId="7060"/>
    <cellStyle name="Normal 2 4 2 2 2 7" xfId="7061"/>
    <cellStyle name="Normal 2 4 2 2 2 8" xfId="7062"/>
    <cellStyle name="Normal 2 4 2 2 2 9" xfId="7063"/>
    <cellStyle name="Normal 2 4 2 2 20" xfId="7064"/>
    <cellStyle name="Normal 2 4 2 2 21" xfId="7065"/>
    <cellStyle name="Normal 2 4 2 2 22" xfId="7066"/>
    <cellStyle name="Normal 2 4 2 2 23" xfId="7067"/>
    <cellStyle name="Normal 2 4 2 2 24" xfId="7068"/>
    <cellStyle name="Normal 2 4 2 2 25" xfId="7069"/>
    <cellStyle name="Normal 2 4 2 2 26" xfId="7070"/>
    <cellStyle name="Normal 2 4 2 2 27" xfId="7071"/>
    <cellStyle name="Normal 2 4 2 2 28" xfId="7072"/>
    <cellStyle name="Normal 2 4 2 2 29" xfId="7073"/>
    <cellStyle name="Normal 2 4 2 2 3" xfId="7074"/>
    <cellStyle name="Normal 2 4 2 2 30" xfId="7075"/>
    <cellStyle name="Normal 2 4 2 2 31" xfId="7076"/>
    <cellStyle name="Normal 2 4 2 2 32" xfId="7077"/>
    <cellStyle name="Normal 2 4 2 2 33" xfId="7078"/>
    <cellStyle name="Normal 2 4 2 2 34" xfId="7079"/>
    <cellStyle name="Normal 2 4 2 2 35" xfId="7080"/>
    <cellStyle name="Normal 2 4 2 2 36" xfId="7081"/>
    <cellStyle name="Normal 2 4 2 2 37" xfId="7082"/>
    <cellStyle name="Normal 2 4 2 2 38" xfId="7083"/>
    <cellStyle name="Normal 2 4 2 2 39" xfId="7084"/>
    <cellStyle name="Normal 2 4 2 2 4" xfId="7085"/>
    <cellStyle name="Normal 2 4 2 2 40" xfId="7086"/>
    <cellStyle name="Normal 2 4 2 2 41" xfId="7087"/>
    <cellStyle name="Normal 2 4 2 2 42" xfId="7088"/>
    <cellStyle name="Normal 2 4 2 2 43" xfId="7089"/>
    <cellStyle name="Normal 2 4 2 2 44" xfId="7090"/>
    <cellStyle name="Normal 2 4 2 2 45" xfId="7091"/>
    <cellStyle name="Normal 2 4 2 2 46" xfId="7092"/>
    <cellStyle name="Normal 2 4 2 2 47" xfId="7093"/>
    <cellStyle name="Normal 2 4 2 2 48" xfId="7094"/>
    <cellStyle name="Normal 2 4 2 2 49" xfId="7095"/>
    <cellStyle name="Normal 2 4 2 2 5" xfId="7096"/>
    <cellStyle name="Normal 2 4 2 2 50" xfId="7097"/>
    <cellStyle name="Normal 2 4 2 2 51" xfId="7098"/>
    <cellStyle name="Normal 2 4 2 2 52" xfId="7099"/>
    <cellStyle name="Normal 2 4 2 2 53" xfId="7100"/>
    <cellStyle name="Normal 2 4 2 2 54" xfId="7101"/>
    <cellStyle name="Normal 2 4 2 2 55" xfId="7102"/>
    <cellStyle name="Normal 2 4 2 2 56" xfId="7103"/>
    <cellStyle name="Normal 2 4 2 2 57" xfId="7104"/>
    <cellStyle name="Normal 2 4 2 2 58" xfId="7105"/>
    <cellStyle name="Normal 2 4 2 2 59" xfId="7106"/>
    <cellStyle name="Normal 2 4 2 2 6" xfId="7107"/>
    <cellStyle name="Normal 2 4 2 2 60" xfId="7108"/>
    <cellStyle name="Normal 2 4 2 2 61" xfId="7109"/>
    <cellStyle name="Normal 2 4 2 2 62" xfId="7110"/>
    <cellStyle name="Normal 2 4 2 2 63" xfId="7111"/>
    <cellStyle name="Normal 2 4 2 2 64" xfId="7112"/>
    <cellStyle name="Normal 2 4 2 2 65" xfId="7113"/>
    <cellStyle name="Normal 2 4 2 2 66" xfId="7114"/>
    <cellStyle name="Normal 2 4 2 2 67" xfId="7115"/>
    <cellStyle name="Normal 2 4 2 2 68" xfId="7116"/>
    <cellStyle name="Normal 2 4 2 2 69" xfId="7117"/>
    <cellStyle name="Normal 2 4 2 2 7" xfId="7118"/>
    <cellStyle name="Normal 2 4 2 2 70" xfId="7119"/>
    <cellStyle name="Normal 2 4 2 2 71" xfId="7120"/>
    <cellStyle name="Normal 2 4 2 2 72" xfId="7121"/>
    <cellStyle name="Normal 2 4 2 2 73" xfId="7122"/>
    <cellStyle name="Normal 2 4 2 2 74" xfId="7123"/>
    <cellStyle name="Normal 2 4 2 2 75" xfId="7124"/>
    <cellStyle name="Normal 2 4 2 2 76" xfId="7125"/>
    <cellStyle name="Normal 2 4 2 2 77" xfId="7126"/>
    <cellStyle name="Normal 2 4 2 2 78" xfId="7127"/>
    <cellStyle name="Normal 2 4 2 2 8" xfId="7128"/>
    <cellStyle name="Normal 2 4 2 2 9" xfId="7129"/>
    <cellStyle name="Normal 2 4 2 20" xfId="7130"/>
    <cellStyle name="Normal 2 4 2 21" xfId="7131"/>
    <cellStyle name="Normal 2 4 2 22" xfId="7132"/>
    <cellStyle name="Normal 2 4 2 23" xfId="7133"/>
    <cellStyle name="Normal 2 4 2 24" xfId="7134"/>
    <cellStyle name="Normal 2 4 2 25" xfId="7135"/>
    <cellStyle name="Normal 2 4 2 26" xfId="7136"/>
    <cellStyle name="Normal 2 4 2 27" xfId="7137"/>
    <cellStyle name="Normal 2 4 2 28" xfId="7138"/>
    <cellStyle name="Normal 2 4 2 29" xfId="7139"/>
    <cellStyle name="Normal 2 4 2 3" xfId="7140"/>
    <cellStyle name="Normal 2 4 2 3 10" xfId="7141"/>
    <cellStyle name="Normal 2 4 2 3 11" xfId="7142"/>
    <cellStyle name="Normal 2 4 2 3 12" xfId="7143"/>
    <cellStyle name="Normal 2 4 2 3 13" xfId="7144"/>
    <cellStyle name="Normal 2 4 2 3 14" xfId="7145"/>
    <cellStyle name="Normal 2 4 2 3 15" xfId="7146"/>
    <cellStyle name="Normal 2 4 2 3 16" xfId="7147"/>
    <cellStyle name="Normal 2 4 2 3 17" xfId="7148"/>
    <cellStyle name="Normal 2 4 2 3 2" xfId="7149"/>
    <cellStyle name="Normal 2 4 2 3 3" xfId="7150"/>
    <cellStyle name="Normal 2 4 2 3 4" xfId="7151"/>
    <cellStyle name="Normal 2 4 2 3 5" xfId="7152"/>
    <cellStyle name="Normal 2 4 2 3 6" xfId="7153"/>
    <cellStyle name="Normal 2 4 2 3 7" xfId="7154"/>
    <cellStyle name="Normal 2 4 2 3 8" xfId="7155"/>
    <cellStyle name="Normal 2 4 2 3 9" xfId="7156"/>
    <cellStyle name="Normal 2 4 2 30" xfId="7157"/>
    <cellStyle name="Normal 2 4 2 31" xfId="7158"/>
    <cellStyle name="Normal 2 4 2 32" xfId="7159"/>
    <cellStyle name="Normal 2 4 2 33" xfId="7160"/>
    <cellStyle name="Normal 2 4 2 34" xfId="7161"/>
    <cellStyle name="Normal 2 4 2 35" xfId="7162"/>
    <cellStyle name="Normal 2 4 2 36" xfId="7163"/>
    <cellStyle name="Normal 2 4 2 37" xfId="7164"/>
    <cellStyle name="Normal 2 4 2 38" xfId="7165"/>
    <cellStyle name="Normal 2 4 2 39" xfId="7166"/>
    <cellStyle name="Normal 2 4 2 4" xfId="7167"/>
    <cellStyle name="Normal 2 4 2 40" xfId="7168"/>
    <cellStyle name="Normal 2 4 2 41" xfId="7169"/>
    <cellStyle name="Normal 2 4 2 42" xfId="7170"/>
    <cellStyle name="Normal 2 4 2 43" xfId="7171"/>
    <cellStyle name="Normal 2 4 2 44" xfId="7172"/>
    <cellStyle name="Normal 2 4 2 45" xfId="7173"/>
    <cellStyle name="Normal 2 4 2 46" xfId="7174"/>
    <cellStyle name="Normal 2 4 2 47" xfId="7175"/>
    <cellStyle name="Normal 2 4 2 48" xfId="7176"/>
    <cellStyle name="Normal 2 4 2 49" xfId="7177"/>
    <cellStyle name="Normal 2 4 2 5" xfId="7178"/>
    <cellStyle name="Normal 2 4 2 50" xfId="7179"/>
    <cellStyle name="Normal 2 4 2 51" xfId="7180"/>
    <cellStyle name="Normal 2 4 2 52" xfId="7181"/>
    <cellStyle name="Normal 2 4 2 53" xfId="7182"/>
    <cellStyle name="Normal 2 4 2 54" xfId="7183"/>
    <cellStyle name="Normal 2 4 2 55" xfId="7184"/>
    <cellStyle name="Normal 2 4 2 56" xfId="7185"/>
    <cellStyle name="Normal 2 4 2 57" xfId="7186"/>
    <cellStyle name="Normal 2 4 2 58" xfId="7187"/>
    <cellStyle name="Normal 2 4 2 59" xfId="7188"/>
    <cellStyle name="Normal 2 4 2 6" xfId="7189"/>
    <cellStyle name="Normal 2 4 2 60" xfId="7190"/>
    <cellStyle name="Normal 2 4 2 61" xfId="7191"/>
    <cellStyle name="Normal 2 4 2 62" xfId="7192"/>
    <cellStyle name="Normal 2 4 2 63" xfId="7193"/>
    <cellStyle name="Normal 2 4 2 64" xfId="7194"/>
    <cellStyle name="Normal 2 4 2 65" xfId="7195"/>
    <cellStyle name="Normal 2 4 2 66" xfId="7196"/>
    <cellStyle name="Normal 2 4 2 67" xfId="7197"/>
    <cellStyle name="Normal 2 4 2 68" xfId="7198"/>
    <cellStyle name="Normal 2 4 2 69" xfId="7199"/>
    <cellStyle name="Normal 2 4 2 7" xfId="7200"/>
    <cellStyle name="Normal 2 4 2 70" xfId="7201"/>
    <cellStyle name="Normal 2 4 2 71" xfId="7202"/>
    <cellStyle name="Normal 2 4 2 72" xfId="7203"/>
    <cellStyle name="Normal 2 4 2 73" xfId="7204"/>
    <cellStyle name="Normal 2 4 2 74" xfId="7205"/>
    <cellStyle name="Normal 2 4 2 75" xfId="7206"/>
    <cellStyle name="Normal 2 4 2 76" xfId="7207"/>
    <cellStyle name="Normal 2 4 2 77" xfId="7208"/>
    <cellStyle name="Normal 2 4 2 78" xfId="7209"/>
    <cellStyle name="Normal 2 4 2 79" xfId="49315"/>
    <cellStyle name="Normal 2 4 2 8" xfId="7210"/>
    <cellStyle name="Normal 2 4 2 9" xfId="7211"/>
    <cellStyle name="Normal 2 4 20" xfId="7212"/>
    <cellStyle name="Normal 2 4 21" xfId="7213"/>
    <cellStyle name="Normal 2 4 22" xfId="7214"/>
    <cellStyle name="Normal 2 4 23" xfId="7215"/>
    <cellStyle name="Normal 2 4 24" xfId="7216"/>
    <cellStyle name="Normal 2 4 25" xfId="7217"/>
    <cellStyle name="Normal 2 4 26" xfId="7218"/>
    <cellStyle name="Normal 2 4 27" xfId="7219"/>
    <cellStyle name="Normal 2 4 28" xfId="7220"/>
    <cellStyle name="Normal 2 4 29" xfId="7221"/>
    <cellStyle name="Normal 2 4 3" xfId="7222"/>
    <cellStyle name="Normal 2 4 30" xfId="7223"/>
    <cellStyle name="Normal 2 4 31" xfId="7224"/>
    <cellStyle name="Normal 2 4 32" xfId="7225"/>
    <cellStyle name="Normal 2 4 33" xfId="7226"/>
    <cellStyle name="Normal 2 4 34" xfId="7227"/>
    <cellStyle name="Normal 2 4 35" xfId="7228"/>
    <cellStyle name="Normal 2 4 36" xfId="7229"/>
    <cellStyle name="Normal 2 4 37" xfId="7230"/>
    <cellStyle name="Normal 2 4 38" xfId="7231"/>
    <cellStyle name="Normal 2 4 39" xfId="7232"/>
    <cellStyle name="Normal 2 4 4" xfId="7233"/>
    <cellStyle name="Normal 2 4 40" xfId="7234"/>
    <cellStyle name="Normal 2 4 41" xfId="7235"/>
    <cellStyle name="Normal 2 4 42" xfId="7236"/>
    <cellStyle name="Normal 2 4 43" xfId="7237"/>
    <cellStyle name="Normal 2 4 44" xfId="7238"/>
    <cellStyle name="Normal 2 4 45" xfId="7239"/>
    <cellStyle name="Normal 2 4 46" xfId="7240"/>
    <cellStyle name="Normal 2 4 47" xfId="7241"/>
    <cellStyle name="Normal 2 4 48" xfId="7242"/>
    <cellStyle name="Normal 2 4 49" xfId="7243"/>
    <cellStyle name="Normal 2 4 5" xfId="7244"/>
    <cellStyle name="Normal 2 4 5 10" xfId="7245"/>
    <cellStyle name="Normal 2 4 5 11" xfId="7246"/>
    <cellStyle name="Normal 2 4 5 12" xfId="7247"/>
    <cellStyle name="Normal 2 4 5 13" xfId="7248"/>
    <cellStyle name="Normal 2 4 5 14" xfId="7249"/>
    <cellStyle name="Normal 2 4 5 15" xfId="7250"/>
    <cellStyle name="Normal 2 4 5 16" xfId="7251"/>
    <cellStyle name="Normal 2 4 5 17" xfId="7252"/>
    <cellStyle name="Normal 2 4 5 2" xfId="7253"/>
    <cellStyle name="Normal 2 4 5 3" xfId="7254"/>
    <cellStyle name="Normal 2 4 5 4" xfId="7255"/>
    <cellStyle name="Normal 2 4 5 5" xfId="7256"/>
    <cellStyle name="Normal 2 4 5 6" xfId="7257"/>
    <cellStyle name="Normal 2 4 5 7" xfId="7258"/>
    <cellStyle name="Normal 2 4 5 8" xfId="7259"/>
    <cellStyle name="Normal 2 4 5 9" xfId="7260"/>
    <cellStyle name="Normal 2 4 50" xfId="7261"/>
    <cellStyle name="Normal 2 4 51" xfId="7262"/>
    <cellStyle name="Normal 2 4 52" xfId="7263"/>
    <cellStyle name="Normal 2 4 53" xfId="7264"/>
    <cellStyle name="Normal 2 4 54" xfId="7265"/>
    <cellStyle name="Normal 2 4 55" xfId="7266"/>
    <cellStyle name="Normal 2 4 56" xfId="7267"/>
    <cellStyle name="Normal 2 4 57" xfId="7268"/>
    <cellStyle name="Normal 2 4 58" xfId="7269"/>
    <cellStyle name="Normal 2 4 59" xfId="7270"/>
    <cellStyle name="Normal 2 4 6" xfId="7271"/>
    <cellStyle name="Normal 2 4 6 10" xfId="7272"/>
    <cellStyle name="Normal 2 4 6 11" xfId="7273"/>
    <cellStyle name="Normal 2 4 6 12" xfId="7274"/>
    <cellStyle name="Normal 2 4 6 13" xfId="7275"/>
    <cellStyle name="Normal 2 4 6 14" xfId="7276"/>
    <cellStyle name="Normal 2 4 6 15" xfId="7277"/>
    <cellStyle name="Normal 2 4 6 16" xfId="7278"/>
    <cellStyle name="Normal 2 4 6 17" xfId="7279"/>
    <cellStyle name="Normal 2 4 6 2" xfId="7280"/>
    <cellStyle name="Normal 2 4 6 3" xfId="7281"/>
    <cellStyle name="Normal 2 4 6 4" xfId="7282"/>
    <cellStyle name="Normal 2 4 6 5" xfId="7283"/>
    <cellStyle name="Normal 2 4 6 6" xfId="7284"/>
    <cellStyle name="Normal 2 4 6 7" xfId="7285"/>
    <cellStyle name="Normal 2 4 6 8" xfId="7286"/>
    <cellStyle name="Normal 2 4 6 9" xfId="7287"/>
    <cellStyle name="Normal 2 4 60" xfId="7288"/>
    <cellStyle name="Normal 2 4 61" xfId="7289"/>
    <cellStyle name="Normal 2 4 62" xfId="7290"/>
    <cellStyle name="Normal 2 4 63" xfId="7291"/>
    <cellStyle name="Normal 2 4 64" xfId="7292"/>
    <cellStyle name="Normal 2 4 65" xfId="7293"/>
    <cellStyle name="Normal 2 4 66" xfId="7294"/>
    <cellStyle name="Normal 2 4 67" xfId="7295"/>
    <cellStyle name="Normal 2 4 68" xfId="7296"/>
    <cellStyle name="Normal 2 4 69" xfId="7297"/>
    <cellStyle name="Normal 2 4 7" xfId="7298"/>
    <cellStyle name="Normal 2 4 70" xfId="7299"/>
    <cellStyle name="Normal 2 4 71" xfId="7300"/>
    <cellStyle name="Normal 2 4 72" xfId="7301"/>
    <cellStyle name="Normal 2 4 73" xfId="7302"/>
    <cellStyle name="Normal 2 4 74" xfId="7303"/>
    <cellStyle name="Normal 2 4 75" xfId="7304"/>
    <cellStyle name="Normal 2 4 76" xfId="7305"/>
    <cellStyle name="Normal 2 4 77" xfId="7306"/>
    <cellStyle name="Normal 2 4 78" xfId="7307"/>
    <cellStyle name="Normal 2 4 79" xfId="7308"/>
    <cellStyle name="Normal 2 4 8" xfId="7309"/>
    <cellStyle name="Normal 2 4 80" xfId="7310"/>
    <cellStyle name="Normal 2 4 81" xfId="49316"/>
    <cellStyle name="Normal 2 4 9" xfId="7311"/>
    <cellStyle name="Normal 2 4_Customer Operations Business Plan Input Reqs (3)" xfId="7312"/>
    <cellStyle name="Normal 2 40" xfId="7313"/>
    <cellStyle name="Normal 2 41" xfId="7314"/>
    <cellStyle name="Normal 2 42" xfId="7315"/>
    <cellStyle name="Normal 2 43" xfId="7316"/>
    <cellStyle name="Normal 2 44" xfId="7317"/>
    <cellStyle name="Normal 2 45" xfId="7318"/>
    <cellStyle name="Normal 2 46" xfId="7319"/>
    <cellStyle name="Normal 2 47" xfId="7320"/>
    <cellStyle name="Normal 2 48" xfId="7321"/>
    <cellStyle name="Normal 2 49" xfId="7322"/>
    <cellStyle name="Normal 2 5" xfId="7323"/>
    <cellStyle name="Normal 2 5 10" xfId="7324"/>
    <cellStyle name="Normal 2 5 11" xfId="7325"/>
    <cellStyle name="Normal 2 5 12" xfId="7326"/>
    <cellStyle name="Normal 2 5 13" xfId="7327"/>
    <cellStyle name="Normal 2 5 14" xfId="7328"/>
    <cellStyle name="Normal 2 5 15" xfId="7329"/>
    <cellStyle name="Normal 2 5 16" xfId="7330"/>
    <cellStyle name="Normal 2 5 17" xfId="7331"/>
    <cellStyle name="Normal 2 5 18" xfId="7332"/>
    <cellStyle name="Normal 2 5 19" xfId="7333"/>
    <cellStyle name="Normal 2 5 2" xfId="7334"/>
    <cellStyle name="Normal 2 5 2 10" xfId="7335"/>
    <cellStyle name="Normal 2 5 2 11" xfId="7336"/>
    <cellStyle name="Normal 2 5 2 12" xfId="7337"/>
    <cellStyle name="Normal 2 5 2 13" xfId="7338"/>
    <cellStyle name="Normal 2 5 2 14" xfId="7339"/>
    <cellStyle name="Normal 2 5 2 15" xfId="7340"/>
    <cellStyle name="Normal 2 5 2 16" xfId="7341"/>
    <cellStyle name="Normal 2 5 2 17" xfId="7342"/>
    <cellStyle name="Normal 2 5 2 18" xfId="7343"/>
    <cellStyle name="Normal 2 5 2 19" xfId="7344"/>
    <cellStyle name="Normal 2 5 2 2" xfId="7345"/>
    <cellStyle name="Normal 2 5 2 2 10" xfId="7346"/>
    <cellStyle name="Normal 2 5 2 2 11" xfId="7347"/>
    <cellStyle name="Normal 2 5 2 2 12" xfId="7348"/>
    <cellStyle name="Normal 2 5 2 2 13" xfId="7349"/>
    <cellStyle name="Normal 2 5 2 2 14" xfId="7350"/>
    <cellStyle name="Normal 2 5 2 2 15" xfId="7351"/>
    <cellStyle name="Normal 2 5 2 2 16" xfId="7352"/>
    <cellStyle name="Normal 2 5 2 2 17" xfId="7353"/>
    <cellStyle name="Normal 2 5 2 2 18" xfId="7354"/>
    <cellStyle name="Normal 2 5 2 2 19" xfId="7355"/>
    <cellStyle name="Normal 2 5 2 2 2" xfId="7356"/>
    <cellStyle name="Normal 2 5 2 2 2 10" xfId="7357"/>
    <cellStyle name="Normal 2 5 2 2 2 11" xfId="7358"/>
    <cellStyle name="Normal 2 5 2 2 2 12" xfId="7359"/>
    <cellStyle name="Normal 2 5 2 2 2 13" xfId="7360"/>
    <cellStyle name="Normal 2 5 2 2 2 14" xfId="7361"/>
    <cellStyle name="Normal 2 5 2 2 2 15" xfId="7362"/>
    <cellStyle name="Normal 2 5 2 2 2 16" xfId="7363"/>
    <cellStyle name="Normal 2 5 2 2 2 17" xfId="7364"/>
    <cellStyle name="Normal 2 5 2 2 2 18" xfId="7365"/>
    <cellStyle name="Normal 2 5 2 2 2 19" xfId="7366"/>
    <cellStyle name="Normal 2 5 2 2 2 2" xfId="7367"/>
    <cellStyle name="Normal 2 5 2 2 2 2 10" xfId="7368"/>
    <cellStyle name="Normal 2 5 2 2 2 2 11" xfId="7369"/>
    <cellStyle name="Normal 2 5 2 2 2 2 12" xfId="7370"/>
    <cellStyle name="Normal 2 5 2 2 2 2 13" xfId="7371"/>
    <cellStyle name="Normal 2 5 2 2 2 2 14" xfId="7372"/>
    <cellStyle name="Normal 2 5 2 2 2 2 15" xfId="7373"/>
    <cellStyle name="Normal 2 5 2 2 2 2 16" xfId="7374"/>
    <cellStyle name="Normal 2 5 2 2 2 2 17" xfId="7375"/>
    <cellStyle name="Normal 2 5 2 2 2 2 2" xfId="7376"/>
    <cellStyle name="Normal 2 5 2 2 2 2 3" xfId="7377"/>
    <cellStyle name="Normal 2 5 2 2 2 2 4" xfId="7378"/>
    <cellStyle name="Normal 2 5 2 2 2 2 5" xfId="7379"/>
    <cellStyle name="Normal 2 5 2 2 2 2 6" xfId="7380"/>
    <cellStyle name="Normal 2 5 2 2 2 2 7" xfId="7381"/>
    <cellStyle name="Normal 2 5 2 2 2 2 8" xfId="7382"/>
    <cellStyle name="Normal 2 5 2 2 2 2 9" xfId="7383"/>
    <cellStyle name="Normal 2 5 2 2 2 20" xfId="7384"/>
    <cellStyle name="Normal 2 5 2 2 2 21" xfId="7385"/>
    <cellStyle name="Normal 2 5 2 2 2 22" xfId="7386"/>
    <cellStyle name="Normal 2 5 2 2 2 23" xfId="7387"/>
    <cellStyle name="Normal 2 5 2 2 2 24" xfId="7388"/>
    <cellStyle name="Normal 2 5 2 2 2 25" xfId="7389"/>
    <cellStyle name="Normal 2 5 2 2 2 26" xfId="7390"/>
    <cellStyle name="Normal 2 5 2 2 2 27" xfId="7391"/>
    <cellStyle name="Normal 2 5 2 2 2 28" xfId="7392"/>
    <cellStyle name="Normal 2 5 2 2 2 29" xfId="7393"/>
    <cellStyle name="Normal 2 5 2 2 2 3" xfId="7394"/>
    <cellStyle name="Normal 2 5 2 2 2 3 10" xfId="7395"/>
    <cellStyle name="Normal 2 5 2 2 2 3 11" xfId="7396"/>
    <cellStyle name="Normal 2 5 2 2 2 3 12" xfId="7397"/>
    <cellStyle name="Normal 2 5 2 2 2 3 13" xfId="7398"/>
    <cellStyle name="Normal 2 5 2 2 2 3 14" xfId="7399"/>
    <cellStyle name="Normal 2 5 2 2 2 3 15" xfId="7400"/>
    <cellStyle name="Normal 2 5 2 2 2 3 16" xfId="7401"/>
    <cellStyle name="Normal 2 5 2 2 2 3 17" xfId="7402"/>
    <cellStyle name="Normal 2 5 2 2 2 3 2" xfId="7403"/>
    <cellStyle name="Normal 2 5 2 2 2 3 3" xfId="7404"/>
    <cellStyle name="Normal 2 5 2 2 2 3 4" xfId="7405"/>
    <cellStyle name="Normal 2 5 2 2 2 3 5" xfId="7406"/>
    <cellStyle name="Normal 2 5 2 2 2 3 6" xfId="7407"/>
    <cellStyle name="Normal 2 5 2 2 2 3 7" xfId="7408"/>
    <cellStyle name="Normal 2 5 2 2 2 3 8" xfId="7409"/>
    <cellStyle name="Normal 2 5 2 2 2 3 9" xfId="7410"/>
    <cellStyle name="Normal 2 5 2 2 2 30" xfId="7411"/>
    <cellStyle name="Normal 2 5 2 2 2 31" xfId="7412"/>
    <cellStyle name="Normal 2 5 2 2 2 32" xfId="7413"/>
    <cellStyle name="Normal 2 5 2 2 2 33" xfId="7414"/>
    <cellStyle name="Normal 2 5 2 2 2 34" xfId="7415"/>
    <cellStyle name="Normal 2 5 2 2 2 35" xfId="7416"/>
    <cellStyle name="Normal 2 5 2 2 2 36" xfId="7417"/>
    <cellStyle name="Normal 2 5 2 2 2 37" xfId="7418"/>
    <cellStyle name="Normal 2 5 2 2 2 38" xfId="7419"/>
    <cellStyle name="Normal 2 5 2 2 2 39" xfId="7420"/>
    <cellStyle name="Normal 2 5 2 2 2 4" xfId="7421"/>
    <cellStyle name="Normal 2 5 2 2 2 40" xfId="7422"/>
    <cellStyle name="Normal 2 5 2 2 2 41" xfId="7423"/>
    <cellStyle name="Normal 2 5 2 2 2 42" xfId="7424"/>
    <cellStyle name="Normal 2 5 2 2 2 43" xfId="7425"/>
    <cellStyle name="Normal 2 5 2 2 2 44" xfId="7426"/>
    <cellStyle name="Normal 2 5 2 2 2 45" xfId="7427"/>
    <cellStyle name="Normal 2 5 2 2 2 46" xfId="7428"/>
    <cellStyle name="Normal 2 5 2 2 2 47" xfId="7429"/>
    <cellStyle name="Normal 2 5 2 2 2 48" xfId="7430"/>
    <cellStyle name="Normal 2 5 2 2 2 49" xfId="7431"/>
    <cellStyle name="Normal 2 5 2 2 2 5" xfId="7432"/>
    <cellStyle name="Normal 2 5 2 2 2 50" xfId="7433"/>
    <cellStyle name="Normal 2 5 2 2 2 51" xfId="7434"/>
    <cellStyle name="Normal 2 5 2 2 2 52" xfId="7435"/>
    <cellStyle name="Normal 2 5 2 2 2 53" xfId="7436"/>
    <cellStyle name="Normal 2 5 2 2 2 54" xfId="7437"/>
    <cellStyle name="Normal 2 5 2 2 2 55" xfId="7438"/>
    <cellStyle name="Normal 2 5 2 2 2 56" xfId="7439"/>
    <cellStyle name="Normal 2 5 2 2 2 57" xfId="7440"/>
    <cellStyle name="Normal 2 5 2 2 2 58" xfId="7441"/>
    <cellStyle name="Normal 2 5 2 2 2 59" xfId="7442"/>
    <cellStyle name="Normal 2 5 2 2 2 6" xfId="7443"/>
    <cellStyle name="Normal 2 5 2 2 2 60" xfId="7444"/>
    <cellStyle name="Normal 2 5 2 2 2 61" xfId="7445"/>
    <cellStyle name="Normal 2 5 2 2 2 62" xfId="7446"/>
    <cellStyle name="Normal 2 5 2 2 2 63" xfId="7447"/>
    <cellStyle name="Normal 2 5 2 2 2 64" xfId="7448"/>
    <cellStyle name="Normal 2 5 2 2 2 65" xfId="7449"/>
    <cellStyle name="Normal 2 5 2 2 2 66" xfId="7450"/>
    <cellStyle name="Normal 2 5 2 2 2 67" xfId="7451"/>
    <cellStyle name="Normal 2 5 2 2 2 68" xfId="7452"/>
    <cellStyle name="Normal 2 5 2 2 2 69" xfId="7453"/>
    <cellStyle name="Normal 2 5 2 2 2 7" xfId="7454"/>
    <cellStyle name="Normal 2 5 2 2 2 70" xfId="7455"/>
    <cellStyle name="Normal 2 5 2 2 2 71" xfId="7456"/>
    <cellStyle name="Normal 2 5 2 2 2 72" xfId="7457"/>
    <cellStyle name="Normal 2 5 2 2 2 73" xfId="7458"/>
    <cellStyle name="Normal 2 5 2 2 2 74" xfId="7459"/>
    <cellStyle name="Normal 2 5 2 2 2 75" xfId="7460"/>
    <cellStyle name="Normal 2 5 2 2 2 76" xfId="7461"/>
    <cellStyle name="Normal 2 5 2 2 2 77" xfId="7462"/>
    <cellStyle name="Normal 2 5 2 2 2 78" xfId="7463"/>
    <cellStyle name="Normal 2 5 2 2 2 79" xfId="7464"/>
    <cellStyle name="Normal 2 5 2 2 2 8" xfId="7465"/>
    <cellStyle name="Normal 2 5 2 2 2 80" xfId="7466"/>
    <cellStyle name="Normal 2 5 2 2 2 81" xfId="7467"/>
    <cellStyle name="Normal 2 5 2 2 2 82" xfId="7468"/>
    <cellStyle name="Normal 2 5 2 2 2 9" xfId="7469"/>
    <cellStyle name="Normal 2 5 2 2 20" xfId="7470"/>
    <cellStyle name="Normal 2 5 2 2 21" xfId="7471"/>
    <cellStyle name="Normal 2 5 2 2 22" xfId="7472"/>
    <cellStyle name="Normal 2 5 2 2 23" xfId="7473"/>
    <cellStyle name="Normal 2 5 2 2 24" xfId="7474"/>
    <cellStyle name="Normal 2 5 2 2 25" xfId="7475"/>
    <cellStyle name="Normal 2 5 2 2 26" xfId="7476"/>
    <cellStyle name="Normal 2 5 2 2 27" xfId="7477"/>
    <cellStyle name="Normal 2 5 2 2 28" xfId="7478"/>
    <cellStyle name="Normal 2 5 2 2 29" xfId="7479"/>
    <cellStyle name="Normal 2 5 2 2 3" xfId="7480"/>
    <cellStyle name="Normal 2 5 2 2 3 10" xfId="7481"/>
    <cellStyle name="Normal 2 5 2 2 3 11" xfId="7482"/>
    <cellStyle name="Normal 2 5 2 2 3 12" xfId="7483"/>
    <cellStyle name="Normal 2 5 2 2 3 13" xfId="7484"/>
    <cellStyle name="Normal 2 5 2 2 3 14" xfId="7485"/>
    <cellStyle name="Normal 2 5 2 2 3 15" xfId="7486"/>
    <cellStyle name="Normal 2 5 2 2 3 16" xfId="7487"/>
    <cellStyle name="Normal 2 5 2 2 3 17" xfId="7488"/>
    <cellStyle name="Normal 2 5 2 2 3 18" xfId="7489"/>
    <cellStyle name="Normal 2 5 2 2 3 2" xfId="7490"/>
    <cellStyle name="Normal 2 5 2 2 3 3" xfId="7491"/>
    <cellStyle name="Normal 2 5 2 2 3 4" xfId="7492"/>
    <cellStyle name="Normal 2 5 2 2 3 5" xfId="7493"/>
    <cellStyle name="Normal 2 5 2 2 3 6" xfId="7494"/>
    <cellStyle name="Normal 2 5 2 2 3 7" xfId="7495"/>
    <cellStyle name="Normal 2 5 2 2 3 8" xfId="7496"/>
    <cellStyle name="Normal 2 5 2 2 3 9" xfId="7497"/>
    <cellStyle name="Normal 2 5 2 2 30" xfId="7498"/>
    <cellStyle name="Normal 2 5 2 2 31" xfId="7499"/>
    <cellStyle name="Normal 2 5 2 2 32" xfId="7500"/>
    <cellStyle name="Normal 2 5 2 2 33" xfId="7501"/>
    <cellStyle name="Normal 2 5 2 2 34" xfId="7502"/>
    <cellStyle name="Normal 2 5 2 2 35" xfId="7503"/>
    <cellStyle name="Normal 2 5 2 2 36" xfId="7504"/>
    <cellStyle name="Normal 2 5 2 2 37" xfId="7505"/>
    <cellStyle name="Normal 2 5 2 2 38" xfId="7506"/>
    <cellStyle name="Normal 2 5 2 2 39" xfId="7507"/>
    <cellStyle name="Normal 2 5 2 2 4" xfId="7508"/>
    <cellStyle name="Normal 2 5 2 2 4 10" xfId="7509"/>
    <cellStyle name="Normal 2 5 2 2 4 11" xfId="7510"/>
    <cellStyle name="Normal 2 5 2 2 4 12" xfId="7511"/>
    <cellStyle name="Normal 2 5 2 2 4 13" xfId="7512"/>
    <cellStyle name="Normal 2 5 2 2 4 14" xfId="7513"/>
    <cellStyle name="Normal 2 5 2 2 4 15" xfId="7514"/>
    <cellStyle name="Normal 2 5 2 2 4 16" xfId="7515"/>
    <cellStyle name="Normal 2 5 2 2 4 17" xfId="7516"/>
    <cellStyle name="Normal 2 5 2 2 4 2" xfId="7517"/>
    <cellStyle name="Normal 2 5 2 2 4 3" xfId="7518"/>
    <cellStyle name="Normal 2 5 2 2 4 4" xfId="7519"/>
    <cellStyle name="Normal 2 5 2 2 4 5" xfId="7520"/>
    <cellStyle name="Normal 2 5 2 2 4 6" xfId="7521"/>
    <cellStyle name="Normal 2 5 2 2 4 7" xfId="7522"/>
    <cellStyle name="Normal 2 5 2 2 4 8" xfId="7523"/>
    <cellStyle name="Normal 2 5 2 2 4 9" xfId="7524"/>
    <cellStyle name="Normal 2 5 2 2 40" xfId="7525"/>
    <cellStyle name="Normal 2 5 2 2 41" xfId="7526"/>
    <cellStyle name="Normal 2 5 2 2 42" xfId="7527"/>
    <cellStyle name="Normal 2 5 2 2 43" xfId="7528"/>
    <cellStyle name="Normal 2 5 2 2 44" xfId="7529"/>
    <cellStyle name="Normal 2 5 2 2 45" xfId="7530"/>
    <cellStyle name="Normal 2 5 2 2 46" xfId="7531"/>
    <cellStyle name="Normal 2 5 2 2 47" xfId="7532"/>
    <cellStyle name="Normal 2 5 2 2 48" xfId="7533"/>
    <cellStyle name="Normal 2 5 2 2 49" xfId="7534"/>
    <cellStyle name="Normal 2 5 2 2 5" xfId="7535"/>
    <cellStyle name="Normal 2 5 2 2 50" xfId="7536"/>
    <cellStyle name="Normal 2 5 2 2 51" xfId="7537"/>
    <cellStyle name="Normal 2 5 2 2 52" xfId="7538"/>
    <cellStyle name="Normal 2 5 2 2 53" xfId="7539"/>
    <cellStyle name="Normal 2 5 2 2 54" xfId="7540"/>
    <cellStyle name="Normal 2 5 2 2 55" xfId="7541"/>
    <cellStyle name="Normal 2 5 2 2 56" xfId="7542"/>
    <cellStyle name="Normal 2 5 2 2 57" xfId="7543"/>
    <cellStyle name="Normal 2 5 2 2 58" xfId="7544"/>
    <cellStyle name="Normal 2 5 2 2 59" xfId="7545"/>
    <cellStyle name="Normal 2 5 2 2 6" xfId="7546"/>
    <cellStyle name="Normal 2 5 2 2 60" xfId="7547"/>
    <cellStyle name="Normal 2 5 2 2 61" xfId="7548"/>
    <cellStyle name="Normal 2 5 2 2 62" xfId="7549"/>
    <cellStyle name="Normal 2 5 2 2 63" xfId="7550"/>
    <cellStyle name="Normal 2 5 2 2 64" xfId="7551"/>
    <cellStyle name="Normal 2 5 2 2 65" xfId="7552"/>
    <cellStyle name="Normal 2 5 2 2 66" xfId="7553"/>
    <cellStyle name="Normal 2 5 2 2 67" xfId="7554"/>
    <cellStyle name="Normal 2 5 2 2 68" xfId="7555"/>
    <cellStyle name="Normal 2 5 2 2 69" xfId="7556"/>
    <cellStyle name="Normal 2 5 2 2 7" xfId="7557"/>
    <cellStyle name="Normal 2 5 2 2 70" xfId="7558"/>
    <cellStyle name="Normal 2 5 2 2 71" xfId="7559"/>
    <cellStyle name="Normal 2 5 2 2 72" xfId="7560"/>
    <cellStyle name="Normal 2 5 2 2 73" xfId="7561"/>
    <cellStyle name="Normal 2 5 2 2 74" xfId="7562"/>
    <cellStyle name="Normal 2 5 2 2 75" xfId="7563"/>
    <cellStyle name="Normal 2 5 2 2 76" xfId="7564"/>
    <cellStyle name="Normal 2 5 2 2 77" xfId="7565"/>
    <cellStyle name="Normal 2 5 2 2 78" xfId="7566"/>
    <cellStyle name="Normal 2 5 2 2 79" xfId="7567"/>
    <cellStyle name="Normal 2 5 2 2 8" xfId="7568"/>
    <cellStyle name="Normal 2 5 2 2 80" xfId="7569"/>
    <cellStyle name="Normal 2 5 2 2 81" xfId="7570"/>
    <cellStyle name="Normal 2 5 2 2 82" xfId="7571"/>
    <cellStyle name="Normal 2 5 2 2 83" xfId="7572"/>
    <cellStyle name="Normal 2 5 2 2 84" xfId="7573"/>
    <cellStyle name="Normal 2 5 2 2 9" xfId="7574"/>
    <cellStyle name="Normal 2 5 2 2_4 28 1_Asst_Health_Crit_AllTO_RIIO_20110714pm" xfId="7575"/>
    <cellStyle name="Normal 2 5 2 20" xfId="7576"/>
    <cellStyle name="Normal 2 5 2 21" xfId="7577"/>
    <cellStyle name="Normal 2 5 2 22" xfId="7578"/>
    <cellStyle name="Normal 2 5 2 23" xfId="7579"/>
    <cellStyle name="Normal 2 5 2 24" xfId="7580"/>
    <cellStyle name="Normal 2 5 2 25" xfId="7581"/>
    <cellStyle name="Normal 2 5 2 26" xfId="7582"/>
    <cellStyle name="Normal 2 5 2 27" xfId="7583"/>
    <cellStyle name="Normal 2 5 2 28" xfId="7584"/>
    <cellStyle name="Normal 2 5 2 29" xfId="7585"/>
    <cellStyle name="Normal 2 5 2 3" xfId="7586"/>
    <cellStyle name="Normal 2 5 2 3 10" xfId="7587"/>
    <cellStyle name="Normal 2 5 2 3 11" xfId="7588"/>
    <cellStyle name="Normal 2 5 2 3 12" xfId="7589"/>
    <cellStyle name="Normal 2 5 2 3 13" xfId="7590"/>
    <cellStyle name="Normal 2 5 2 3 14" xfId="7591"/>
    <cellStyle name="Normal 2 5 2 3 15" xfId="7592"/>
    <cellStyle name="Normal 2 5 2 3 16" xfId="7593"/>
    <cellStyle name="Normal 2 5 2 3 17" xfId="7594"/>
    <cellStyle name="Normal 2 5 2 3 18" xfId="7595"/>
    <cellStyle name="Normal 2 5 2 3 19" xfId="7596"/>
    <cellStyle name="Normal 2 5 2 3 2" xfId="7597"/>
    <cellStyle name="Normal 2 5 2 3 2 10" xfId="7598"/>
    <cellStyle name="Normal 2 5 2 3 2 11" xfId="7599"/>
    <cellStyle name="Normal 2 5 2 3 2 12" xfId="7600"/>
    <cellStyle name="Normal 2 5 2 3 2 13" xfId="7601"/>
    <cellStyle name="Normal 2 5 2 3 2 14" xfId="7602"/>
    <cellStyle name="Normal 2 5 2 3 2 15" xfId="7603"/>
    <cellStyle name="Normal 2 5 2 3 2 16" xfId="7604"/>
    <cellStyle name="Normal 2 5 2 3 2 17" xfId="7605"/>
    <cellStyle name="Normal 2 5 2 3 2 2" xfId="7606"/>
    <cellStyle name="Normal 2 5 2 3 2 3" xfId="7607"/>
    <cellStyle name="Normal 2 5 2 3 2 4" xfId="7608"/>
    <cellStyle name="Normal 2 5 2 3 2 5" xfId="7609"/>
    <cellStyle name="Normal 2 5 2 3 2 6" xfId="7610"/>
    <cellStyle name="Normal 2 5 2 3 2 7" xfId="7611"/>
    <cellStyle name="Normal 2 5 2 3 2 8" xfId="7612"/>
    <cellStyle name="Normal 2 5 2 3 2 9" xfId="7613"/>
    <cellStyle name="Normal 2 5 2 3 20" xfId="7614"/>
    <cellStyle name="Normal 2 5 2 3 21" xfId="7615"/>
    <cellStyle name="Normal 2 5 2 3 22" xfId="7616"/>
    <cellStyle name="Normal 2 5 2 3 23" xfId="7617"/>
    <cellStyle name="Normal 2 5 2 3 24" xfId="7618"/>
    <cellStyle name="Normal 2 5 2 3 25" xfId="7619"/>
    <cellStyle name="Normal 2 5 2 3 26" xfId="7620"/>
    <cellStyle name="Normal 2 5 2 3 27" xfId="7621"/>
    <cellStyle name="Normal 2 5 2 3 28" xfId="7622"/>
    <cellStyle name="Normal 2 5 2 3 29" xfId="7623"/>
    <cellStyle name="Normal 2 5 2 3 3" xfId="7624"/>
    <cellStyle name="Normal 2 5 2 3 3 10" xfId="7625"/>
    <cellStyle name="Normal 2 5 2 3 3 11" xfId="7626"/>
    <cellStyle name="Normal 2 5 2 3 3 12" xfId="7627"/>
    <cellStyle name="Normal 2 5 2 3 3 13" xfId="7628"/>
    <cellStyle name="Normal 2 5 2 3 3 14" xfId="7629"/>
    <cellStyle name="Normal 2 5 2 3 3 15" xfId="7630"/>
    <cellStyle name="Normal 2 5 2 3 3 16" xfId="7631"/>
    <cellStyle name="Normal 2 5 2 3 3 17" xfId="7632"/>
    <cellStyle name="Normal 2 5 2 3 3 2" xfId="7633"/>
    <cellStyle name="Normal 2 5 2 3 3 3" xfId="7634"/>
    <cellStyle name="Normal 2 5 2 3 3 4" xfId="7635"/>
    <cellStyle name="Normal 2 5 2 3 3 5" xfId="7636"/>
    <cellStyle name="Normal 2 5 2 3 3 6" xfId="7637"/>
    <cellStyle name="Normal 2 5 2 3 3 7" xfId="7638"/>
    <cellStyle name="Normal 2 5 2 3 3 8" xfId="7639"/>
    <cellStyle name="Normal 2 5 2 3 3 9" xfId="7640"/>
    <cellStyle name="Normal 2 5 2 3 30" xfId="7641"/>
    <cellStyle name="Normal 2 5 2 3 31" xfId="7642"/>
    <cellStyle name="Normal 2 5 2 3 32" xfId="7643"/>
    <cellStyle name="Normal 2 5 2 3 33" xfId="7644"/>
    <cellStyle name="Normal 2 5 2 3 34" xfId="7645"/>
    <cellStyle name="Normal 2 5 2 3 35" xfId="7646"/>
    <cellStyle name="Normal 2 5 2 3 36" xfId="7647"/>
    <cellStyle name="Normal 2 5 2 3 37" xfId="7648"/>
    <cellStyle name="Normal 2 5 2 3 38" xfId="7649"/>
    <cellStyle name="Normal 2 5 2 3 39" xfId="7650"/>
    <cellStyle name="Normal 2 5 2 3 4" xfId="7651"/>
    <cellStyle name="Normal 2 5 2 3 40" xfId="7652"/>
    <cellStyle name="Normal 2 5 2 3 41" xfId="7653"/>
    <cellStyle name="Normal 2 5 2 3 42" xfId="7654"/>
    <cellStyle name="Normal 2 5 2 3 43" xfId="7655"/>
    <cellStyle name="Normal 2 5 2 3 44" xfId="7656"/>
    <cellStyle name="Normal 2 5 2 3 45" xfId="7657"/>
    <cellStyle name="Normal 2 5 2 3 46" xfId="7658"/>
    <cellStyle name="Normal 2 5 2 3 47" xfId="7659"/>
    <cellStyle name="Normal 2 5 2 3 48" xfId="7660"/>
    <cellStyle name="Normal 2 5 2 3 49" xfId="7661"/>
    <cellStyle name="Normal 2 5 2 3 5" xfId="7662"/>
    <cellStyle name="Normal 2 5 2 3 50" xfId="7663"/>
    <cellStyle name="Normal 2 5 2 3 51" xfId="7664"/>
    <cellStyle name="Normal 2 5 2 3 52" xfId="7665"/>
    <cellStyle name="Normal 2 5 2 3 53" xfId="7666"/>
    <cellStyle name="Normal 2 5 2 3 54" xfId="7667"/>
    <cellStyle name="Normal 2 5 2 3 55" xfId="7668"/>
    <cellStyle name="Normal 2 5 2 3 56" xfId="7669"/>
    <cellStyle name="Normal 2 5 2 3 57" xfId="7670"/>
    <cellStyle name="Normal 2 5 2 3 58" xfId="7671"/>
    <cellStyle name="Normal 2 5 2 3 59" xfId="7672"/>
    <cellStyle name="Normal 2 5 2 3 6" xfId="7673"/>
    <cellStyle name="Normal 2 5 2 3 60" xfId="7674"/>
    <cellStyle name="Normal 2 5 2 3 61" xfId="7675"/>
    <cellStyle name="Normal 2 5 2 3 62" xfId="7676"/>
    <cellStyle name="Normal 2 5 2 3 63" xfId="7677"/>
    <cellStyle name="Normal 2 5 2 3 64" xfId="7678"/>
    <cellStyle name="Normal 2 5 2 3 65" xfId="7679"/>
    <cellStyle name="Normal 2 5 2 3 66" xfId="7680"/>
    <cellStyle name="Normal 2 5 2 3 67" xfId="7681"/>
    <cellStyle name="Normal 2 5 2 3 68" xfId="7682"/>
    <cellStyle name="Normal 2 5 2 3 69" xfId="7683"/>
    <cellStyle name="Normal 2 5 2 3 7" xfId="7684"/>
    <cellStyle name="Normal 2 5 2 3 70" xfId="7685"/>
    <cellStyle name="Normal 2 5 2 3 71" xfId="7686"/>
    <cellStyle name="Normal 2 5 2 3 72" xfId="7687"/>
    <cellStyle name="Normal 2 5 2 3 73" xfId="7688"/>
    <cellStyle name="Normal 2 5 2 3 74" xfId="7689"/>
    <cellStyle name="Normal 2 5 2 3 75" xfId="7690"/>
    <cellStyle name="Normal 2 5 2 3 76" xfId="7691"/>
    <cellStyle name="Normal 2 5 2 3 77" xfId="7692"/>
    <cellStyle name="Normal 2 5 2 3 78" xfId="7693"/>
    <cellStyle name="Normal 2 5 2 3 79" xfId="7694"/>
    <cellStyle name="Normal 2 5 2 3 8" xfId="7695"/>
    <cellStyle name="Normal 2 5 2 3 80" xfId="7696"/>
    <cellStyle name="Normal 2 5 2 3 81" xfId="7697"/>
    <cellStyle name="Normal 2 5 2 3 82" xfId="7698"/>
    <cellStyle name="Normal 2 5 2 3 9" xfId="7699"/>
    <cellStyle name="Normal 2 5 2 30" xfId="7700"/>
    <cellStyle name="Normal 2 5 2 31" xfId="7701"/>
    <cellStyle name="Normal 2 5 2 32" xfId="7702"/>
    <cellStyle name="Normal 2 5 2 33" xfId="7703"/>
    <cellStyle name="Normal 2 5 2 34" xfId="7704"/>
    <cellStyle name="Normal 2 5 2 35" xfId="7705"/>
    <cellStyle name="Normal 2 5 2 36" xfId="7706"/>
    <cellStyle name="Normal 2 5 2 37" xfId="7707"/>
    <cellStyle name="Normal 2 5 2 38" xfId="7708"/>
    <cellStyle name="Normal 2 5 2 39" xfId="7709"/>
    <cellStyle name="Normal 2 5 2 4" xfId="7710"/>
    <cellStyle name="Normal 2 5 2 4 10" xfId="7711"/>
    <cellStyle name="Normal 2 5 2 4 11" xfId="7712"/>
    <cellStyle name="Normal 2 5 2 4 12" xfId="7713"/>
    <cellStyle name="Normal 2 5 2 4 13" xfId="7714"/>
    <cellStyle name="Normal 2 5 2 4 14" xfId="7715"/>
    <cellStyle name="Normal 2 5 2 4 15" xfId="7716"/>
    <cellStyle name="Normal 2 5 2 4 15 2 3 2" xfId="43026"/>
    <cellStyle name="Normal 2 5 2 4 2" xfId="7717"/>
    <cellStyle name="Normal 2 5 2 4 2 10" xfId="7718"/>
    <cellStyle name="Normal 2 5 2 4 2 11" xfId="7719"/>
    <cellStyle name="Normal 2 5 2 4 2 12" xfId="7720"/>
    <cellStyle name="Normal 2 5 2 4 2 13" xfId="7721"/>
    <cellStyle name="Normal 2 5 2 4 2 2" xfId="7722"/>
    <cellStyle name="Normal 2 5 2 4 2 3" xfId="7723"/>
    <cellStyle name="Normal 2 5 2 4 2 4" xfId="7724"/>
    <cellStyle name="Normal 2 5 2 4 2 5" xfId="7725"/>
    <cellStyle name="Normal 2 5 2 4 2 6" xfId="7726"/>
    <cellStyle name="Normal 2 5 2 4 2 7" xfId="7727"/>
    <cellStyle name="Normal 2 5 2 4 2 8" xfId="7728"/>
    <cellStyle name="Normal 2 5 2 4 2 9" xfId="7729"/>
    <cellStyle name="Normal 2 5 2 4 3" xfId="7730"/>
    <cellStyle name="Normal 2 5 2 4 4" xfId="7731"/>
    <cellStyle name="Normal 2 5 2 4 5" xfId="7732"/>
    <cellStyle name="Normal 2 5 2 4 6" xfId="7733"/>
    <cellStyle name="Normal 2 5 2 4 7" xfId="7734"/>
    <cellStyle name="Normal 2 5 2 4 8" xfId="7735"/>
    <cellStyle name="Normal 2 5 2 4 9" xfId="7736"/>
    <cellStyle name="Normal 2 5 2 40" xfId="7737"/>
    <cellStyle name="Normal 2 5 2 41" xfId="7738"/>
    <cellStyle name="Normal 2 5 2 42" xfId="7739"/>
    <cellStyle name="Normal 2 5 2 43" xfId="7740"/>
    <cellStyle name="Normal 2 5 2 44" xfId="7741"/>
    <cellStyle name="Normal 2 5 2 45" xfId="7742"/>
    <cellStyle name="Normal 2 5 2 46" xfId="7743"/>
    <cellStyle name="Normal 2 5 2 47" xfId="7744"/>
    <cellStyle name="Normal 2 5 2 48" xfId="7745"/>
    <cellStyle name="Normal 2 5 2 49" xfId="7746"/>
    <cellStyle name="Normal 2 5 2 5" xfId="7747"/>
    <cellStyle name="Normal 2 5 2 5 10" xfId="7748"/>
    <cellStyle name="Normal 2 5 2 5 11" xfId="7749"/>
    <cellStyle name="Normal 2 5 2 5 12" xfId="7750"/>
    <cellStyle name="Normal 2 5 2 5 13" xfId="7751"/>
    <cellStyle name="Normal 2 5 2 5 2" xfId="7752"/>
    <cellStyle name="Normal 2 5 2 5 3" xfId="7753"/>
    <cellStyle name="Normal 2 5 2 5 4" xfId="7754"/>
    <cellStyle name="Normal 2 5 2 5 5" xfId="7755"/>
    <cellStyle name="Normal 2 5 2 5 6" xfId="7756"/>
    <cellStyle name="Normal 2 5 2 5 7" xfId="7757"/>
    <cellStyle name="Normal 2 5 2 5 8" xfId="7758"/>
    <cellStyle name="Normal 2 5 2 5 9" xfId="7759"/>
    <cellStyle name="Normal 2 5 2 50" xfId="7760"/>
    <cellStyle name="Normal 2 5 2 51" xfId="7761"/>
    <cellStyle name="Normal 2 5 2 52" xfId="7762"/>
    <cellStyle name="Normal 2 5 2 53" xfId="7763"/>
    <cellStyle name="Normal 2 5 2 54" xfId="7764"/>
    <cellStyle name="Normal 2 5 2 55" xfId="7765"/>
    <cellStyle name="Normal 2 5 2 56" xfId="7766"/>
    <cellStyle name="Normal 2 5 2 57" xfId="7767"/>
    <cellStyle name="Normal 2 5 2 58" xfId="7768"/>
    <cellStyle name="Normal 2 5 2 59" xfId="7769"/>
    <cellStyle name="Normal 2 5 2 6" xfId="7770"/>
    <cellStyle name="Normal 2 5 2 6 2" xfId="43027"/>
    <cellStyle name="Normal 2 5 2 6 2 2" xfId="43028"/>
    <cellStyle name="Normal 2 5 2 6 2 3" xfId="43029"/>
    <cellStyle name="Normal 2 5 2 6 3" xfId="43030"/>
    <cellStyle name="Normal 2 5 2 6 4" xfId="43031"/>
    <cellStyle name="Normal 2 5 2 60" xfId="7771"/>
    <cellStyle name="Normal 2 5 2 61" xfId="7772"/>
    <cellStyle name="Normal 2 5 2 62" xfId="7773"/>
    <cellStyle name="Normal 2 5 2 63" xfId="7774"/>
    <cellStyle name="Normal 2 5 2 64" xfId="7775"/>
    <cellStyle name="Normal 2 5 2 65" xfId="7776"/>
    <cellStyle name="Normal 2 5 2 66" xfId="7777"/>
    <cellStyle name="Normal 2 5 2 67" xfId="7778"/>
    <cellStyle name="Normal 2 5 2 68" xfId="7779"/>
    <cellStyle name="Normal 2 5 2 69" xfId="7780"/>
    <cellStyle name="Normal 2 5 2 7" xfId="7781"/>
    <cellStyle name="Normal 2 5 2 7 10" xfId="7782"/>
    <cellStyle name="Normal 2 5 2 7 11" xfId="7783"/>
    <cellStyle name="Normal 2 5 2 7 12" xfId="7784"/>
    <cellStyle name="Normal 2 5 2 7 13" xfId="7785"/>
    <cellStyle name="Normal 2 5 2 7 14" xfId="7786"/>
    <cellStyle name="Normal 2 5 2 7 15" xfId="7787"/>
    <cellStyle name="Normal 2 5 2 7 16" xfId="7788"/>
    <cellStyle name="Normal 2 5 2 7 17" xfId="7789"/>
    <cellStyle name="Normal 2 5 2 7 2" xfId="7790"/>
    <cellStyle name="Normal 2 5 2 7 3" xfId="7791"/>
    <cellStyle name="Normal 2 5 2 7 4" xfId="7792"/>
    <cellStyle name="Normal 2 5 2 7 5" xfId="7793"/>
    <cellStyle name="Normal 2 5 2 7 6" xfId="7794"/>
    <cellStyle name="Normal 2 5 2 7 7" xfId="7795"/>
    <cellStyle name="Normal 2 5 2 7 8" xfId="7796"/>
    <cellStyle name="Normal 2 5 2 7 9" xfId="7797"/>
    <cellStyle name="Normal 2 5 2 70" xfId="7798"/>
    <cellStyle name="Normal 2 5 2 71" xfId="7799"/>
    <cellStyle name="Normal 2 5 2 72" xfId="7800"/>
    <cellStyle name="Normal 2 5 2 73" xfId="7801"/>
    <cellStyle name="Normal 2 5 2 74" xfId="7802"/>
    <cellStyle name="Normal 2 5 2 75" xfId="7803"/>
    <cellStyle name="Normal 2 5 2 76" xfId="7804"/>
    <cellStyle name="Normal 2 5 2 77" xfId="7805"/>
    <cellStyle name="Normal 2 5 2 78" xfId="7806"/>
    <cellStyle name="Normal 2 5 2 79" xfId="7807"/>
    <cellStyle name="Normal 2 5 2 8" xfId="7808"/>
    <cellStyle name="Normal 2 5 2 80" xfId="7809"/>
    <cellStyle name="Normal 2 5 2 81" xfId="7810"/>
    <cellStyle name="Normal 2 5 2 82" xfId="7811"/>
    <cellStyle name="Normal 2 5 2 83" xfId="7812"/>
    <cellStyle name="Normal 2 5 2 84" xfId="7813"/>
    <cellStyle name="Normal 2 5 2 85" xfId="7814"/>
    <cellStyle name="Normal 2 5 2 86" xfId="7815"/>
    <cellStyle name="Normal 2 5 2 87" xfId="7816"/>
    <cellStyle name="Normal 2 5 2 88" xfId="49317"/>
    <cellStyle name="Normal 2 5 2 9" xfId="7817"/>
    <cellStyle name="Normal 2 5 2_4 28 1_Asst_Health_Crit_AllTO_RIIO_20110714pm" xfId="7818"/>
    <cellStyle name="Normal 2 5 20" xfId="7819"/>
    <cellStyle name="Normal 2 5 21" xfId="7820"/>
    <cellStyle name="Normal 2 5 22" xfId="7821"/>
    <cellStyle name="Normal 2 5 23" xfId="7822"/>
    <cellStyle name="Normal 2 5 24" xfId="7823"/>
    <cellStyle name="Normal 2 5 25" xfId="7824"/>
    <cellStyle name="Normal 2 5 26" xfId="7825"/>
    <cellStyle name="Normal 2 5 27" xfId="7826"/>
    <cellStyle name="Normal 2 5 28" xfId="7827"/>
    <cellStyle name="Normal 2 5 29" xfId="7828"/>
    <cellStyle name="Normal 2 5 3" xfId="7829"/>
    <cellStyle name="Normal 2 5 3 10" xfId="7830"/>
    <cellStyle name="Normal 2 5 3 11" xfId="7831"/>
    <cellStyle name="Normal 2 5 3 12" xfId="7832"/>
    <cellStyle name="Normal 2 5 3 13" xfId="7833"/>
    <cellStyle name="Normal 2 5 3 14" xfId="7834"/>
    <cellStyle name="Normal 2 5 3 15" xfId="7835"/>
    <cellStyle name="Normal 2 5 3 16" xfId="7836"/>
    <cellStyle name="Normal 2 5 3 17" xfId="7837"/>
    <cellStyle name="Normal 2 5 3 18" xfId="7838"/>
    <cellStyle name="Normal 2 5 3 19" xfId="7839"/>
    <cellStyle name="Normal 2 5 3 2" xfId="7840"/>
    <cellStyle name="Normal 2 5 3 2 10" xfId="7841"/>
    <cellStyle name="Normal 2 5 3 2 11" xfId="7842"/>
    <cellStyle name="Normal 2 5 3 2 12" xfId="7843"/>
    <cellStyle name="Normal 2 5 3 2 13" xfId="7844"/>
    <cellStyle name="Normal 2 5 3 2 14" xfId="7845"/>
    <cellStyle name="Normal 2 5 3 2 15" xfId="7846"/>
    <cellStyle name="Normal 2 5 3 2 16" xfId="7847"/>
    <cellStyle name="Normal 2 5 3 2 17" xfId="7848"/>
    <cellStyle name="Normal 2 5 3 2 18" xfId="7849"/>
    <cellStyle name="Normal 2 5 3 2 19" xfId="7850"/>
    <cellStyle name="Normal 2 5 3 2 2" xfId="7851"/>
    <cellStyle name="Normal 2 5 3 2 2 10" xfId="7852"/>
    <cellStyle name="Normal 2 5 3 2 2 11" xfId="7853"/>
    <cellStyle name="Normal 2 5 3 2 2 12" xfId="7854"/>
    <cellStyle name="Normal 2 5 3 2 2 13" xfId="7855"/>
    <cellStyle name="Normal 2 5 3 2 2 14" xfId="7856"/>
    <cellStyle name="Normal 2 5 3 2 2 15" xfId="7857"/>
    <cellStyle name="Normal 2 5 3 2 2 16" xfId="7858"/>
    <cellStyle name="Normal 2 5 3 2 2 17" xfId="7859"/>
    <cellStyle name="Normal 2 5 3 2 2 2" xfId="7860"/>
    <cellStyle name="Normal 2 5 3 2 2 3" xfId="7861"/>
    <cellStyle name="Normal 2 5 3 2 2 4" xfId="7862"/>
    <cellStyle name="Normal 2 5 3 2 2 5" xfId="7863"/>
    <cellStyle name="Normal 2 5 3 2 2 6" xfId="7864"/>
    <cellStyle name="Normal 2 5 3 2 2 7" xfId="7865"/>
    <cellStyle name="Normal 2 5 3 2 2 8" xfId="7866"/>
    <cellStyle name="Normal 2 5 3 2 2 9" xfId="7867"/>
    <cellStyle name="Normal 2 5 3 2 20" xfId="7868"/>
    <cellStyle name="Normal 2 5 3 2 21" xfId="7869"/>
    <cellStyle name="Normal 2 5 3 2 22" xfId="7870"/>
    <cellStyle name="Normal 2 5 3 2 23" xfId="7871"/>
    <cellStyle name="Normal 2 5 3 2 24" xfId="7872"/>
    <cellStyle name="Normal 2 5 3 2 25" xfId="7873"/>
    <cellStyle name="Normal 2 5 3 2 26" xfId="7874"/>
    <cellStyle name="Normal 2 5 3 2 27" xfId="7875"/>
    <cellStyle name="Normal 2 5 3 2 28" xfId="7876"/>
    <cellStyle name="Normal 2 5 3 2 29" xfId="7877"/>
    <cellStyle name="Normal 2 5 3 2 3" xfId="7878"/>
    <cellStyle name="Normal 2 5 3 2 3 10" xfId="7879"/>
    <cellStyle name="Normal 2 5 3 2 3 11" xfId="7880"/>
    <cellStyle name="Normal 2 5 3 2 3 12" xfId="7881"/>
    <cellStyle name="Normal 2 5 3 2 3 13" xfId="7882"/>
    <cellStyle name="Normal 2 5 3 2 3 14" xfId="7883"/>
    <cellStyle name="Normal 2 5 3 2 3 15" xfId="7884"/>
    <cellStyle name="Normal 2 5 3 2 3 16" xfId="7885"/>
    <cellStyle name="Normal 2 5 3 2 3 17" xfId="7886"/>
    <cellStyle name="Normal 2 5 3 2 3 2" xfId="7887"/>
    <cellStyle name="Normal 2 5 3 2 3 3" xfId="7888"/>
    <cellStyle name="Normal 2 5 3 2 3 4" xfId="7889"/>
    <cellStyle name="Normal 2 5 3 2 3 5" xfId="7890"/>
    <cellStyle name="Normal 2 5 3 2 3 6" xfId="7891"/>
    <cellStyle name="Normal 2 5 3 2 3 7" xfId="7892"/>
    <cellStyle name="Normal 2 5 3 2 3 8" xfId="7893"/>
    <cellStyle name="Normal 2 5 3 2 3 9" xfId="7894"/>
    <cellStyle name="Normal 2 5 3 2 30" xfId="7895"/>
    <cellStyle name="Normal 2 5 3 2 31" xfId="7896"/>
    <cellStyle name="Normal 2 5 3 2 32" xfId="7897"/>
    <cellStyle name="Normal 2 5 3 2 33" xfId="7898"/>
    <cellStyle name="Normal 2 5 3 2 34" xfId="7899"/>
    <cellStyle name="Normal 2 5 3 2 35" xfId="7900"/>
    <cellStyle name="Normal 2 5 3 2 36" xfId="7901"/>
    <cellStyle name="Normal 2 5 3 2 37" xfId="7902"/>
    <cellStyle name="Normal 2 5 3 2 38" xfId="7903"/>
    <cellStyle name="Normal 2 5 3 2 39" xfId="7904"/>
    <cellStyle name="Normal 2 5 3 2 4" xfId="7905"/>
    <cellStyle name="Normal 2 5 3 2 40" xfId="7906"/>
    <cellStyle name="Normal 2 5 3 2 41" xfId="7907"/>
    <cellStyle name="Normal 2 5 3 2 42" xfId="7908"/>
    <cellStyle name="Normal 2 5 3 2 43" xfId="7909"/>
    <cellStyle name="Normal 2 5 3 2 44" xfId="7910"/>
    <cellStyle name="Normal 2 5 3 2 45" xfId="7911"/>
    <cellStyle name="Normal 2 5 3 2 46" xfId="7912"/>
    <cellStyle name="Normal 2 5 3 2 47" xfId="7913"/>
    <cellStyle name="Normal 2 5 3 2 48" xfId="7914"/>
    <cellStyle name="Normal 2 5 3 2 49" xfId="7915"/>
    <cellStyle name="Normal 2 5 3 2 5" xfId="7916"/>
    <cellStyle name="Normal 2 5 3 2 50" xfId="7917"/>
    <cellStyle name="Normal 2 5 3 2 51" xfId="7918"/>
    <cellStyle name="Normal 2 5 3 2 52" xfId="7919"/>
    <cellStyle name="Normal 2 5 3 2 53" xfId="7920"/>
    <cellStyle name="Normal 2 5 3 2 54" xfId="7921"/>
    <cellStyle name="Normal 2 5 3 2 55" xfId="7922"/>
    <cellStyle name="Normal 2 5 3 2 56" xfId="7923"/>
    <cellStyle name="Normal 2 5 3 2 57" xfId="7924"/>
    <cellStyle name="Normal 2 5 3 2 58" xfId="7925"/>
    <cellStyle name="Normal 2 5 3 2 59" xfId="7926"/>
    <cellStyle name="Normal 2 5 3 2 6" xfId="7927"/>
    <cellStyle name="Normal 2 5 3 2 60" xfId="7928"/>
    <cellStyle name="Normal 2 5 3 2 61" xfId="7929"/>
    <cellStyle name="Normal 2 5 3 2 62" xfId="7930"/>
    <cellStyle name="Normal 2 5 3 2 63" xfId="7931"/>
    <cellStyle name="Normal 2 5 3 2 64" xfId="7932"/>
    <cellStyle name="Normal 2 5 3 2 65" xfId="7933"/>
    <cellStyle name="Normal 2 5 3 2 66" xfId="7934"/>
    <cellStyle name="Normal 2 5 3 2 67" xfId="7935"/>
    <cellStyle name="Normal 2 5 3 2 68" xfId="7936"/>
    <cellStyle name="Normal 2 5 3 2 69" xfId="7937"/>
    <cellStyle name="Normal 2 5 3 2 7" xfId="7938"/>
    <cellStyle name="Normal 2 5 3 2 70" xfId="7939"/>
    <cellStyle name="Normal 2 5 3 2 71" xfId="7940"/>
    <cellStyle name="Normal 2 5 3 2 72" xfId="7941"/>
    <cellStyle name="Normal 2 5 3 2 73" xfId="7942"/>
    <cellStyle name="Normal 2 5 3 2 74" xfId="7943"/>
    <cellStyle name="Normal 2 5 3 2 75" xfId="7944"/>
    <cellStyle name="Normal 2 5 3 2 76" xfId="7945"/>
    <cellStyle name="Normal 2 5 3 2 77" xfId="7946"/>
    <cellStyle name="Normal 2 5 3 2 78" xfId="7947"/>
    <cellStyle name="Normal 2 5 3 2 79" xfId="7948"/>
    <cellStyle name="Normal 2 5 3 2 8" xfId="7949"/>
    <cellStyle name="Normal 2 5 3 2 80" xfId="7950"/>
    <cellStyle name="Normal 2 5 3 2 81" xfId="7951"/>
    <cellStyle name="Normal 2 5 3 2 82" xfId="7952"/>
    <cellStyle name="Normal 2 5 3 2 9" xfId="7953"/>
    <cellStyle name="Normal 2 5 3 20" xfId="7954"/>
    <cellStyle name="Normal 2 5 3 21" xfId="7955"/>
    <cellStyle name="Normal 2 5 3 22" xfId="7956"/>
    <cellStyle name="Normal 2 5 3 23" xfId="7957"/>
    <cellStyle name="Normal 2 5 3 24" xfId="7958"/>
    <cellStyle name="Normal 2 5 3 25" xfId="7959"/>
    <cellStyle name="Normal 2 5 3 26" xfId="7960"/>
    <cellStyle name="Normal 2 5 3 27" xfId="7961"/>
    <cellStyle name="Normal 2 5 3 28" xfId="7962"/>
    <cellStyle name="Normal 2 5 3 29" xfId="7963"/>
    <cellStyle name="Normal 2 5 3 3" xfId="7964"/>
    <cellStyle name="Normal 2 5 3 3 10" xfId="7965"/>
    <cellStyle name="Normal 2 5 3 3 11" xfId="7966"/>
    <cellStyle name="Normal 2 5 3 3 12" xfId="7967"/>
    <cellStyle name="Normal 2 5 3 3 13" xfId="7968"/>
    <cellStyle name="Normal 2 5 3 3 14" xfId="7969"/>
    <cellStyle name="Normal 2 5 3 3 15" xfId="7970"/>
    <cellStyle name="Normal 2 5 3 3 16" xfId="7971"/>
    <cellStyle name="Normal 2 5 3 3 17" xfId="7972"/>
    <cellStyle name="Normal 2 5 3 3 18" xfId="7973"/>
    <cellStyle name="Normal 2 5 3 3 2" xfId="7974"/>
    <cellStyle name="Normal 2 5 3 3 3" xfId="7975"/>
    <cellStyle name="Normal 2 5 3 3 4" xfId="7976"/>
    <cellStyle name="Normal 2 5 3 3 5" xfId="7977"/>
    <cellStyle name="Normal 2 5 3 3 6" xfId="7978"/>
    <cellStyle name="Normal 2 5 3 3 7" xfId="7979"/>
    <cellStyle name="Normal 2 5 3 3 8" xfId="7980"/>
    <cellStyle name="Normal 2 5 3 3 9" xfId="7981"/>
    <cellStyle name="Normal 2 5 3 30" xfId="7982"/>
    <cellStyle name="Normal 2 5 3 31" xfId="7983"/>
    <cellStyle name="Normal 2 5 3 32" xfId="7984"/>
    <cellStyle name="Normal 2 5 3 33" xfId="7985"/>
    <cellStyle name="Normal 2 5 3 34" xfId="7986"/>
    <cellStyle name="Normal 2 5 3 35" xfId="7987"/>
    <cellStyle name="Normal 2 5 3 36" xfId="7988"/>
    <cellStyle name="Normal 2 5 3 37" xfId="7989"/>
    <cellStyle name="Normal 2 5 3 38" xfId="7990"/>
    <cellStyle name="Normal 2 5 3 39" xfId="7991"/>
    <cellStyle name="Normal 2 5 3 4" xfId="7992"/>
    <cellStyle name="Normal 2 5 3 4 10" xfId="7993"/>
    <cellStyle name="Normal 2 5 3 4 11" xfId="7994"/>
    <cellStyle name="Normal 2 5 3 4 12" xfId="7995"/>
    <cellStyle name="Normal 2 5 3 4 13" xfId="7996"/>
    <cellStyle name="Normal 2 5 3 4 14" xfId="7997"/>
    <cellStyle name="Normal 2 5 3 4 15" xfId="7998"/>
    <cellStyle name="Normal 2 5 3 4 16" xfId="7999"/>
    <cellStyle name="Normal 2 5 3 4 17" xfId="8000"/>
    <cellStyle name="Normal 2 5 3 4 2" xfId="8001"/>
    <cellStyle name="Normal 2 5 3 4 3" xfId="8002"/>
    <cellStyle name="Normal 2 5 3 4 4" xfId="8003"/>
    <cellStyle name="Normal 2 5 3 4 5" xfId="8004"/>
    <cellStyle name="Normal 2 5 3 4 6" xfId="8005"/>
    <cellStyle name="Normal 2 5 3 4 7" xfId="8006"/>
    <cellStyle name="Normal 2 5 3 4 8" xfId="8007"/>
    <cellStyle name="Normal 2 5 3 4 9" xfId="8008"/>
    <cellStyle name="Normal 2 5 3 40" xfId="8009"/>
    <cellStyle name="Normal 2 5 3 41" xfId="8010"/>
    <cellStyle name="Normal 2 5 3 42" xfId="8011"/>
    <cellStyle name="Normal 2 5 3 43" xfId="8012"/>
    <cellStyle name="Normal 2 5 3 44" xfId="8013"/>
    <cellStyle name="Normal 2 5 3 45" xfId="8014"/>
    <cellStyle name="Normal 2 5 3 46" xfId="8015"/>
    <cellStyle name="Normal 2 5 3 47" xfId="8016"/>
    <cellStyle name="Normal 2 5 3 48" xfId="8017"/>
    <cellStyle name="Normal 2 5 3 49" xfId="8018"/>
    <cellStyle name="Normal 2 5 3 5" xfId="8019"/>
    <cellStyle name="Normal 2 5 3 50" xfId="8020"/>
    <cellStyle name="Normal 2 5 3 51" xfId="8021"/>
    <cellStyle name="Normal 2 5 3 52" xfId="8022"/>
    <cellStyle name="Normal 2 5 3 53" xfId="8023"/>
    <cellStyle name="Normal 2 5 3 54" xfId="8024"/>
    <cellStyle name="Normal 2 5 3 55" xfId="8025"/>
    <cellStyle name="Normal 2 5 3 56" xfId="8026"/>
    <cellStyle name="Normal 2 5 3 57" xfId="8027"/>
    <cellStyle name="Normal 2 5 3 58" xfId="8028"/>
    <cellStyle name="Normal 2 5 3 59" xfId="8029"/>
    <cellStyle name="Normal 2 5 3 6" xfId="8030"/>
    <cellStyle name="Normal 2 5 3 60" xfId="8031"/>
    <cellStyle name="Normal 2 5 3 61" xfId="8032"/>
    <cellStyle name="Normal 2 5 3 62" xfId="8033"/>
    <cellStyle name="Normal 2 5 3 63" xfId="8034"/>
    <cellStyle name="Normal 2 5 3 64" xfId="8035"/>
    <cellStyle name="Normal 2 5 3 65" xfId="8036"/>
    <cellStyle name="Normal 2 5 3 66" xfId="8037"/>
    <cellStyle name="Normal 2 5 3 67" xfId="8038"/>
    <cellStyle name="Normal 2 5 3 68" xfId="8039"/>
    <cellStyle name="Normal 2 5 3 69" xfId="8040"/>
    <cellStyle name="Normal 2 5 3 7" xfId="8041"/>
    <cellStyle name="Normal 2 5 3 70" xfId="8042"/>
    <cellStyle name="Normal 2 5 3 71" xfId="8043"/>
    <cellStyle name="Normal 2 5 3 72" xfId="8044"/>
    <cellStyle name="Normal 2 5 3 73" xfId="8045"/>
    <cellStyle name="Normal 2 5 3 74" xfId="8046"/>
    <cellStyle name="Normal 2 5 3 75" xfId="8047"/>
    <cellStyle name="Normal 2 5 3 76" xfId="8048"/>
    <cellStyle name="Normal 2 5 3 77" xfId="8049"/>
    <cellStyle name="Normal 2 5 3 78" xfId="8050"/>
    <cellStyle name="Normal 2 5 3 79" xfId="8051"/>
    <cellStyle name="Normal 2 5 3 8" xfId="8052"/>
    <cellStyle name="Normal 2 5 3 80" xfId="8053"/>
    <cellStyle name="Normal 2 5 3 81" xfId="8054"/>
    <cellStyle name="Normal 2 5 3 82" xfId="8055"/>
    <cellStyle name="Normal 2 5 3 83" xfId="8056"/>
    <cellStyle name="Normal 2 5 3 84" xfId="8057"/>
    <cellStyle name="Normal 2 5 3 9" xfId="8058"/>
    <cellStyle name="Normal 2 5 3_4 28 1_Asst_Health_Crit_AllTO_RIIO_20110714pm" xfId="8059"/>
    <cellStyle name="Normal 2 5 30" xfId="8060"/>
    <cellStyle name="Normal 2 5 31" xfId="8061"/>
    <cellStyle name="Normal 2 5 32" xfId="8062"/>
    <cellStyle name="Normal 2 5 33" xfId="8063"/>
    <cellStyle name="Normal 2 5 34" xfId="8064"/>
    <cellStyle name="Normal 2 5 35" xfId="8065"/>
    <cellStyle name="Normal 2 5 36" xfId="8066"/>
    <cellStyle name="Normal 2 5 37" xfId="8067"/>
    <cellStyle name="Normal 2 5 38" xfId="8068"/>
    <cellStyle name="Normal 2 5 39" xfId="8069"/>
    <cellStyle name="Normal 2 5 4" xfId="8070"/>
    <cellStyle name="Normal 2 5 4 10" xfId="8071"/>
    <cellStyle name="Normal 2 5 4 11" xfId="8072"/>
    <cellStyle name="Normal 2 5 4 12" xfId="8073"/>
    <cellStyle name="Normal 2 5 4 13" xfId="8074"/>
    <cellStyle name="Normal 2 5 4 14" xfId="8075"/>
    <cellStyle name="Normal 2 5 4 15" xfId="8076"/>
    <cellStyle name="Normal 2 5 4 16" xfId="8077"/>
    <cellStyle name="Normal 2 5 4 17" xfId="8078"/>
    <cellStyle name="Normal 2 5 4 18" xfId="8079"/>
    <cellStyle name="Normal 2 5 4 19" xfId="8080"/>
    <cellStyle name="Normal 2 5 4 2" xfId="8081"/>
    <cellStyle name="Normal 2 5 4 2 10" xfId="8082"/>
    <cellStyle name="Normal 2 5 4 2 11" xfId="8083"/>
    <cellStyle name="Normal 2 5 4 2 12" xfId="8084"/>
    <cellStyle name="Normal 2 5 4 2 13" xfId="8085"/>
    <cellStyle name="Normal 2 5 4 2 14" xfId="8086"/>
    <cellStyle name="Normal 2 5 4 2 15" xfId="8087"/>
    <cellStyle name="Normal 2 5 4 2 16" xfId="8088"/>
    <cellStyle name="Normal 2 5 4 2 17" xfId="8089"/>
    <cellStyle name="Normal 2 5 4 2 2" xfId="8090"/>
    <cellStyle name="Normal 2 5 4 2 3" xfId="8091"/>
    <cellStyle name="Normal 2 5 4 2 4" xfId="8092"/>
    <cellStyle name="Normal 2 5 4 2 5" xfId="8093"/>
    <cellStyle name="Normal 2 5 4 2 6" xfId="8094"/>
    <cellStyle name="Normal 2 5 4 2 7" xfId="8095"/>
    <cellStyle name="Normal 2 5 4 2 8" xfId="8096"/>
    <cellStyle name="Normal 2 5 4 2 9" xfId="8097"/>
    <cellStyle name="Normal 2 5 4 20" xfId="8098"/>
    <cellStyle name="Normal 2 5 4 21" xfId="8099"/>
    <cellStyle name="Normal 2 5 4 22" xfId="8100"/>
    <cellStyle name="Normal 2 5 4 23" xfId="8101"/>
    <cellStyle name="Normal 2 5 4 24" xfId="8102"/>
    <cellStyle name="Normal 2 5 4 25" xfId="8103"/>
    <cellStyle name="Normal 2 5 4 26" xfId="8104"/>
    <cellStyle name="Normal 2 5 4 27" xfId="8105"/>
    <cellStyle name="Normal 2 5 4 28" xfId="8106"/>
    <cellStyle name="Normal 2 5 4 29" xfId="8107"/>
    <cellStyle name="Normal 2 5 4 3" xfId="8108"/>
    <cellStyle name="Normal 2 5 4 3 10" xfId="8109"/>
    <cellStyle name="Normal 2 5 4 3 11" xfId="8110"/>
    <cellStyle name="Normal 2 5 4 3 12" xfId="8111"/>
    <cellStyle name="Normal 2 5 4 3 13" xfId="8112"/>
    <cellStyle name="Normal 2 5 4 3 14" xfId="8113"/>
    <cellStyle name="Normal 2 5 4 3 15" xfId="8114"/>
    <cellStyle name="Normal 2 5 4 3 16" xfId="8115"/>
    <cellStyle name="Normal 2 5 4 3 17" xfId="8116"/>
    <cellStyle name="Normal 2 5 4 3 2" xfId="8117"/>
    <cellStyle name="Normal 2 5 4 3 3" xfId="8118"/>
    <cellStyle name="Normal 2 5 4 3 4" xfId="8119"/>
    <cellStyle name="Normal 2 5 4 3 5" xfId="8120"/>
    <cellStyle name="Normal 2 5 4 3 6" xfId="8121"/>
    <cellStyle name="Normal 2 5 4 3 7" xfId="8122"/>
    <cellStyle name="Normal 2 5 4 3 8" xfId="8123"/>
    <cellStyle name="Normal 2 5 4 3 9" xfId="8124"/>
    <cellStyle name="Normal 2 5 4 30" xfId="8125"/>
    <cellStyle name="Normal 2 5 4 31" xfId="8126"/>
    <cellStyle name="Normal 2 5 4 32" xfId="8127"/>
    <cellStyle name="Normal 2 5 4 33" xfId="8128"/>
    <cellStyle name="Normal 2 5 4 34" xfId="8129"/>
    <cellStyle name="Normal 2 5 4 35" xfId="8130"/>
    <cellStyle name="Normal 2 5 4 36" xfId="8131"/>
    <cellStyle name="Normal 2 5 4 37" xfId="8132"/>
    <cellStyle name="Normal 2 5 4 38" xfId="8133"/>
    <cellStyle name="Normal 2 5 4 39" xfId="8134"/>
    <cellStyle name="Normal 2 5 4 4" xfId="8135"/>
    <cellStyle name="Normal 2 5 4 40" xfId="8136"/>
    <cellStyle name="Normal 2 5 4 41" xfId="8137"/>
    <cellStyle name="Normal 2 5 4 42" xfId="8138"/>
    <cellStyle name="Normal 2 5 4 43" xfId="8139"/>
    <cellStyle name="Normal 2 5 4 44" xfId="8140"/>
    <cellStyle name="Normal 2 5 4 45" xfId="8141"/>
    <cellStyle name="Normal 2 5 4 46" xfId="8142"/>
    <cellStyle name="Normal 2 5 4 47" xfId="8143"/>
    <cellStyle name="Normal 2 5 4 48" xfId="8144"/>
    <cellStyle name="Normal 2 5 4 49" xfId="8145"/>
    <cellStyle name="Normal 2 5 4 5" xfId="8146"/>
    <cellStyle name="Normal 2 5 4 50" xfId="8147"/>
    <cellStyle name="Normal 2 5 4 51" xfId="8148"/>
    <cellStyle name="Normal 2 5 4 52" xfId="8149"/>
    <cellStyle name="Normal 2 5 4 53" xfId="8150"/>
    <cellStyle name="Normal 2 5 4 54" xfId="8151"/>
    <cellStyle name="Normal 2 5 4 55" xfId="8152"/>
    <cellStyle name="Normal 2 5 4 56" xfId="8153"/>
    <cellStyle name="Normal 2 5 4 57" xfId="8154"/>
    <cellStyle name="Normal 2 5 4 58" xfId="8155"/>
    <cellStyle name="Normal 2 5 4 59" xfId="8156"/>
    <cellStyle name="Normal 2 5 4 6" xfId="8157"/>
    <cellStyle name="Normal 2 5 4 60" xfId="8158"/>
    <cellStyle name="Normal 2 5 4 61" xfId="8159"/>
    <cellStyle name="Normal 2 5 4 62" xfId="8160"/>
    <cellStyle name="Normal 2 5 4 63" xfId="8161"/>
    <cellStyle name="Normal 2 5 4 64" xfId="8162"/>
    <cellStyle name="Normal 2 5 4 65" xfId="8163"/>
    <cellStyle name="Normal 2 5 4 66" xfId="8164"/>
    <cellStyle name="Normal 2 5 4 67" xfId="8165"/>
    <cellStyle name="Normal 2 5 4 68" xfId="8166"/>
    <cellStyle name="Normal 2 5 4 69" xfId="8167"/>
    <cellStyle name="Normal 2 5 4 7" xfId="8168"/>
    <cellStyle name="Normal 2 5 4 70" xfId="8169"/>
    <cellStyle name="Normal 2 5 4 71" xfId="8170"/>
    <cellStyle name="Normal 2 5 4 72" xfId="8171"/>
    <cellStyle name="Normal 2 5 4 73" xfId="8172"/>
    <cellStyle name="Normal 2 5 4 74" xfId="8173"/>
    <cellStyle name="Normal 2 5 4 75" xfId="8174"/>
    <cellStyle name="Normal 2 5 4 76" xfId="8175"/>
    <cellStyle name="Normal 2 5 4 77" xfId="8176"/>
    <cellStyle name="Normal 2 5 4 78" xfId="8177"/>
    <cellStyle name="Normal 2 5 4 79" xfId="8178"/>
    <cellStyle name="Normal 2 5 4 8" xfId="8179"/>
    <cellStyle name="Normal 2 5 4 80" xfId="8180"/>
    <cellStyle name="Normal 2 5 4 81" xfId="8181"/>
    <cellStyle name="Normal 2 5 4 82" xfId="8182"/>
    <cellStyle name="Normal 2 5 4 9" xfId="8183"/>
    <cellStyle name="Normal 2 5 40" xfId="8184"/>
    <cellStyle name="Normal 2 5 41" xfId="8185"/>
    <cellStyle name="Normal 2 5 42" xfId="8186"/>
    <cellStyle name="Normal 2 5 43" xfId="8187"/>
    <cellStyle name="Normal 2 5 44" xfId="8188"/>
    <cellStyle name="Normal 2 5 45" xfId="8189"/>
    <cellStyle name="Normal 2 5 46" xfId="8190"/>
    <cellStyle name="Normal 2 5 47" xfId="8191"/>
    <cellStyle name="Normal 2 5 48" xfId="8192"/>
    <cellStyle name="Normal 2 5 49" xfId="8193"/>
    <cellStyle name="Normal 2 5 5" xfId="8194"/>
    <cellStyle name="Normal 2 5 5 10" xfId="8195"/>
    <cellStyle name="Normal 2 5 5 11" xfId="8196"/>
    <cellStyle name="Normal 2 5 5 12" xfId="8197"/>
    <cellStyle name="Normal 2 5 5 13" xfId="8198"/>
    <cellStyle name="Normal 2 5 5 14" xfId="8199"/>
    <cellStyle name="Normal 2 5 5 2" xfId="8200"/>
    <cellStyle name="Normal 2 5 5 2 10" xfId="8201"/>
    <cellStyle name="Normal 2 5 5 2 11" xfId="8202"/>
    <cellStyle name="Normal 2 5 5 2 12" xfId="8203"/>
    <cellStyle name="Normal 2 5 5 2 13" xfId="8204"/>
    <cellStyle name="Normal 2 5 5 2 2" xfId="8205"/>
    <cellStyle name="Normal 2 5 5 2 3" xfId="8206"/>
    <cellStyle name="Normal 2 5 5 2 4" xfId="8207"/>
    <cellStyle name="Normal 2 5 5 2 5" xfId="8208"/>
    <cellStyle name="Normal 2 5 5 2 6" xfId="8209"/>
    <cellStyle name="Normal 2 5 5 2 7" xfId="8210"/>
    <cellStyle name="Normal 2 5 5 2 8" xfId="8211"/>
    <cellStyle name="Normal 2 5 5 2 9" xfId="8212"/>
    <cellStyle name="Normal 2 5 5 3" xfId="8213"/>
    <cellStyle name="Normal 2 5 5 4" xfId="8214"/>
    <cellStyle name="Normal 2 5 5 5" xfId="8215"/>
    <cellStyle name="Normal 2 5 5 6" xfId="8216"/>
    <cellStyle name="Normal 2 5 5 7" xfId="8217"/>
    <cellStyle name="Normal 2 5 5 8" xfId="8218"/>
    <cellStyle name="Normal 2 5 5 9" xfId="8219"/>
    <cellStyle name="Normal 2 5 50" xfId="8220"/>
    <cellStyle name="Normal 2 5 51" xfId="8221"/>
    <cellStyle name="Normal 2 5 52" xfId="8222"/>
    <cellStyle name="Normal 2 5 53" xfId="8223"/>
    <cellStyle name="Normal 2 5 54" xfId="8224"/>
    <cellStyle name="Normal 2 5 55" xfId="8225"/>
    <cellStyle name="Normal 2 5 56" xfId="8226"/>
    <cellStyle name="Normal 2 5 57" xfId="8227"/>
    <cellStyle name="Normal 2 5 58" xfId="8228"/>
    <cellStyle name="Normal 2 5 59" xfId="8229"/>
    <cellStyle name="Normal 2 5 6" xfId="8230"/>
    <cellStyle name="Normal 2 5 6 10" xfId="8231"/>
    <cellStyle name="Normal 2 5 6 11" xfId="8232"/>
    <cellStyle name="Normal 2 5 6 12" xfId="8233"/>
    <cellStyle name="Normal 2 5 6 13" xfId="8234"/>
    <cellStyle name="Normal 2 5 6 14" xfId="8235"/>
    <cellStyle name="Normal 2 5 6 2" xfId="8236"/>
    <cellStyle name="Normal 2 5 6 2 10" xfId="8237"/>
    <cellStyle name="Normal 2 5 6 2 11" xfId="8238"/>
    <cellStyle name="Normal 2 5 6 2 12" xfId="8239"/>
    <cellStyle name="Normal 2 5 6 2 13" xfId="8240"/>
    <cellStyle name="Normal 2 5 6 2 2" xfId="8241"/>
    <cellStyle name="Normal 2 5 6 2 3" xfId="8242"/>
    <cellStyle name="Normal 2 5 6 2 4" xfId="8243"/>
    <cellStyle name="Normal 2 5 6 2 5" xfId="8244"/>
    <cellStyle name="Normal 2 5 6 2 6" xfId="8245"/>
    <cellStyle name="Normal 2 5 6 2 7" xfId="8246"/>
    <cellStyle name="Normal 2 5 6 2 8" xfId="8247"/>
    <cellStyle name="Normal 2 5 6 2 9" xfId="8248"/>
    <cellStyle name="Normal 2 5 6 3" xfId="8249"/>
    <cellStyle name="Normal 2 5 6 4" xfId="8250"/>
    <cellStyle name="Normal 2 5 6 5" xfId="8251"/>
    <cellStyle name="Normal 2 5 6 6" xfId="8252"/>
    <cellStyle name="Normal 2 5 6 7" xfId="8253"/>
    <cellStyle name="Normal 2 5 6 8" xfId="8254"/>
    <cellStyle name="Normal 2 5 6 9" xfId="8255"/>
    <cellStyle name="Normal 2 5 60" xfId="8256"/>
    <cellStyle name="Normal 2 5 61" xfId="8257"/>
    <cellStyle name="Normal 2 5 62" xfId="8258"/>
    <cellStyle name="Normal 2 5 63" xfId="8259"/>
    <cellStyle name="Normal 2 5 64" xfId="8260"/>
    <cellStyle name="Normal 2 5 65" xfId="8261"/>
    <cellStyle name="Normal 2 5 66" xfId="8262"/>
    <cellStyle name="Normal 2 5 67" xfId="8263"/>
    <cellStyle name="Normal 2 5 68" xfId="8264"/>
    <cellStyle name="Normal 2 5 69" xfId="8265"/>
    <cellStyle name="Normal 2 5 7" xfId="8266"/>
    <cellStyle name="Normal 2 5 7 10" xfId="8267"/>
    <cellStyle name="Normal 2 5 7 11" xfId="8268"/>
    <cellStyle name="Normal 2 5 7 12" xfId="8269"/>
    <cellStyle name="Normal 2 5 7 13" xfId="8270"/>
    <cellStyle name="Normal 2 5 7 14" xfId="8271"/>
    <cellStyle name="Normal 2 5 7 15" xfId="8272"/>
    <cellStyle name="Normal 2 5 7 16" xfId="8273"/>
    <cellStyle name="Normal 2 5 7 17" xfId="8274"/>
    <cellStyle name="Normal 2 5 7 2" xfId="8275"/>
    <cellStyle name="Normal 2 5 7 3" xfId="8276"/>
    <cellStyle name="Normal 2 5 7 4" xfId="8277"/>
    <cellStyle name="Normal 2 5 7 5" xfId="8278"/>
    <cellStyle name="Normal 2 5 7 6" xfId="8279"/>
    <cellStyle name="Normal 2 5 7 7" xfId="8280"/>
    <cellStyle name="Normal 2 5 7 8" xfId="8281"/>
    <cellStyle name="Normal 2 5 7 9" xfId="8282"/>
    <cellStyle name="Normal 2 5 70" xfId="8283"/>
    <cellStyle name="Normal 2 5 71" xfId="8284"/>
    <cellStyle name="Normal 2 5 72" xfId="8285"/>
    <cellStyle name="Normal 2 5 73" xfId="8286"/>
    <cellStyle name="Normal 2 5 74" xfId="8287"/>
    <cellStyle name="Normal 2 5 75" xfId="8288"/>
    <cellStyle name="Normal 2 5 76" xfId="8289"/>
    <cellStyle name="Normal 2 5 77" xfId="8290"/>
    <cellStyle name="Normal 2 5 78" xfId="8291"/>
    <cellStyle name="Normal 2 5 79" xfId="8292"/>
    <cellStyle name="Normal 2 5 8" xfId="8293"/>
    <cellStyle name="Normal 2 5 8 2" xfId="8294"/>
    <cellStyle name="Normal 2 5 8 2 2" xfId="43032"/>
    <cellStyle name="Normal 2 5 8 2 3" xfId="43033"/>
    <cellStyle name="Normal 2 5 8 3" xfId="43034"/>
    <cellStyle name="Normal 2 5 8 4" xfId="43035"/>
    <cellStyle name="Normal 2 5 8 5" xfId="43036"/>
    <cellStyle name="Normal 2 5 80" xfId="8295"/>
    <cellStyle name="Normal 2 5 81" xfId="8296"/>
    <cellStyle name="Normal 2 5 82" xfId="8297"/>
    <cellStyle name="Normal 2 5 83" xfId="8298"/>
    <cellStyle name="Normal 2 5 84" xfId="8299"/>
    <cellStyle name="Normal 2 5 85" xfId="8300"/>
    <cellStyle name="Normal 2 5 86" xfId="8301"/>
    <cellStyle name="Normal 2 5 87" xfId="8302"/>
    <cellStyle name="Normal 2 5 88" xfId="43037"/>
    <cellStyle name="Normal 2 5 9" xfId="8303"/>
    <cellStyle name="Normal 2 5 9 2" xfId="8304"/>
    <cellStyle name="Normal 2 5 9 2 2" xfId="43038"/>
    <cellStyle name="Normal 2 5_1.3s Accounting C Costs Scots" xfId="8305"/>
    <cellStyle name="Normal 2 50" xfId="8306"/>
    <cellStyle name="Normal 2 51" xfId="8307"/>
    <cellStyle name="Normal 2 52" xfId="8308"/>
    <cellStyle name="Normal 2 53" xfId="8309"/>
    <cellStyle name="Normal 2 53 2" xfId="8310"/>
    <cellStyle name="Normal 2 53 3" xfId="8311"/>
    <cellStyle name="Normal 2 54" xfId="8312"/>
    <cellStyle name="Normal 2 54 10" xfId="8313"/>
    <cellStyle name="Normal 2 54 11" xfId="8314"/>
    <cellStyle name="Normal 2 54 12" xfId="8315"/>
    <cellStyle name="Normal 2 54 13" xfId="8316"/>
    <cellStyle name="Normal 2 54 14" xfId="8317"/>
    <cellStyle name="Normal 2 54 15" xfId="8318"/>
    <cellStyle name="Normal 2 54 16" xfId="8319"/>
    <cellStyle name="Normal 2 54 17" xfId="8320"/>
    <cellStyle name="Normal 2 54 2" xfId="8321"/>
    <cellStyle name="Normal 2 54 3" xfId="8322"/>
    <cellStyle name="Normal 2 54 4" xfId="8323"/>
    <cellStyle name="Normal 2 54 5" xfId="8324"/>
    <cellStyle name="Normal 2 54 6" xfId="8325"/>
    <cellStyle name="Normal 2 54 7" xfId="8326"/>
    <cellStyle name="Normal 2 54 8" xfId="8327"/>
    <cellStyle name="Normal 2 54 9" xfId="8328"/>
    <cellStyle name="Normal 2 55" xfId="8329"/>
    <cellStyle name="Normal 2 55 10" xfId="8330"/>
    <cellStyle name="Normal 2 55 11" xfId="8331"/>
    <cellStyle name="Normal 2 55 12" xfId="8332"/>
    <cellStyle name="Normal 2 55 13" xfId="8333"/>
    <cellStyle name="Normal 2 55 14" xfId="8334"/>
    <cellStyle name="Normal 2 55 15" xfId="8335"/>
    <cellStyle name="Normal 2 55 16" xfId="8336"/>
    <cellStyle name="Normal 2 55 17" xfId="8337"/>
    <cellStyle name="Normal 2 55 2" xfId="8338"/>
    <cellStyle name="Normal 2 55 2 2" xfId="43039"/>
    <cellStyle name="Normal 2 55 2 2 2" xfId="43040"/>
    <cellStyle name="Normal 2 55 2 2 2 2" xfId="43041"/>
    <cellStyle name="Normal 2 55 2 2 2 3" xfId="43042"/>
    <cellStyle name="Normal 2 55 2 2 3" xfId="43043"/>
    <cellStyle name="Normal 2 55 2 3" xfId="43044"/>
    <cellStyle name="Normal 2 55 2 4" xfId="43045"/>
    <cellStyle name="Normal 2 55 2 5" xfId="43046"/>
    <cellStyle name="Normal 2 55 3" xfId="8339"/>
    <cellStyle name="Normal 2 55 3 2" xfId="43047"/>
    <cellStyle name="Normal 2 55 3 2 2" xfId="43048"/>
    <cellStyle name="Normal 2 55 4" xfId="8340"/>
    <cellStyle name="Normal 2 55 5" xfId="8341"/>
    <cellStyle name="Normal 2 55 6" xfId="8342"/>
    <cellStyle name="Normal 2 55 6 2" xfId="43049"/>
    <cellStyle name="Normal 2 55 7" xfId="8343"/>
    <cellStyle name="Normal 2 55 8" xfId="8344"/>
    <cellStyle name="Normal 2 55 9" xfId="8345"/>
    <cellStyle name="Normal 2 56" xfId="8346"/>
    <cellStyle name="Normal 2 56 2" xfId="43050"/>
    <cellStyle name="Normal 2 56 2 2" xfId="43051"/>
    <cellStyle name="Normal 2 56 2 2 2" xfId="43052"/>
    <cellStyle name="Normal 2 56 2 2 3" xfId="43053"/>
    <cellStyle name="Normal 2 56 2 3" xfId="43054"/>
    <cellStyle name="Normal 2 56 3" xfId="43055"/>
    <cellStyle name="Normal 2 57" xfId="8347"/>
    <cellStyle name="Normal 2 57 2" xfId="43056"/>
    <cellStyle name="Normal 2 57 2 2" xfId="43057"/>
    <cellStyle name="Normal 2 57 2 2 2" xfId="43058"/>
    <cellStyle name="Normal 2 57 2 2 3" xfId="43059"/>
    <cellStyle name="Normal 2 57 2 3" xfId="43060"/>
    <cellStyle name="Normal 2 57 3" xfId="43061"/>
    <cellStyle name="Normal 2 58" xfId="8348"/>
    <cellStyle name="Normal 2 59" xfId="8349"/>
    <cellStyle name="Normal 2 59 2" xfId="43062"/>
    <cellStyle name="Normal 2 6" xfId="8350"/>
    <cellStyle name="Normal 2 6 10" xfId="8351"/>
    <cellStyle name="Normal 2 6 11" xfId="8352"/>
    <cellStyle name="Normal 2 6 12" xfId="8353"/>
    <cellStyle name="Normal 2 6 13" xfId="8354"/>
    <cellStyle name="Normal 2 6 14" xfId="8355"/>
    <cellStyle name="Normal 2 6 15" xfId="8356"/>
    <cellStyle name="Normal 2 6 16" xfId="8357"/>
    <cellStyle name="Normal 2 6 17" xfId="8358"/>
    <cellStyle name="Normal 2 6 18" xfId="8359"/>
    <cellStyle name="Normal 2 6 19" xfId="8360"/>
    <cellStyle name="Normal 2 6 2" xfId="8361"/>
    <cellStyle name="Normal 2 6 2 2" xfId="43063"/>
    <cellStyle name="Normal 2 6 2 3" xfId="43064"/>
    <cellStyle name="Normal 2 6 2 4" xfId="43065"/>
    <cellStyle name="Normal 2 6 2 5" xfId="43066"/>
    <cellStyle name="Normal 2 6 2 6" xfId="43067"/>
    <cellStyle name="Normal 2 6 2 7" xfId="43068"/>
    <cellStyle name="Normal 2 6 2 8" xfId="43069"/>
    <cellStyle name="Normal 2 6 20" xfId="8362"/>
    <cellStyle name="Normal 2 6 21" xfId="8363"/>
    <cellStyle name="Normal 2 6 22" xfId="8364"/>
    <cellStyle name="Normal 2 6 23" xfId="8365"/>
    <cellStyle name="Normal 2 6 24" xfId="8366"/>
    <cellStyle name="Normal 2 6 25" xfId="8367"/>
    <cellStyle name="Normal 2 6 26" xfId="8368"/>
    <cellStyle name="Normal 2 6 27" xfId="8369"/>
    <cellStyle name="Normal 2 6 28" xfId="8370"/>
    <cellStyle name="Normal 2 6 29" xfId="8371"/>
    <cellStyle name="Normal 2 6 3" xfId="8372"/>
    <cellStyle name="Normal 2 6 3 10" xfId="8373"/>
    <cellStyle name="Normal 2 6 3 11" xfId="8374"/>
    <cellStyle name="Normal 2 6 3 12" xfId="8375"/>
    <cellStyle name="Normal 2 6 3 13" xfId="8376"/>
    <cellStyle name="Normal 2 6 3 14" xfId="8377"/>
    <cellStyle name="Normal 2 6 3 15" xfId="8378"/>
    <cellStyle name="Normal 2 6 3 16" xfId="8379"/>
    <cellStyle name="Normal 2 6 3 17" xfId="8380"/>
    <cellStyle name="Normal 2 6 3 2" xfId="8381"/>
    <cellStyle name="Normal 2 6 3 3" xfId="8382"/>
    <cellStyle name="Normal 2 6 3 4" xfId="8383"/>
    <cellStyle name="Normal 2 6 3 5" xfId="8384"/>
    <cellStyle name="Normal 2 6 3 6" xfId="8385"/>
    <cellStyle name="Normal 2 6 3 7" xfId="8386"/>
    <cellStyle name="Normal 2 6 3 8" xfId="8387"/>
    <cellStyle name="Normal 2 6 3 9" xfId="8388"/>
    <cellStyle name="Normal 2 6 30" xfId="8389"/>
    <cellStyle name="Normal 2 6 31" xfId="8390"/>
    <cellStyle name="Normal 2 6 32" xfId="8391"/>
    <cellStyle name="Normal 2 6 33" xfId="8392"/>
    <cellStyle name="Normal 2 6 34" xfId="8393"/>
    <cellStyle name="Normal 2 6 35" xfId="8394"/>
    <cellStyle name="Normal 2 6 36" xfId="8395"/>
    <cellStyle name="Normal 2 6 37" xfId="8396"/>
    <cellStyle name="Normal 2 6 38" xfId="8397"/>
    <cellStyle name="Normal 2 6 39" xfId="8398"/>
    <cellStyle name="Normal 2 6 4" xfId="8399"/>
    <cellStyle name="Normal 2 6 4 10" xfId="8400"/>
    <cellStyle name="Normal 2 6 4 11" xfId="8401"/>
    <cellStyle name="Normal 2 6 4 12" xfId="8402"/>
    <cellStyle name="Normal 2 6 4 13" xfId="8403"/>
    <cellStyle name="Normal 2 6 4 14" xfId="8404"/>
    <cellStyle name="Normal 2 6 4 15" xfId="8405"/>
    <cellStyle name="Normal 2 6 4 16" xfId="8406"/>
    <cellStyle name="Normal 2 6 4 17" xfId="8407"/>
    <cellStyle name="Normal 2 6 4 2" xfId="8408"/>
    <cellStyle name="Normal 2 6 4 3" xfId="8409"/>
    <cellStyle name="Normal 2 6 4 4" xfId="8410"/>
    <cellStyle name="Normal 2 6 4 5" xfId="8411"/>
    <cellStyle name="Normal 2 6 4 6" xfId="8412"/>
    <cellStyle name="Normal 2 6 4 7" xfId="8413"/>
    <cellStyle name="Normal 2 6 4 8" xfId="8414"/>
    <cellStyle name="Normal 2 6 4 9" xfId="8415"/>
    <cellStyle name="Normal 2 6 40" xfId="8416"/>
    <cellStyle name="Normal 2 6 41" xfId="8417"/>
    <cellStyle name="Normal 2 6 42" xfId="8418"/>
    <cellStyle name="Normal 2 6 43" xfId="8419"/>
    <cellStyle name="Normal 2 6 44" xfId="8420"/>
    <cellStyle name="Normal 2 6 45" xfId="8421"/>
    <cellStyle name="Normal 2 6 46" xfId="8422"/>
    <cellStyle name="Normal 2 6 47" xfId="8423"/>
    <cellStyle name="Normal 2 6 48" xfId="8424"/>
    <cellStyle name="Normal 2 6 49" xfId="8425"/>
    <cellStyle name="Normal 2 6 5" xfId="8426"/>
    <cellStyle name="Normal 2 6 50" xfId="8427"/>
    <cellStyle name="Normal 2 6 51" xfId="8428"/>
    <cellStyle name="Normal 2 6 52" xfId="8429"/>
    <cellStyle name="Normal 2 6 53" xfId="8430"/>
    <cellStyle name="Normal 2 6 54" xfId="8431"/>
    <cellStyle name="Normal 2 6 55" xfId="8432"/>
    <cellStyle name="Normal 2 6 56" xfId="8433"/>
    <cellStyle name="Normal 2 6 57" xfId="8434"/>
    <cellStyle name="Normal 2 6 58" xfId="8435"/>
    <cellStyle name="Normal 2 6 59" xfId="8436"/>
    <cellStyle name="Normal 2 6 6" xfId="8437"/>
    <cellStyle name="Normal 2 6 60" xfId="8438"/>
    <cellStyle name="Normal 2 6 61" xfId="8439"/>
    <cellStyle name="Normal 2 6 62" xfId="8440"/>
    <cellStyle name="Normal 2 6 63" xfId="8441"/>
    <cellStyle name="Normal 2 6 64" xfId="8442"/>
    <cellStyle name="Normal 2 6 65" xfId="8443"/>
    <cellStyle name="Normal 2 6 66" xfId="8444"/>
    <cellStyle name="Normal 2 6 67" xfId="8445"/>
    <cellStyle name="Normal 2 6 68" xfId="8446"/>
    <cellStyle name="Normal 2 6 69" xfId="8447"/>
    <cellStyle name="Normal 2 6 7" xfId="8448"/>
    <cellStyle name="Normal 2 6 70" xfId="8449"/>
    <cellStyle name="Normal 2 6 71" xfId="8450"/>
    <cellStyle name="Normal 2 6 72" xfId="8451"/>
    <cellStyle name="Normal 2 6 73" xfId="8452"/>
    <cellStyle name="Normal 2 6 74" xfId="8453"/>
    <cellStyle name="Normal 2 6 75" xfId="8454"/>
    <cellStyle name="Normal 2 6 76" xfId="8455"/>
    <cellStyle name="Normal 2 6 77" xfId="8456"/>
    <cellStyle name="Normal 2 6 78" xfId="8457"/>
    <cellStyle name="Normal 2 6 8" xfId="8458"/>
    <cellStyle name="Normal 2 6 9" xfId="8459"/>
    <cellStyle name="Normal 2 6_3.1.2 DB Pension Detail" xfId="8460"/>
    <cellStyle name="Normal 2 60" xfId="8461"/>
    <cellStyle name="Normal 2 60 2" xfId="43070"/>
    <cellStyle name="Normal 2 61" xfId="8462"/>
    <cellStyle name="Normal 2 62" xfId="8463"/>
    <cellStyle name="Normal 2 63" xfId="8464"/>
    <cellStyle name="Normal 2 64" xfId="8465"/>
    <cellStyle name="Normal 2 65" xfId="8466"/>
    <cellStyle name="Normal 2 66" xfId="8467"/>
    <cellStyle name="Normal 2 67" xfId="8468"/>
    <cellStyle name="Normal 2 68" xfId="8469"/>
    <cellStyle name="Normal 2 69" xfId="8470"/>
    <cellStyle name="Normal 2 7" xfId="8471"/>
    <cellStyle name="Normal 2 7 10" xfId="8472"/>
    <cellStyle name="Normal 2 7 11" xfId="8473"/>
    <cellStyle name="Normal 2 7 12" xfId="8474"/>
    <cellStyle name="Normal 2 7 13" xfId="8475"/>
    <cellStyle name="Normal 2 7 14" xfId="8476"/>
    <cellStyle name="Normal 2 7 15" xfId="8477"/>
    <cellStyle name="Normal 2 7 16" xfId="8478"/>
    <cellStyle name="Normal 2 7 17" xfId="8479"/>
    <cellStyle name="Normal 2 7 18" xfId="8480"/>
    <cellStyle name="Normal 2 7 19" xfId="8481"/>
    <cellStyle name="Normal 2 7 2" xfId="8482"/>
    <cellStyle name="Normal 2 7 2 10" xfId="8483"/>
    <cellStyle name="Normal 2 7 2 11" xfId="8484"/>
    <cellStyle name="Normal 2 7 2 12" xfId="8485"/>
    <cellStyle name="Normal 2 7 2 13" xfId="8486"/>
    <cellStyle name="Normal 2 7 2 14" xfId="8487"/>
    <cellStyle name="Normal 2 7 2 15" xfId="8488"/>
    <cellStyle name="Normal 2 7 2 16" xfId="8489"/>
    <cellStyle name="Normal 2 7 2 17" xfId="8490"/>
    <cellStyle name="Normal 2 7 2 2" xfId="8491"/>
    <cellStyle name="Normal 2 7 2 3" xfId="8492"/>
    <cellStyle name="Normal 2 7 2 4" xfId="8493"/>
    <cellStyle name="Normal 2 7 2 5" xfId="8494"/>
    <cellStyle name="Normal 2 7 2 6" xfId="8495"/>
    <cellStyle name="Normal 2 7 2 7" xfId="8496"/>
    <cellStyle name="Normal 2 7 2 8" xfId="8497"/>
    <cellStyle name="Normal 2 7 2 9" xfId="8498"/>
    <cellStyle name="Normal 2 7 20" xfId="8499"/>
    <cellStyle name="Normal 2 7 21" xfId="8500"/>
    <cellStyle name="Normal 2 7 22" xfId="8501"/>
    <cellStyle name="Normal 2 7 23" xfId="8502"/>
    <cellStyle name="Normal 2 7 24" xfId="8503"/>
    <cellStyle name="Normal 2 7 25" xfId="8504"/>
    <cellStyle name="Normal 2 7 26" xfId="8505"/>
    <cellStyle name="Normal 2 7 27" xfId="8506"/>
    <cellStyle name="Normal 2 7 28" xfId="8507"/>
    <cellStyle name="Normal 2 7 29" xfId="8508"/>
    <cellStyle name="Normal 2 7 3" xfId="8509"/>
    <cellStyle name="Normal 2 7 3 10" xfId="8510"/>
    <cellStyle name="Normal 2 7 3 11" xfId="8511"/>
    <cellStyle name="Normal 2 7 3 12" xfId="8512"/>
    <cellStyle name="Normal 2 7 3 13" xfId="8513"/>
    <cellStyle name="Normal 2 7 3 14" xfId="8514"/>
    <cellStyle name="Normal 2 7 3 15" xfId="8515"/>
    <cellStyle name="Normal 2 7 3 16" xfId="8516"/>
    <cellStyle name="Normal 2 7 3 17" xfId="8517"/>
    <cellStyle name="Normal 2 7 3 2" xfId="8518"/>
    <cellStyle name="Normal 2 7 3 3" xfId="8519"/>
    <cellStyle name="Normal 2 7 3 4" xfId="8520"/>
    <cellStyle name="Normal 2 7 3 5" xfId="8521"/>
    <cellStyle name="Normal 2 7 3 6" xfId="8522"/>
    <cellStyle name="Normal 2 7 3 7" xfId="8523"/>
    <cellStyle name="Normal 2 7 3 8" xfId="8524"/>
    <cellStyle name="Normal 2 7 3 9" xfId="8525"/>
    <cellStyle name="Normal 2 7 30" xfId="8526"/>
    <cellStyle name="Normal 2 7 31" xfId="8527"/>
    <cellStyle name="Normal 2 7 32" xfId="8528"/>
    <cellStyle name="Normal 2 7 33" xfId="8529"/>
    <cellStyle name="Normal 2 7 34" xfId="8530"/>
    <cellStyle name="Normal 2 7 35" xfId="8531"/>
    <cellStyle name="Normal 2 7 36" xfId="8532"/>
    <cellStyle name="Normal 2 7 37" xfId="8533"/>
    <cellStyle name="Normal 2 7 38" xfId="8534"/>
    <cellStyle name="Normal 2 7 39" xfId="8535"/>
    <cellStyle name="Normal 2 7 4" xfId="8536"/>
    <cellStyle name="Normal 2 7 40" xfId="8537"/>
    <cellStyle name="Normal 2 7 41" xfId="8538"/>
    <cellStyle name="Normal 2 7 42" xfId="8539"/>
    <cellStyle name="Normal 2 7 43" xfId="8540"/>
    <cellStyle name="Normal 2 7 44" xfId="8541"/>
    <cellStyle name="Normal 2 7 45" xfId="8542"/>
    <cellStyle name="Normal 2 7 46" xfId="8543"/>
    <cellStyle name="Normal 2 7 47" xfId="8544"/>
    <cellStyle name="Normal 2 7 48" xfId="8545"/>
    <cellStyle name="Normal 2 7 49" xfId="8546"/>
    <cellStyle name="Normal 2 7 5" xfId="8547"/>
    <cellStyle name="Normal 2 7 50" xfId="8548"/>
    <cellStyle name="Normal 2 7 51" xfId="8549"/>
    <cellStyle name="Normal 2 7 52" xfId="8550"/>
    <cellStyle name="Normal 2 7 53" xfId="8551"/>
    <cellStyle name="Normal 2 7 54" xfId="8552"/>
    <cellStyle name="Normal 2 7 55" xfId="8553"/>
    <cellStyle name="Normal 2 7 56" xfId="8554"/>
    <cellStyle name="Normal 2 7 57" xfId="8555"/>
    <cellStyle name="Normal 2 7 58" xfId="8556"/>
    <cellStyle name="Normal 2 7 59" xfId="8557"/>
    <cellStyle name="Normal 2 7 6" xfId="8558"/>
    <cellStyle name="Normal 2 7 60" xfId="8559"/>
    <cellStyle name="Normal 2 7 61" xfId="8560"/>
    <cellStyle name="Normal 2 7 62" xfId="8561"/>
    <cellStyle name="Normal 2 7 63" xfId="8562"/>
    <cellStyle name="Normal 2 7 64" xfId="8563"/>
    <cellStyle name="Normal 2 7 65" xfId="8564"/>
    <cellStyle name="Normal 2 7 66" xfId="8565"/>
    <cellStyle name="Normal 2 7 67" xfId="8566"/>
    <cellStyle name="Normal 2 7 68" xfId="8567"/>
    <cellStyle name="Normal 2 7 69" xfId="8568"/>
    <cellStyle name="Normal 2 7 7" xfId="8569"/>
    <cellStyle name="Normal 2 7 70" xfId="8570"/>
    <cellStyle name="Normal 2 7 71" xfId="8571"/>
    <cellStyle name="Normal 2 7 72" xfId="8572"/>
    <cellStyle name="Normal 2 7 73" xfId="8573"/>
    <cellStyle name="Normal 2 7 74" xfId="8574"/>
    <cellStyle name="Normal 2 7 75" xfId="8575"/>
    <cellStyle name="Normal 2 7 76" xfId="8576"/>
    <cellStyle name="Normal 2 7 77" xfId="8577"/>
    <cellStyle name="Normal 2 7 78" xfId="8578"/>
    <cellStyle name="Normal 2 7 79" xfId="49318"/>
    <cellStyle name="Normal 2 7 8" xfId="8579"/>
    <cellStyle name="Normal 2 7 9" xfId="8580"/>
    <cellStyle name="Normal 2 70" xfId="8581"/>
    <cellStyle name="Normal 2 71" xfId="8582"/>
    <cellStyle name="Normal 2 72" xfId="8583"/>
    <cellStyle name="Normal 2 73" xfId="8584"/>
    <cellStyle name="Normal 2 74" xfId="8585"/>
    <cellStyle name="Normal 2 75" xfId="8586"/>
    <cellStyle name="Normal 2 76" xfId="8587"/>
    <cellStyle name="Normal 2 77" xfId="8588"/>
    <cellStyle name="Normal 2 78" xfId="8589"/>
    <cellStyle name="Normal 2 79" xfId="8590"/>
    <cellStyle name="Normal 2 8" xfId="8591"/>
    <cellStyle name="Normal 2 8 10" xfId="8592"/>
    <cellStyle name="Normal 2 8 11" xfId="8593"/>
    <cellStyle name="Normal 2 8 12" xfId="8594"/>
    <cellStyle name="Normal 2 8 13" xfId="8595"/>
    <cellStyle name="Normal 2 8 14" xfId="8596"/>
    <cellStyle name="Normal 2 8 15" xfId="8597"/>
    <cellStyle name="Normal 2 8 16" xfId="8598"/>
    <cellStyle name="Normal 2 8 17" xfId="8599"/>
    <cellStyle name="Normal 2 8 18" xfId="8600"/>
    <cellStyle name="Normal 2 8 19" xfId="8601"/>
    <cellStyle name="Normal 2 8 2" xfId="8602"/>
    <cellStyle name="Normal 2 8 2 10" xfId="8603"/>
    <cellStyle name="Normal 2 8 2 11" xfId="8604"/>
    <cellStyle name="Normal 2 8 2 12" xfId="8605"/>
    <cellStyle name="Normal 2 8 2 13" xfId="8606"/>
    <cellStyle name="Normal 2 8 2 14" xfId="8607"/>
    <cellStyle name="Normal 2 8 2 15" xfId="8608"/>
    <cellStyle name="Normal 2 8 2 16" xfId="8609"/>
    <cellStyle name="Normal 2 8 2 17" xfId="8610"/>
    <cellStyle name="Normal 2 8 2 2" xfId="8611"/>
    <cellStyle name="Normal 2 8 2 3" xfId="8612"/>
    <cellStyle name="Normal 2 8 2 4" xfId="8613"/>
    <cellStyle name="Normal 2 8 2 5" xfId="8614"/>
    <cellStyle name="Normal 2 8 2 6" xfId="8615"/>
    <cellStyle name="Normal 2 8 2 7" xfId="8616"/>
    <cellStyle name="Normal 2 8 2 8" xfId="8617"/>
    <cellStyle name="Normal 2 8 2 9" xfId="8618"/>
    <cellStyle name="Normal 2 8 20" xfId="8619"/>
    <cellStyle name="Normal 2 8 21" xfId="8620"/>
    <cellStyle name="Normal 2 8 22" xfId="8621"/>
    <cellStyle name="Normal 2 8 23" xfId="8622"/>
    <cellStyle name="Normal 2 8 24" xfId="8623"/>
    <cellStyle name="Normal 2 8 25" xfId="8624"/>
    <cellStyle name="Normal 2 8 26" xfId="8625"/>
    <cellStyle name="Normal 2 8 27" xfId="8626"/>
    <cellStyle name="Normal 2 8 28" xfId="8627"/>
    <cellStyle name="Normal 2 8 29" xfId="8628"/>
    <cellStyle name="Normal 2 8 3" xfId="8629"/>
    <cellStyle name="Normal 2 8 3 10" xfId="8630"/>
    <cellStyle name="Normal 2 8 3 11" xfId="8631"/>
    <cellStyle name="Normal 2 8 3 12" xfId="8632"/>
    <cellStyle name="Normal 2 8 3 13" xfId="8633"/>
    <cellStyle name="Normal 2 8 3 14" xfId="8634"/>
    <cellStyle name="Normal 2 8 3 15" xfId="8635"/>
    <cellStyle name="Normal 2 8 3 16" xfId="8636"/>
    <cellStyle name="Normal 2 8 3 17" xfId="8637"/>
    <cellStyle name="Normal 2 8 3 2" xfId="8638"/>
    <cellStyle name="Normal 2 8 3 3" xfId="8639"/>
    <cellStyle name="Normal 2 8 3 4" xfId="8640"/>
    <cellStyle name="Normal 2 8 3 5" xfId="8641"/>
    <cellStyle name="Normal 2 8 3 6" xfId="8642"/>
    <cellStyle name="Normal 2 8 3 7" xfId="8643"/>
    <cellStyle name="Normal 2 8 3 8" xfId="8644"/>
    <cellStyle name="Normal 2 8 3 9" xfId="8645"/>
    <cellStyle name="Normal 2 8 30" xfId="8646"/>
    <cellStyle name="Normal 2 8 31" xfId="8647"/>
    <cellStyle name="Normal 2 8 32" xfId="8648"/>
    <cellStyle name="Normal 2 8 33" xfId="8649"/>
    <cellStyle name="Normal 2 8 34" xfId="8650"/>
    <cellStyle name="Normal 2 8 35" xfId="8651"/>
    <cellStyle name="Normal 2 8 36" xfId="8652"/>
    <cellStyle name="Normal 2 8 37" xfId="8653"/>
    <cellStyle name="Normal 2 8 38" xfId="8654"/>
    <cellStyle name="Normal 2 8 39" xfId="8655"/>
    <cellStyle name="Normal 2 8 4" xfId="8656"/>
    <cellStyle name="Normal 2 8 40" xfId="8657"/>
    <cellStyle name="Normal 2 8 41" xfId="8658"/>
    <cellStyle name="Normal 2 8 42" xfId="8659"/>
    <cellStyle name="Normal 2 8 43" xfId="8660"/>
    <cellStyle name="Normal 2 8 44" xfId="8661"/>
    <cellStyle name="Normal 2 8 45" xfId="8662"/>
    <cellStyle name="Normal 2 8 46" xfId="8663"/>
    <cellStyle name="Normal 2 8 47" xfId="8664"/>
    <cellStyle name="Normal 2 8 48" xfId="8665"/>
    <cellStyle name="Normal 2 8 49" xfId="8666"/>
    <cellStyle name="Normal 2 8 5" xfId="8667"/>
    <cellStyle name="Normal 2 8 50" xfId="8668"/>
    <cellStyle name="Normal 2 8 51" xfId="8669"/>
    <cellStyle name="Normal 2 8 52" xfId="8670"/>
    <cellStyle name="Normal 2 8 53" xfId="8671"/>
    <cellStyle name="Normal 2 8 54" xfId="8672"/>
    <cellStyle name="Normal 2 8 55" xfId="8673"/>
    <cellStyle name="Normal 2 8 56" xfId="8674"/>
    <cellStyle name="Normal 2 8 57" xfId="8675"/>
    <cellStyle name="Normal 2 8 58" xfId="8676"/>
    <cellStyle name="Normal 2 8 59" xfId="8677"/>
    <cellStyle name="Normal 2 8 6" xfId="8678"/>
    <cellStyle name="Normal 2 8 60" xfId="8679"/>
    <cellStyle name="Normal 2 8 61" xfId="8680"/>
    <cellStyle name="Normal 2 8 62" xfId="8681"/>
    <cellStyle name="Normal 2 8 63" xfId="8682"/>
    <cellStyle name="Normal 2 8 64" xfId="8683"/>
    <cellStyle name="Normal 2 8 65" xfId="8684"/>
    <cellStyle name="Normal 2 8 66" xfId="8685"/>
    <cellStyle name="Normal 2 8 67" xfId="8686"/>
    <cellStyle name="Normal 2 8 68" xfId="8687"/>
    <cellStyle name="Normal 2 8 69" xfId="8688"/>
    <cellStyle name="Normal 2 8 7" xfId="8689"/>
    <cellStyle name="Normal 2 8 70" xfId="8690"/>
    <cellStyle name="Normal 2 8 71" xfId="8691"/>
    <cellStyle name="Normal 2 8 72" xfId="8692"/>
    <cellStyle name="Normal 2 8 73" xfId="8693"/>
    <cellStyle name="Normal 2 8 74" xfId="8694"/>
    <cellStyle name="Normal 2 8 75" xfId="8695"/>
    <cellStyle name="Normal 2 8 76" xfId="8696"/>
    <cellStyle name="Normal 2 8 77" xfId="8697"/>
    <cellStyle name="Normal 2 8 78" xfId="8698"/>
    <cellStyle name="Normal 2 8 79" xfId="49319"/>
    <cellStyle name="Normal 2 8 8" xfId="8699"/>
    <cellStyle name="Normal 2 8 9" xfId="8700"/>
    <cellStyle name="Normal 2 80" xfId="8701"/>
    <cellStyle name="Normal 2 81" xfId="8702"/>
    <cellStyle name="Normal 2 82" xfId="8703"/>
    <cellStyle name="Normal 2 83" xfId="8704"/>
    <cellStyle name="Normal 2 84" xfId="8705"/>
    <cellStyle name="Normal 2 85" xfId="8706"/>
    <cellStyle name="Normal 2 86" xfId="8707"/>
    <cellStyle name="Normal 2 87" xfId="8708"/>
    <cellStyle name="Normal 2 88" xfId="8709"/>
    <cellStyle name="Normal 2 89" xfId="8710"/>
    <cellStyle name="Normal 2 9" xfId="8711"/>
    <cellStyle name="Normal 2 9 10" xfId="8712"/>
    <cellStyle name="Normal 2 9 11" xfId="8713"/>
    <cellStyle name="Normal 2 9 12" xfId="8714"/>
    <cellStyle name="Normal 2 9 13" xfId="8715"/>
    <cellStyle name="Normal 2 9 14" xfId="8716"/>
    <cellStyle name="Normal 2 9 15" xfId="8717"/>
    <cellStyle name="Normal 2 9 16" xfId="8718"/>
    <cellStyle name="Normal 2 9 17" xfId="8719"/>
    <cellStyle name="Normal 2 9 18" xfId="8720"/>
    <cellStyle name="Normal 2 9 19" xfId="8721"/>
    <cellStyle name="Normal 2 9 2" xfId="8722"/>
    <cellStyle name="Normal 2 9 2 10" xfId="8723"/>
    <cellStyle name="Normal 2 9 2 11" xfId="8724"/>
    <cellStyle name="Normal 2 9 2 12" xfId="8725"/>
    <cellStyle name="Normal 2 9 2 13" xfId="8726"/>
    <cellStyle name="Normal 2 9 2 14" xfId="8727"/>
    <cellStyle name="Normal 2 9 2 15" xfId="8728"/>
    <cellStyle name="Normal 2 9 2 16" xfId="8729"/>
    <cellStyle name="Normal 2 9 2 17" xfId="8730"/>
    <cellStyle name="Normal 2 9 2 2" xfId="8731"/>
    <cellStyle name="Normal 2 9 2 3" xfId="8732"/>
    <cellStyle name="Normal 2 9 2 4" xfId="8733"/>
    <cellStyle name="Normal 2 9 2 5" xfId="8734"/>
    <cellStyle name="Normal 2 9 2 6" xfId="8735"/>
    <cellStyle name="Normal 2 9 2 7" xfId="8736"/>
    <cellStyle name="Normal 2 9 2 8" xfId="8737"/>
    <cellStyle name="Normal 2 9 2 9" xfId="8738"/>
    <cellStyle name="Normal 2 9 20" xfId="8739"/>
    <cellStyle name="Normal 2 9 21" xfId="8740"/>
    <cellStyle name="Normal 2 9 22" xfId="8741"/>
    <cellStyle name="Normal 2 9 23" xfId="8742"/>
    <cellStyle name="Normal 2 9 24" xfId="8743"/>
    <cellStyle name="Normal 2 9 25" xfId="8744"/>
    <cellStyle name="Normal 2 9 26" xfId="8745"/>
    <cellStyle name="Normal 2 9 27" xfId="8746"/>
    <cellStyle name="Normal 2 9 28" xfId="8747"/>
    <cellStyle name="Normal 2 9 29" xfId="8748"/>
    <cellStyle name="Normal 2 9 3" xfId="8749"/>
    <cellStyle name="Normal 2 9 3 10" xfId="8750"/>
    <cellStyle name="Normal 2 9 3 11" xfId="8751"/>
    <cellStyle name="Normal 2 9 3 12" xfId="8752"/>
    <cellStyle name="Normal 2 9 3 13" xfId="8753"/>
    <cellStyle name="Normal 2 9 3 14" xfId="8754"/>
    <cellStyle name="Normal 2 9 3 15" xfId="8755"/>
    <cellStyle name="Normal 2 9 3 16" xfId="8756"/>
    <cellStyle name="Normal 2 9 3 17" xfId="8757"/>
    <cellStyle name="Normal 2 9 3 2" xfId="8758"/>
    <cellStyle name="Normal 2 9 3 3" xfId="8759"/>
    <cellStyle name="Normal 2 9 3 4" xfId="8760"/>
    <cellStyle name="Normal 2 9 3 5" xfId="8761"/>
    <cellStyle name="Normal 2 9 3 6" xfId="8762"/>
    <cellStyle name="Normal 2 9 3 7" xfId="8763"/>
    <cellStyle name="Normal 2 9 3 8" xfId="8764"/>
    <cellStyle name="Normal 2 9 3 9" xfId="8765"/>
    <cellStyle name="Normal 2 9 30" xfId="8766"/>
    <cellStyle name="Normal 2 9 31" xfId="8767"/>
    <cellStyle name="Normal 2 9 32" xfId="8768"/>
    <cellStyle name="Normal 2 9 33" xfId="8769"/>
    <cellStyle name="Normal 2 9 34" xfId="8770"/>
    <cellStyle name="Normal 2 9 35" xfId="8771"/>
    <cellStyle name="Normal 2 9 36" xfId="8772"/>
    <cellStyle name="Normal 2 9 37" xfId="8773"/>
    <cellStyle name="Normal 2 9 38" xfId="8774"/>
    <cellStyle name="Normal 2 9 39" xfId="8775"/>
    <cellStyle name="Normal 2 9 4" xfId="8776"/>
    <cellStyle name="Normal 2 9 40" xfId="8777"/>
    <cellStyle name="Normal 2 9 41" xfId="8778"/>
    <cellStyle name="Normal 2 9 42" xfId="8779"/>
    <cellStyle name="Normal 2 9 43" xfId="8780"/>
    <cellStyle name="Normal 2 9 44" xfId="8781"/>
    <cellStyle name="Normal 2 9 45" xfId="8782"/>
    <cellStyle name="Normal 2 9 46" xfId="8783"/>
    <cellStyle name="Normal 2 9 47" xfId="8784"/>
    <cellStyle name="Normal 2 9 48" xfId="8785"/>
    <cellStyle name="Normal 2 9 49" xfId="8786"/>
    <cellStyle name="Normal 2 9 5" xfId="8787"/>
    <cellStyle name="Normal 2 9 50" xfId="8788"/>
    <cellStyle name="Normal 2 9 51" xfId="8789"/>
    <cellStyle name="Normal 2 9 52" xfId="8790"/>
    <cellStyle name="Normal 2 9 53" xfId="8791"/>
    <cellStyle name="Normal 2 9 54" xfId="8792"/>
    <cellStyle name="Normal 2 9 55" xfId="8793"/>
    <cellStyle name="Normal 2 9 56" xfId="8794"/>
    <cellStyle name="Normal 2 9 57" xfId="8795"/>
    <cellStyle name="Normal 2 9 58" xfId="8796"/>
    <cellStyle name="Normal 2 9 59" xfId="8797"/>
    <cellStyle name="Normal 2 9 6" xfId="8798"/>
    <cellStyle name="Normal 2 9 60" xfId="8799"/>
    <cellStyle name="Normal 2 9 61" xfId="8800"/>
    <cellStyle name="Normal 2 9 62" xfId="8801"/>
    <cellStyle name="Normal 2 9 63" xfId="8802"/>
    <cellStyle name="Normal 2 9 64" xfId="8803"/>
    <cellStyle name="Normal 2 9 65" xfId="8804"/>
    <cellStyle name="Normal 2 9 66" xfId="8805"/>
    <cellStyle name="Normal 2 9 67" xfId="8806"/>
    <cellStyle name="Normal 2 9 68" xfId="8807"/>
    <cellStyle name="Normal 2 9 69" xfId="8808"/>
    <cellStyle name="Normal 2 9 7" xfId="8809"/>
    <cellStyle name="Normal 2 9 70" xfId="8810"/>
    <cellStyle name="Normal 2 9 71" xfId="8811"/>
    <cellStyle name="Normal 2 9 72" xfId="8812"/>
    <cellStyle name="Normal 2 9 73" xfId="8813"/>
    <cellStyle name="Normal 2 9 74" xfId="8814"/>
    <cellStyle name="Normal 2 9 75" xfId="8815"/>
    <cellStyle name="Normal 2 9 76" xfId="8816"/>
    <cellStyle name="Normal 2 9 77" xfId="8817"/>
    <cellStyle name="Normal 2 9 78" xfId="8818"/>
    <cellStyle name="Normal 2 9 79" xfId="49320"/>
    <cellStyle name="Normal 2 9 8" xfId="8819"/>
    <cellStyle name="Normal 2 9 9" xfId="8820"/>
    <cellStyle name="Normal 2 90" xfId="8821"/>
    <cellStyle name="Normal 2 91" xfId="8822"/>
    <cellStyle name="Normal 2 92" xfId="8823"/>
    <cellStyle name="Normal 2 93" xfId="8824"/>
    <cellStyle name="Normal 2 94" xfId="8825"/>
    <cellStyle name="Normal 2 95" xfId="8826"/>
    <cellStyle name="Normal 2 96" xfId="8827"/>
    <cellStyle name="Normal 2 97" xfId="8828"/>
    <cellStyle name="Normal 2 98" xfId="8829"/>
    <cellStyle name="Normal 2 99" xfId="8830"/>
    <cellStyle name="Normal 2_1.3s Accounting C Costs Scots" xfId="8831"/>
    <cellStyle name="Normal 20" xfId="8832"/>
    <cellStyle name="Normal 20 10" xfId="8833"/>
    <cellStyle name="Normal 20 10 2" xfId="8834"/>
    <cellStyle name="Normal 20 11" xfId="8835"/>
    <cellStyle name="Normal 20 11 2" xfId="8836"/>
    <cellStyle name="Normal 20 12" xfId="8837"/>
    <cellStyle name="Normal 20 12 2" xfId="8838"/>
    <cellStyle name="Normal 20 13" xfId="8839"/>
    <cellStyle name="Normal 20 13 2" xfId="8840"/>
    <cellStyle name="Normal 20 14" xfId="8841"/>
    <cellStyle name="Normal 20 14 2" xfId="8842"/>
    <cellStyle name="Normal 20 15" xfId="8843"/>
    <cellStyle name="Normal 20 15 2" xfId="8844"/>
    <cellStyle name="Normal 20 16" xfId="8845"/>
    <cellStyle name="Normal 20 16 2" xfId="8846"/>
    <cellStyle name="Normal 20 17" xfId="8847"/>
    <cellStyle name="Normal 20 17 2" xfId="8848"/>
    <cellStyle name="Normal 20 18" xfId="8849"/>
    <cellStyle name="Normal 20 18 2" xfId="8850"/>
    <cellStyle name="Normal 20 19" xfId="8851"/>
    <cellStyle name="Normal 20 19 2" xfId="8852"/>
    <cellStyle name="Normal 20 2" xfId="8853"/>
    <cellStyle name="Normal 20 2 2" xfId="8854"/>
    <cellStyle name="Normal 20 2 2 2" xfId="43071"/>
    <cellStyle name="Normal 20 2 2 3" xfId="43072"/>
    <cellStyle name="Normal 20 2 2 4" xfId="43073"/>
    <cellStyle name="Normal 20 2 3" xfId="43074"/>
    <cellStyle name="Normal 20 2 3 2" xfId="43075"/>
    <cellStyle name="Normal 20 2 3 3" xfId="43076"/>
    <cellStyle name="Normal 20 2 3 4" xfId="43077"/>
    <cellStyle name="Normal 20 2 4" xfId="43078"/>
    <cellStyle name="Normal 20 2 5" xfId="43079"/>
    <cellStyle name="Normal 20 2 6" xfId="43080"/>
    <cellStyle name="Normal 20 2 7" xfId="43081"/>
    <cellStyle name="Normal 20 2 8" xfId="50691"/>
    <cellStyle name="Normal 20 20" xfId="8855"/>
    <cellStyle name="Normal 20 20 2" xfId="8856"/>
    <cellStyle name="Normal 20 21" xfId="8857"/>
    <cellStyle name="Normal 20 21 2" xfId="8858"/>
    <cellStyle name="Normal 20 22" xfId="8859"/>
    <cellStyle name="Normal 20 22 2" xfId="8860"/>
    <cellStyle name="Normal 20 23" xfId="8861"/>
    <cellStyle name="Normal 20 24" xfId="8862"/>
    <cellStyle name="Normal 20 25" xfId="8863"/>
    <cellStyle name="Normal 20 26" xfId="8864"/>
    <cellStyle name="Normal 20 27" xfId="8865"/>
    <cellStyle name="Normal 20 28" xfId="8866"/>
    <cellStyle name="Normal 20 29" xfId="8867"/>
    <cellStyle name="Normal 20 3" xfId="8868"/>
    <cellStyle name="Normal 20 3 2" xfId="8869"/>
    <cellStyle name="Normal 20 3 2 2" xfId="43082"/>
    <cellStyle name="Normal 20 3 2 3" xfId="43083"/>
    <cellStyle name="Normal 20 3 2 4" xfId="43084"/>
    <cellStyle name="Normal 20 3 3" xfId="43085"/>
    <cellStyle name="Normal 20 3 4" xfId="43086"/>
    <cellStyle name="Normal 20 3 5" xfId="43087"/>
    <cellStyle name="Normal 20 3 6" xfId="43088"/>
    <cellStyle name="Normal 20 3 7" xfId="50692"/>
    <cellStyle name="Normal 20 30" xfId="8870"/>
    <cellStyle name="Normal 20 31" xfId="8871"/>
    <cellStyle name="Normal 20 32" xfId="8872"/>
    <cellStyle name="Normal 20 33" xfId="8873"/>
    <cellStyle name="Normal 20 34" xfId="8874"/>
    <cellStyle name="Normal 20 35" xfId="8875"/>
    <cellStyle name="Normal 20 36" xfId="8876"/>
    <cellStyle name="Normal 20 37" xfId="8877"/>
    <cellStyle name="Normal 20 38" xfId="8878"/>
    <cellStyle name="Normal 20 39" xfId="8879"/>
    <cellStyle name="Normal 20 4" xfId="8880"/>
    <cellStyle name="Normal 20 4 2" xfId="8881"/>
    <cellStyle name="Normal 20 4 3" xfId="43089"/>
    <cellStyle name="Normal 20 4 4" xfId="43090"/>
    <cellStyle name="Normal 20 40" xfId="8882"/>
    <cellStyle name="Normal 20 41" xfId="8883"/>
    <cellStyle name="Normal 20 42" xfId="8884"/>
    <cellStyle name="Normal 20 43" xfId="8885"/>
    <cellStyle name="Normal 20 44" xfId="8886"/>
    <cellStyle name="Normal 20 45" xfId="8887"/>
    <cellStyle name="Normal 20 46" xfId="8888"/>
    <cellStyle name="Normal 20 47" xfId="8889"/>
    <cellStyle name="Normal 20 48" xfId="8890"/>
    <cellStyle name="Normal 20 49" xfId="8891"/>
    <cellStyle name="Normal 20 5" xfId="8892"/>
    <cellStyle name="Normal 20 5 2" xfId="8893"/>
    <cellStyle name="Normal 20 5 3" xfId="43091"/>
    <cellStyle name="Normal 20 5 4" xfId="43092"/>
    <cellStyle name="Normal 20 50" xfId="8894"/>
    <cellStyle name="Normal 20 51" xfId="8895"/>
    <cellStyle name="Normal 20 52" xfId="8896"/>
    <cellStyle name="Normal 20 53" xfId="8897"/>
    <cellStyle name="Normal 20 54" xfId="8898"/>
    <cellStyle name="Normal 20 55" xfId="8899"/>
    <cellStyle name="Normal 20 56" xfId="8900"/>
    <cellStyle name="Normal 20 57" xfId="8901"/>
    <cellStyle name="Normal 20 58" xfId="8902"/>
    <cellStyle name="Normal 20 59" xfId="8903"/>
    <cellStyle name="Normal 20 6" xfId="8904"/>
    <cellStyle name="Normal 20 6 2" xfId="8905"/>
    <cellStyle name="Normal 20 60" xfId="8906"/>
    <cellStyle name="Normal 20 61" xfId="8907"/>
    <cellStyle name="Normal 20 62" xfId="8908"/>
    <cellStyle name="Normal 20 63" xfId="8909"/>
    <cellStyle name="Normal 20 64" xfId="8910"/>
    <cellStyle name="Normal 20 65" xfId="8911"/>
    <cellStyle name="Normal 20 66" xfId="8912"/>
    <cellStyle name="Normal 20 67" xfId="8913"/>
    <cellStyle name="Normal 20 68" xfId="8914"/>
    <cellStyle name="Normal 20 69" xfId="8915"/>
    <cellStyle name="Normal 20 7" xfId="8916"/>
    <cellStyle name="Normal 20 7 2" xfId="8917"/>
    <cellStyle name="Normal 20 70" xfId="8918"/>
    <cellStyle name="Normal 20 71" xfId="49321"/>
    <cellStyle name="Normal 20 8" xfId="8919"/>
    <cellStyle name="Normal 20 8 2" xfId="8920"/>
    <cellStyle name="Normal 20 9" xfId="8921"/>
    <cellStyle name="Normal 20 9 2" xfId="8922"/>
    <cellStyle name="Normal 21" xfId="8923"/>
    <cellStyle name="Normal 21 10" xfId="8924"/>
    <cellStyle name="Normal 21 10 2" xfId="8925"/>
    <cellStyle name="Normal 21 11" xfId="8926"/>
    <cellStyle name="Normal 21 11 2" xfId="8927"/>
    <cellStyle name="Normal 21 12" xfId="8928"/>
    <cellStyle name="Normal 21 12 2" xfId="8929"/>
    <cellStyle name="Normal 21 13" xfId="8930"/>
    <cellStyle name="Normal 21 13 2" xfId="8931"/>
    <cellStyle name="Normal 21 14" xfId="8932"/>
    <cellStyle name="Normal 21 14 2" xfId="8933"/>
    <cellStyle name="Normal 21 15" xfId="8934"/>
    <cellStyle name="Normal 21 15 2" xfId="8935"/>
    <cellStyle name="Normal 21 16" xfId="8936"/>
    <cellStyle name="Normal 21 16 2" xfId="8937"/>
    <cellStyle name="Normal 21 17" xfId="8938"/>
    <cellStyle name="Normal 21 17 2" xfId="8939"/>
    <cellStyle name="Normal 21 18" xfId="8940"/>
    <cellStyle name="Normal 21 18 2" xfId="8941"/>
    <cellStyle name="Normal 21 19" xfId="8942"/>
    <cellStyle name="Normal 21 19 2" xfId="8943"/>
    <cellStyle name="Normal 21 2" xfId="8944"/>
    <cellStyle name="Normal 21 2 2" xfId="8945"/>
    <cellStyle name="Normal 21 2 2 2" xfId="43093"/>
    <cellStyle name="Normal 21 2 2 3" xfId="43094"/>
    <cellStyle name="Normal 21 2 2 4" xfId="43095"/>
    <cellStyle name="Normal 21 2 3" xfId="43096"/>
    <cellStyle name="Normal 21 2 3 2" xfId="43097"/>
    <cellStyle name="Normal 21 2 3 3" xfId="43098"/>
    <cellStyle name="Normal 21 2 3 4" xfId="43099"/>
    <cellStyle name="Normal 21 2 4" xfId="43100"/>
    <cellStyle name="Normal 21 2 5" xfId="43101"/>
    <cellStyle name="Normal 21 2 6" xfId="43102"/>
    <cellStyle name="Normal 21 2 7" xfId="43103"/>
    <cellStyle name="Normal 21 2 8" xfId="50693"/>
    <cellStyle name="Normal 21 20" xfId="8946"/>
    <cellStyle name="Normal 21 20 2" xfId="8947"/>
    <cellStyle name="Normal 21 21" xfId="8948"/>
    <cellStyle name="Normal 21 21 2" xfId="8949"/>
    <cellStyle name="Normal 21 22" xfId="8950"/>
    <cellStyle name="Normal 21 22 2" xfId="8951"/>
    <cellStyle name="Normal 21 23" xfId="8952"/>
    <cellStyle name="Normal 21 24" xfId="8953"/>
    <cellStyle name="Normal 21 25" xfId="8954"/>
    <cellStyle name="Normal 21 26" xfId="8955"/>
    <cellStyle name="Normal 21 27" xfId="8956"/>
    <cellStyle name="Normal 21 28" xfId="8957"/>
    <cellStyle name="Normal 21 29" xfId="8958"/>
    <cellStyle name="Normal 21 3" xfId="8959"/>
    <cellStyle name="Normal 21 3 2" xfId="8960"/>
    <cellStyle name="Normal 21 3 2 2" xfId="43104"/>
    <cellStyle name="Normal 21 3 2 3" xfId="43105"/>
    <cellStyle name="Normal 21 3 2 4" xfId="43106"/>
    <cellStyle name="Normal 21 3 3" xfId="43107"/>
    <cellStyle name="Normal 21 3 4" xfId="43108"/>
    <cellStyle name="Normal 21 3 5" xfId="43109"/>
    <cellStyle name="Normal 21 3 6" xfId="43110"/>
    <cellStyle name="Normal 21 3 7" xfId="50694"/>
    <cellStyle name="Normal 21 30" xfId="8961"/>
    <cellStyle name="Normal 21 31" xfId="8962"/>
    <cellStyle name="Normal 21 32" xfId="8963"/>
    <cellStyle name="Normal 21 33" xfId="8964"/>
    <cellStyle name="Normal 21 34" xfId="8965"/>
    <cellStyle name="Normal 21 35" xfId="8966"/>
    <cellStyle name="Normal 21 36" xfId="8967"/>
    <cellStyle name="Normal 21 37" xfId="8968"/>
    <cellStyle name="Normal 21 38" xfId="8969"/>
    <cellStyle name="Normal 21 39" xfId="8970"/>
    <cellStyle name="Normal 21 4" xfId="8971"/>
    <cellStyle name="Normal 21 4 2" xfId="8972"/>
    <cellStyle name="Normal 21 4 3" xfId="43111"/>
    <cellStyle name="Normal 21 4 4" xfId="43112"/>
    <cellStyle name="Normal 21 40" xfId="8973"/>
    <cellStyle name="Normal 21 41" xfId="8974"/>
    <cellStyle name="Normal 21 42" xfId="8975"/>
    <cellStyle name="Normal 21 43" xfId="8976"/>
    <cellStyle name="Normal 21 44" xfId="8977"/>
    <cellStyle name="Normal 21 45" xfId="8978"/>
    <cellStyle name="Normal 21 46" xfId="8979"/>
    <cellStyle name="Normal 21 47" xfId="8980"/>
    <cellStyle name="Normal 21 48" xfId="8981"/>
    <cellStyle name="Normal 21 49" xfId="8982"/>
    <cellStyle name="Normal 21 5" xfId="8983"/>
    <cellStyle name="Normal 21 5 2" xfId="8984"/>
    <cellStyle name="Normal 21 5 3" xfId="43113"/>
    <cellStyle name="Normal 21 5 4" xfId="43114"/>
    <cellStyle name="Normal 21 50" xfId="8985"/>
    <cellStyle name="Normal 21 51" xfId="8986"/>
    <cellStyle name="Normal 21 52" xfId="8987"/>
    <cellStyle name="Normal 21 53" xfId="8988"/>
    <cellStyle name="Normal 21 54" xfId="8989"/>
    <cellStyle name="Normal 21 55" xfId="8990"/>
    <cellStyle name="Normal 21 56" xfId="8991"/>
    <cellStyle name="Normal 21 57" xfId="8992"/>
    <cellStyle name="Normal 21 58" xfId="8993"/>
    <cellStyle name="Normal 21 59" xfId="8994"/>
    <cellStyle name="Normal 21 6" xfId="8995"/>
    <cellStyle name="Normal 21 6 2" xfId="8996"/>
    <cellStyle name="Normal 21 60" xfId="8997"/>
    <cellStyle name="Normal 21 61" xfId="8998"/>
    <cellStyle name="Normal 21 62" xfId="8999"/>
    <cellStyle name="Normal 21 63" xfId="9000"/>
    <cellStyle name="Normal 21 64" xfId="9001"/>
    <cellStyle name="Normal 21 65" xfId="9002"/>
    <cellStyle name="Normal 21 66" xfId="9003"/>
    <cellStyle name="Normal 21 67" xfId="9004"/>
    <cellStyle name="Normal 21 68" xfId="9005"/>
    <cellStyle name="Normal 21 69" xfId="9006"/>
    <cellStyle name="Normal 21 7" xfId="9007"/>
    <cellStyle name="Normal 21 7 2" xfId="9008"/>
    <cellStyle name="Normal 21 70" xfId="9009"/>
    <cellStyle name="Normal 21 71" xfId="50695"/>
    <cellStyle name="Normal 21 8" xfId="9010"/>
    <cellStyle name="Normal 21 8 2" xfId="9011"/>
    <cellStyle name="Normal 21 9" xfId="9012"/>
    <cellStyle name="Normal 21 9 2" xfId="9013"/>
    <cellStyle name="Normal 22" xfId="9014"/>
    <cellStyle name="Normal 22 10" xfId="9015"/>
    <cellStyle name="Normal 22 10 2" xfId="9016"/>
    <cellStyle name="Normal 22 11" xfId="9017"/>
    <cellStyle name="Normal 22 11 2" xfId="9018"/>
    <cellStyle name="Normal 22 12" xfId="9019"/>
    <cellStyle name="Normal 22 12 2" xfId="9020"/>
    <cellStyle name="Normal 22 13" xfId="9021"/>
    <cellStyle name="Normal 22 13 2" xfId="9022"/>
    <cellStyle name="Normal 22 14" xfId="9023"/>
    <cellStyle name="Normal 22 14 2" xfId="9024"/>
    <cellStyle name="Normal 22 15" xfId="9025"/>
    <cellStyle name="Normal 22 15 2" xfId="9026"/>
    <cellStyle name="Normal 22 16" xfId="9027"/>
    <cellStyle name="Normal 22 16 2" xfId="9028"/>
    <cellStyle name="Normal 22 17" xfId="9029"/>
    <cellStyle name="Normal 22 17 2" xfId="9030"/>
    <cellStyle name="Normal 22 18" xfId="9031"/>
    <cellStyle name="Normal 22 18 2" xfId="9032"/>
    <cellStyle name="Normal 22 19" xfId="9033"/>
    <cellStyle name="Normal 22 19 2" xfId="9034"/>
    <cellStyle name="Normal 22 2" xfId="9035"/>
    <cellStyle name="Normal 22 2 2" xfId="9036"/>
    <cellStyle name="Normal 22 2 2 2" xfId="43115"/>
    <cellStyle name="Normal 22 2 2 3" xfId="43116"/>
    <cellStyle name="Normal 22 2 2 4" xfId="43117"/>
    <cellStyle name="Normal 22 2 3" xfId="43118"/>
    <cellStyle name="Normal 22 2 3 2" xfId="43119"/>
    <cellStyle name="Normal 22 2 3 3" xfId="43120"/>
    <cellStyle name="Normal 22 2 3 4" xfId="43121"/>
    <cellStyle name="Normal 22 2 4" xfId="43122"/>
    <cellStyle name="Normal 22 2 5" xfId="43123"/>
    <cellStyle name="Normal 22 2 6" xfId="43124"/>
    <cellStyle name="Normal 22 2 7" xfId="43125"/>
    <cellStyle name="Normal 22 20" xfId="9037"/>
    <cellStyle name="Normal 22 20 2" xfId="9038"/>
    <cellStyle name="Normal 22 21" xfId="9039"/>
    <cellStyle name="Normal 22 21 2" xfId="9040"/>
    <cellStyle name="Normal 22 22" xfId="9041"/>
    <cellStyle name="Normal 22 22 2" xfId="9042"/>
    <cellStyle name="Normal 22 23" xfId="9043"/>
    <cellStyle name="Normal 22 24" xfId="9044"/>
    <cellStyle name="Normal 22 25" xfId="9045"/>
    <cellStyle name="Normal 22 26" xfId="9046"/>
    <cellStyle name="Normal 22 27" xfId="9047"/>
    <cellStyle name="Normal 22 28" xfId="9048"/>
    <cellStyle name="Normal 22 29" xfId="9049"/>
    <cellStyle name="Normal 22 3" xfId="9050"/>
    <cellStyle name="Normal 22 3 2" xfId="9051"/>
    <cellStyle name="Normal 22 3 2 2" xfId="43126"/>
    <cellStyle name="Normal 22 3 2 3" xfId="43127"/>
    <cellStyle name="Normal 22 3 2 4" xfId="43128"/>
    <cellStyle name="Normal 22 3 3" xfId="43129"/>
    <cellStyle name="Normal 22 3 4" xfId="43130"/>
    <cellStyle name="Normal 22 3 5" xfId="43131"/>
    <cellStyle name="Normal 22 3 6" xfId="43132"/>
    <cellStyle name="Normal 22 30" xfId="9052"/>
    <cellStyle name="Normal 22 31" xfId="9053"/>
    <cellStyle name="Normal 22 32" xfId="9054"/>
    <cellStyle name="Normal 22 33" xfId="9055"/>
    <cellStyle name="Normal 22 34" xfId="9056"/>
    <cellStyle name="Normal 22 35" xfId="9057"/>
    <cellStyle name="Normal 22 36" xfId="9058"/>
    <cellStyle name="Normal 22 37" xfId="9059"/>
    <cellStyle name="Normal 22 38" xfId="9060"/>
    <cellStyle name="Normal 22 39" xfId="9061"/>
    <cellStyle name="Normal 22 4" xfId="9062"/>
    <cellStyle name="Normal 22 4 2" xfId="9063"/>
    <cellStyle name="Normal 22 4 3" xfId="43133"/>
    <cellStyle name="Normal 22 4 4" xfId="43134"/>
    <cellStyle name="Normal 22 40" xfId="9064"/>
    <cellStyle name="Normal 22 41" xfId="9065"/>
    <cellStyle name="Normal 22 42" xfId="9066"/>
    <cellStyle name="Normal 22 43" xfId="9067"/>
    <cellStyle name="Normal 22 44" xfId="9068"/>
    <cellStyle name="Normal 22 45" xfId="9069"/>
    <cellStyle name="Normal 22 46" xfId="9070"/>
    <cellStyle name="Normal 22 47" xfId="9071"/>
    <cellStyle name="Normal 22 48" xfId="9072"/>
    <cellStyle name="Normal 22 49" xfId="9073"/>
    <cellStyle name="Normal 22 5" xfId="9074"/>
    <cellStyle name="Normal 22 5 2" xfId="9075"/>
    <cellStyle name="Normal 22 5 3" xfId="43135"/>
    <cellStyle name="Normal 22 5 4" xfId="43136"/>
    <cellStyle name="Normal 22 50" xfId="9076"/>
    <cellStyle name="Normal 22 51" xfId="9077"/>
    <cellStyle name="Normal 22 52" xfId="9078"/>
    <cellStyle name="Normal 22 53" xfId="9079"/>
    <cellStyle name="Normal 22 54" xfId="9080"/>
    <cellStyle name="Normal 22 55" xfId="9081"/>
    <cellStyle name="Normal 22 56" xfId="9082"/>
    <cellStyle name="Normal 22 57" xfId="9083"/>
    <cellStyle name="Normal 22 58" xfId="9084"/>
    <cellStyle name="Normal 22 59" xfId="9085"/>
    <cellStyle name="Normal 22 6" xfId="9086"/>
    <cellStyle name="Normal 22 6 2" xfId="9087"/>
    <cellStyle name="Normal 22 60" xfId="9088"/>
    <cellStyle name="Normal 22 61" xfId="9089"/>
    <cellStyle name="Normal 22 62" xfId="9090"/>
    <cellStyle name="Normal 22 63" xfId="9091"/>
    <cellStyle name="Normal 22 64" xfId="9092"/>
    <cellStyle name="Normal 22 65" xfId="9093"/>
    <cellStyle name="Normal 22 66" xfId="9094"/>
    <cellStyle name="Normal 22 67" xfId="9095"/>
    <cellStyle name="Normal 22 68" xfId="9096"/>
    <cellStyle name="Normal 22 69" xfId="9097"/>
    <cellStyle name="Normal 22 7" xfId="9098"/>
    <cellStyle name="Normal 22 7 2" xfId="9099"/>
    <cellStyle name="Normal 22 70" xfId="9100"/>
    <cellStyle name="Normal 22 71" xfId="50696"/>
    <cellStyle name="Normal 22 8" xfId="9101"/>
    <cellStyle name="Normal 22 8 2" xfId="9102"/>
    <cellStyle name="Normal 22 9" xfId="9103"/>
    <cellStyle name="Normal 22 9 2" xfId="9104"/>
    <cellStyle name="Normal 23" xfId="9105"/>
    <cellStyle name="Normal 23 10" xfId="9106"/>
    <cellStyle name="Normal 23 10 2" xfId="9107"/>
    <cellStyle name="Normal 23 11" xfId="9108"/>
    <cellStyle name="Normal 23 11 2" xfId="9109"/>
    <cellStyle name="Normal 23 12" xfId="9110"/>
    <cellStyle name="Normal 23 12 2" xfId="9111"/>
    <cellStyle name="Normal 23 13" xfId="9112"/>
    <cellStyle name="Normal 23 13 2" xfId="9113"/>
    <cellStyle name="Normal 23 14" xfId="9114"/>
    <cellStyle name="Normal 23 14 2" xfId="9115"/>
    <cellStyle name="Normal 23 15" xfId="9116"/>
    <cellStyle name="Normal 23 15 2" xfId="9117"/>
    <cellStyle name="Normal 23 16" xfId="9118"/>
    <cellStyle name="Normal 23 16 2" xfId="9119"/>
    <cellStyle name="Normal 23 17" xfId="9120"/>
    <cellStyle name="Normal 23 17 2" xfId="9121"/>
    <cellStyle name="Normal 23 18" xfId="9122"/>
    <cellStyle name="Normal 23 18 2" xfId="9123"/>
    <cellStyle name="Normal 23 19" xfId="9124"/>
    <cellStyle name="Normal 23 19 2" xfId="9125"/>
    <cellStyle name="Normal 23 2" xfId="9126"/>
    <cellStyle name="Normal 23 2 2" xfId="9127"/>
    <cellStyle name="Normal 23 2 2 2" xfId="43137"/>
    <cellStyle name="Normal 23 2 2 3" xfId="43138"/>
    <cellStyle name="Normal 23 2 2 4" xfId="43139"/>
    <cellStyle name="Normal 23 2 3" xfId="43140"/>
    <cellStyle name="Normal 23 2 3 2" xfId="43141"/>
    <cellStyle name="Normal 23 2 3 3" xfId="43142"/>
    <cellStyle name="Normal 23 2 3 4" xfId="43143"/>
    <cellStyle name="Normal 23 2 4" xfId="43144"/>
    <cellStyle name="Normal 23 2 5" xfId="43145"/>
    <cellStyle name="Normal 23 2 6" xfId="43146"/>
    <cellStyle name="Normal 23 2 7" xfId="43147"/>
    <cellStyle name="Normal 23 20" xfId="9128"/>
    <cellStyle name="Normal 23 20 2" xfId="9129"/>
    <cellStyle name="Normal 23 21" xfId="9130"/>
    <cellStyle name="Normal 23 21 2" xfId="9131"/>
    <cellStyle name="Normal 23 22" xfId="9132"/>
    <cellStyle name="Normal 23 22 2" xfId="9133"/>
    <cellStyle name="Normal 23 23" xfId="9134"/>
    <cellStyle name="Normal 23 24" xfId="9135"/>
    <cellStyle name="Normal 23 25" xfId="9136"/>
    <cellStyle name="Normal 23 26" xfId="9137"/>
    <cellStyle name="Normal 23 27" xfId="9138"/>
    <cellStyle name="Normal 23 28" xfId="9139"/>
    <cellStyle name="Normal 23 29" xfId="9140"/>
    <cellStyle name="Normal 23 3" xfId="9141"/>
    <cellStyle name="Normal 23 3 2" xfId="9142"/>
    <cellStyle name="Normal 23 3 2 2" xfId="43148"/>
    <cellStyle name="Normal 23 3 2 3" xfId="43149"/>
    <cellStyle name="Normal 23 3 2 4" xfId="43150"/>
    <cellStyle name="Normal 23 3 3" xfId="43151"/>
    <cellStyle name="Normal 23 3 4" xfId="43152"/>
    <cellStyle name="Normal 23 3 5" xfId="43153"/>
    <cellStyle name="Normal 23 3 6" xfId="43154"/>
    <cellStyle name="Normal 23 30" xfId="9143"/>
    <cellStyle name="Normal 23 31" xfId="9144"/>
    <cellStyle name="Normal 23 32" xfId="9145"/>
    <cellStyle name="Normal 23 33" xfId="9146"/>
    <cellStyle name="Normal 23 34" xfId="9147"/>
    <cellStyle name="Normal 23 35" xfId="9148"/>
    <cellStyle name="Normal 23 36" xfId="9149"/>
    <cellStyle name="Normal 23 37" xfId="9150"/>
    <cellStyle name="Normal 23 38" xfId="9151"/>
    <cellStyle name="Normal 23 39" xfId="9152"/>
    <cellStyle name="Normal 23 4" xfId="9153"/>
    <cellStyle name="Normal 23 4 2" xfId="9154"/>
    <cellStyle name="Normal 23 4 3" xfId="43155"/>
    <cellStyle name="Normal 23 4 4" xfId="43156"/>
    <cellStyle name="Normal 23 40" xfId="9155"/>
    <cellStyle name="Normal 23 41" xfId="9156"/>
    <cellStyle name="Normal 23 42" xfId="9157"/>
    <cellStyle name="Normal 23 43" xfId="9158"/>
    <cellStyle name="Normal 23 44" xfId="9159"/>
    <cellStyle name="Normal 23 45" xfId="9160"/>
    <cellStyle name="Normal 23 46" xfId="9161"/>
    <cellStyle name="Normal 23 47" xfId="9162"/>
    <cellStyle name="Normal 23 48" xfId="9163"/>
    <cellStyle name="Normal 23 49" xfId="9164"/>
    <cellStyle name="Normal 23 5" xfId="9165"/>
    <cellStyle name="Normal 23 5 2" xfId="9166"/>
    <cellStyle name="Normal 23 5 3" xfId="43157"/>
    <cellStyle name="Normal 23 5 4" xfId="43158"/>
    <cellStyle name="Normal 23 50" xfId="9167"/>
    <cellStyle name="Normal 23 51" xfId="9168"/>
    <cellStyle name="Normal 23 52" xfId="9169"/>
    <cellStyle name="Normal 23 53" xfId="9170"/>
    <cellStyle name="Normal 23 54" xfId="9171"/>
    <cellStyle name="Normal 23 55" xfId="9172"/>
    <cellStyle name="Normal 23 56" xfId="9173"/>
    <cellStyle name="Normal 23 57" xfId="9174"/>
    <cellStyle name="Normal 23 58" xfId="9175"/>
    <cellStyle name="Normal 23 59" xfId="9176"/>
    <cellStyle name="Normal 23 6" xfId="9177"/>
    <cellStyle name="Normal 23 6 2" xfId="9178"/>
    <cellStyle name="Normal 23 60" xfId="9179"/>
    <cellStyle name="Normal 23 61" xfId="9180"/>
    <cellStyle name="Normal 23 62" xfId="9181"/>
    <cellStyle name="Normal 23 63" xfId="9182"/>
    <cellStyle name="Normal 23 64" xfId="9183"/>
    <cellStyle name="Normal 23 65" xfId="9184"/>
    <cellStyle name="Normal 23 66" xfId="9185"/>
    <cellStyle name="Normal 23 67" xfId="9186"/>
    <cellStyle name="Normal 23 68" xfId="9187"/>
    <cellStyle name="Normal 23 69" xfId="9188"/>
    <cellStyle name="Normal 23 7" xfId="9189"/>
    <cellStyle name="Normal 23 7 2" xfId="9190"/>
    <cellStyle name="Normal 23 70" xfId="9191"/>
    <cellStyle name="Normal 23 71" xfId="50697"/>
    <cellStyle name="Normal 23 8" xfId="9192"/>
    <cellStyle name="Normal 23 8 2" xfId="9193"/>
    <cellStyle name="Normal 23 9" xfId="9194"/>
    <cellStyle name="Normal 23 9 2" xfId="9195"/>
    <cellStyle name="Normal 24" xfId="9196"/>
    <cellStyle name="Normal 24 10" xfId="9197"/>
    <cellStyle name="Normal 24 10 2" xfId="9198"/>
    <cellStyle name="Normal 24 11" xfId="9199"/>
    <cellStyle name="Normal 24 11 2" xfId="9200"/>
    <cellStyle name="Normal 24 12" xfId="9201"/>
    <cellStyle name="Normal 24 12 2" xfId="9202"/>
    <cellStyle name="Normal 24 13" xfId="9203"/>
    <cellStyle name="Normal 24 13 2" xfId="9204"/>
    <cellStyle name="Normal 24 14" xfId="9205"/>
    <cellStyle name="Normal 24 14 2" xfId="9206"/>
    <cellStyle name="Normal 24 15" xfId="9207"/>
    <cellStyle name="Normal 24 15 2" xfId="9208"/>
    <cellStyle name="Normal 24 16" xfId="9209"/>
    <cellStyle name="Normal 24 16 2" xfId="9210"/>
    <cellStyle name="Normal 24 17" xfId="9211"/>
    <cellStyle name="Normal 24 17 2" xfId="9212"/>
    <cellStyle name="Normal 24 18" xfId="9213"/>
    <cellStyle name="Normal 24 18 2" xfId="9214"/>
    <cellStyle name="Normal 24 19" xfId="9215"/>
    <cellStyle name="Normal 24 19 2" xfId="9216"/>
    <cellStyle name="Normal 24 2" xfId="9217"/>
    <cellStyle name="Normal 24 2 2" xfId="9218"/>
    <cellStyle name="Normal 24 2 2 2" xfId="43159"/>
    <cellStyle name="Normal 24 2 2 3" xfId="43160"/>
    <cellStyle name="Normal 24 2 2 4" xfId="43161"/>
    <cellStyle name="Normal 24 2 3" xfId="43162"/>
    <cellStyle name="Normal 24 2 3 2" xfId="43163"/>
    <cellStyle name="Normal 24 2 3 3" xfId="43164"/>
    <cellStyle name="Normal 24 2 3 4" xfId="43165"/>
    <cellStyle name="Normal 24 2 4" xfId="43166"/>
    <cellStyle name="Normal 24 2 5" xfId="43167"/>
    <cellStyle name="Normal 24 2 6" xfId="43168"/>
    <cellStyle name="Normal 24 2 7" xfId="43169"/>
    <cellStyle name="Normal 24 20" xfId="9219"/>
    <cellStyle name="Normal 24 20 2" xfId="9220"/>
    <cellStyle name="Normal 24 21" xfId="9221"/>
    <cellStyle name="Normal 24 21 2" xfId="9222"/>
    <cellStyle name="Normal 24 22" xfId="9223"/>
    <cellStyle name="Normal 24 22 2" xfId="9224"/>
    <cellStyle name="Normal 24 23" xfId="9225"/>
    <cellStyle name="Normal 24 24" xfId="9226"/>
    <cellStyle name="Normal 24 25" xfId="9227"/>
    <cellStyle name="Normal 24 26" xfId="9228"/>
    <cellStyle name="Normal 24 27" xfId="9229"/>
    <cellStyle name="Normal 24 28" xfId="9230"/>
    <cellStyle name="Normal 24 29" xfId="9231"/>
    <cellStyle name="Normal 24 3" xfId="9232"/>
    <cellStyle name="Normal 24 3 2" xfId="9233"/>
    <cellStyle name="Normal 24 3 2 2" xfId="43170"/>
    <cellStyle name="Normal 24 3 2 3" xfId="43171"/>
    <cellStyle name="Normal 24 3 2 4" xfId="43172"/>
    <cellStyle name="Normal 24 3 3" xfId="43173"/>
    <cellStyle name="Normal 24 3 4" xfId="43174"/>
    <cellStyle name="Normal 24 3 5" xfId="43175"/>
    <cellStyle name="Normal 24 3 6" xfId="43176"/>
    <cellStyle name="Normal 24 30" xfId="9234"/>
    <cellStyle name="Normal 24 31" xfId="9235"/>
    <cellStyle name="Normal 24 32" xfId="9236"/>
    <cellStyle name="Normal 24 33" xfId="9237"/>
    <cellStyle name="Normal 24 34" xfId="9238"/>
    <cellStyle name="Normal 24 35" xfId="9239"/>
    <cellStyle name="Normal 24 36" xfId="9240"/>
    <cellStyle name="Normal 24 37" xfId="9241"/>
    <cellStyle name="Normal 24 38" xfId="9242"/>
    <cellStyle name="Normal 24 39" xfId="9243"/>
    <cellStyle name="Normal 24 4" xfId="9244"/>
    <cellStyle name="Normal 24 4 2" xfId="9245"/>
    <cellStyle name="Normal 24 4 3" xfId="43177"/>
    <cellStyle name="Normal 24 4 4" xfId="43178"/>
    <cellStyle name="Normal 24 40" xfId="9246"/>
    <cellStyle name="Normal 24 41" xfId="9247"/>
    <cellStyle name="Normal 24 42" xfId="9248"/>
    <cellStyle name="Normal 24 43" xfId="9249"/>
    <cellStyle name="Normal 24 44" xfId="9250"/>
    <cellStyle name="Normal 24 45" xfId="9251"/>
    <cellStyle name="Normal 24 46" xfId="9252"/>
    <cellStyle name="Normal 24 47" xfId="9253"/>
    <cellStyle name="Normal 24 48" xfId="9254"/>
    <cellStyle name="Normal 24 49" xfId="9255"/>
    <cellStyle name="Normal 24 5" xfId="9256"/>
    <cellStyle name="Normal 24 5 2" xfId="9257"/>
    <cellStyle name="Normal 24 5 3" xfId="43179"/>
    <cellStyle name="Normal 24 5 4" xfId="43180"/>
    <cellStyle name="Normal 24 50" xfId="9258"/>
    <cellStyle name="Normal 24 51" xfId="9259"/>
    <cellStyle name="Normal 24 52" xfId="9260"/>
    <cellStyle name="Normal 24 53" xfId="9261"/>
    <cellStyle name="Normal 24 54" xfId="9262"/>
    <cellStyle name="Normal 24 55" xfId="9263"/>
    <cellStyle name="Normal 24 56" xfId="9264"/>
    <cellStyle name="Normal 24 57" xfId="9265"/>
    <cellStyle name="Normal 24 58" xfId="9266"/>
    <cellStyle name="Normal 24 59" xfId="9267"/>
    <cellStyle name="Normal 24 6" xfId="9268"/>
    <cellStyle name="Normal 24 6 2" xfId="9269"/>
    <cellStyle name="Normal 24 60" xfId="9270"/>
    <cellStyle name="Normal 24 61" xfId="9271"/>
    <cellStyle name="Normal 24 62" xfId="9272"/>
    <cellStyle name="Normal 24 63" xfId="9273"/>
    <cellStyle name="Normal 24 64" xfId="9274"/>
    <cellStyle name="Normal 24 65" xfId="9275"/>
    <cellStyle name="Normal 24 66" xfId="9276"/>
    <cellStyle name="Normal 24 67" xfId="9277"/>
    <cellStyle name="Normal 24 68" xfId="9278"/>
    <cellStyle name="Normal 24 69" xfId="9279"/>
    <cellStyle name="Normal 24 7" xfId="9280"/>
    <cellStyle name="Normal 24 7 2" xfId="9281"/>
    <cellStyle name="Normal 24 70" xfId="9282"/>
    <cellStyle name="Normal 24 71" xfId="50698"/>
    <cellStyle name="Normal 24 8" xfId="9283"/>
    <cellStyle name="Normal 24 8 2" xfId="9284"/>
    <cellStyle name="Normal 24 9" xfId="9285"/>
    <cellStyle name="Normal 24 9 2" xfId="9286"/>
    <cellStyle name="Normal 25" xfId="9287"/>
    <cellStyle name="Normal 25 10" xfId="9288"/>
    <cellStyle name="Normal 25 10 2" xfId="9289"/>
    <cellStyle name="Normal 25 11" xfId="9290"/>
    <cellStyle name="Normal 25 11 2" xfId="9291"/>
    <cellStyle name="Normal 25 12" xfId="9292"/>
    <cellStyle name="Normal 25 12 2" xfId="9293"/>
    <cellStyle name="Normal 25 13" xfId="9294"/>
    <cellStyle name="Normal 25 13 2" xfId="9295"/>
    <cellStyle name="Normal 25 14" xfId="9296"/>
    <cellStyle name="Normal 25 14 2" xfId="9297"/>
    <cellStyle name="Normal 25 15" xfId="9298"/>
    <cellStyle name="Normal 25 15 2" xfId="9299"/>
    <cellStyle name="Normal 25 16" xfId="9300"/>
    <cellStyle name="Normal 25 16 2" xfId="9301"/>
    <cellStyle name="Normal 25 17" xfId="9302"/>
    <cellStyle name="Normal 25 17 2" xfId="9303"/>
    <cellStyle name="Normal 25 18" xfId="9304"/>
    <cellStyle name="Normal 25 18 2" xfId="9305"/>
    <cellStyle name="Normal 25 19" xfId="9306"/>
    <cellStyle name="Normal 25 19 2" xfId="9307"/>
    <cellStyle name="Normal 25 2" xfId="9308"/>
    <cellStyle name="Normal 25 2 2" xfId="9309"/>
    <cellStyle name="Normal 25 2 2 2" xfId="43181"/>
    <cellStyle name="Normal 25 2 2 3" xfId="43182"/>
    <cellStyle name="Normal 25 2 2 4" xfId="43183"/>
    <cellStyle name="Normal 25 2 3" xfId="43184"/>
    <cellStyle name="Normal 25 2 3 2" xfId="43185"/>
    <cellStyle name="Normal 25 2 3 3" xfId="43186"/>
    <cellStyle name="Normal 25 2 3 4" xfId="43187"/>
    <cellStyle name="Normal 25 2 4" xfId="43188"/>
    <cellStyle name="Normal 25 2 5" xfId="43189"/>
    <cellStyle name="Normal 25 2 6" xfId="43190"/>
    <cellStyle name="Normal 25 2 7" xfId="43191"/>
    <cellStyle name="Normal 25 20" xfId="9310"/>
    <cellStyle name="Normal 25 20 2" xfId="9311"/>
    <cellStyle name="Normal 25 21" xfId="9312"/>
    <cellStyle name="Normal 25 21 2" xfId="9313"/>
    <cellStyle name="Normal 25 22" xfId="9314"/>
    <cellStyle name="Normal 25 22 2" xfId="9315"/>
    <cellStyle name="Normal 25 23" xfId="9316"/>
    <cellStyle name="Normal 25 24" xfId="9317"/>
    <cellStyle name="Normal 25 25" xfId="9318"/>
    <cellStyle name="Normal 25 26" xfId="9319"/>
    <cellStyle name="Normal 25 27" xfId="9320"/>
    <cellStyle name="Normal 25 28" xfId="9321"/>
    <cellStyle name="Normal 25 29" xfId="9322"/>
    <cellStyle name="Normal 25 3" xfId="9323"/>
    <cellStyle name="Normal 25 3 2" xfId="9324"/>
    <cellStyle name="Normal 25 3 2 2" xfId="43192"/>
    <cellStyle name="Normal 25 3 2 3" xfId="43193"/>
    <cellStyle name="Normal 25 3 2 4" xfId="43194"/>
    <cellStyle name="Normal 25 3 3" xfId="43195"/>
    <cellStyle name="Normal 25 3 4" xfId="43196"/>
    <cellStyle name="Normal 25 3 5" xfId="43197"/>
    <cellStyle name="Normal 25 3 6" xfId="43198"/>
    <cellStyle name="Normal 25 30" xfId="9325"/>
    <cellStyle name="Normal 25 31" xfId="9326"/>
    <cellStyle name="Normal 25 32" xfId="9327"/>
    <cellStyle name="Normal 25 33" xfId="9328"/>
    <cellStyle name="Normal 25 34" xfId="9329"/>
    <cellStyle name="Normal 25 35" xfId="9330"/>
    <cellStyle name="Normal 25 36" xfId="9331"/>
    <cellStyle name="Normal 25 37" xfId="9332"/>
    <cellStyle name="Normal 25 38" xfId="9333"/>
    <cellStyle name="Normal 25 39" xfId="9334"/>
    <cellStyle name="Normal 25 4" xfId="9335"/>
    <cellStyle name="Normal 25 4 2" xfId="9336"/>
    <cellStyle name="Normal 25 4 3" xfId="43199"/>
    <cellStyle name="Normal 25 4 4" xfId="43200"/>
    <cellStyle name="Normal 25 40" xfId="9337"/>
    <cellStyle name="Normal 25 41" xfId="9338"/>
    <cellStyle name="Normal 25 42" xfId="9339"/>
    <cellStyle name="Normal 25 43" xfId="9340"/>
    <cellStyle name="Normal 25 44" xfId="9341"/>
    <cellStyle name="Normal 25 45" xfId="9342"/>
    <cellStyle name="Normal 25 46" xfId="9343"/>
    <cellStyle name="Normal 25 47" xfId="9344"/>
    <cellStyle name="Normal 25 48" xfId="9345"/>
    <cellStyle name="Normal 25 49" xfId="9346"/>
    <cellStyle name="Normal 25 5" xfId="9347"/>
    <cellStyle name="Normal 25 5 2" xfId="9348"/>
    <cellStyle name="Normal 25 5 3" xfId="43201"/>
    <cellStyle name="Normal 25 5 4" xfId="43202"/>
    <cellStyle name="Normal 25 50" xfId="9349"/>
    <cellStyle name="Normal 25 51" xfId="9350"/>
    <cellStyle name="Normal 25 52" xfId="9351"/>
    <cellStyle name="Normal 25 53" xfId="9352"/>
    <cellStyle name="Normal 25 54" xfId="9353"/>
    <cellStyle name="Normal 25 55" xfId="9354"/>
    <cellStyle name="Normal 25 56" xfId="9355"/>
    <cellStyle name="Normal 25 57" xfId="9356"/>
    <cellStyle name="Normal 25 58" xfId="9357"/>
    <cellStyle name="Normal 25 59" xfId="9358"/>
    <cellStyle name="Normal 25 6" xfId="9359"/>
    <cellStyle name="Normal 25 6 2" xfId="9360"/>
    <cellStyle name="Normal 25 60" xfId="9361"/>
    <cellStyle name="Normal 25 61" xfId="9362"/>
    <cellStyle name="Normal 25 62" xfId="9363"/>
    <cellStyle name="Normal 25 63" xfId="9364"/>
    <cellStyle name="Normal 25 64" xfId="9365"/>
    <cellStyle name="Normal 25 65" xfId="9366"/>
    <cellStyle name="Normal 25 66" xfId="9367"/>
    <cellStyle name="Normal 25 67" xfId="9368"/>
    <cellStyle name="Normal 25 68" xfId="9369"/>
    <cellStyle name="Normal 25 69" xfId="9370"/>
    <cellStyle name="Normal 25 7" xfId="9371"/>
    <cellStyle name="Normal 25 7 2" xfId="9372"/>
    <cellStyle name="Normal 25 70" xfId="9373"/>
    <cellStyle name="Normal 25 71" xfId="50699"/>
    <cellStyle name="Normal 25 8" xfId="9374"/>
    <cellStyle name="Normal 25 8 2" xfId="9375"/>
    <cellStyle name="Normal 25 9" xfId="9376"/>
    <cellStyle name="Normal 25 9 2" xfId="9377"/>
    <cellStyle name="Normal 26" xfId="9378"/>
    <cellStyle name="Normal 26 10" xfId="9379"/>
    <cellStyle name="Normal 26 10 2" xfId="9380"/>
    <cellStyle name="Normal 26 11" xfId="9381"/>
    <cellStyle name="Normal 26 11 2" xfId="9382"/>
    <cellStyle name="Normal 26 12" xfId="9383"/>
    <cellStyle name="Normal 26 12 2" xfId="9384"/>
    <cellStyle name="Normal 26 13" xfId="9385"/>
    <cellStyle name="Normal 26 13 2" xfId="9386"/>
    <cellStyle name="Normal 26 14" xfId="9387"/>
    <cellStyle name="Normal 26 14 2" xfId="9388"/>
    <cellStyle name="Normal 26 15" xfId="9389"/>
    <cellStyle name="Normal 26 15 2" xfId="9390"/>
    <cellStyle name="Normal 26 16" xfId="9391"/>
    <cellStyle name="Normal 26 16 2" xfId="9392"/>
    <cellStyle name="Normal 26 17" xfId="9393"/>
    <cellStyle name="Normal 26 17 2" xfId="9394"/>
    <cellStyle name="Normal 26 18" xfId="9395"/>
    <cellStyle name="Normal 26 18 2" xfId="9396"/>
    <cellStyle name="Normal 26 19" xfId="9397"/>
    <cellStyle name="Normal 26 19 2" xfId="9398"/>
    <cellStyle name="Normal 26 2" xfId="9399"/>
    <cellStyle name="Normal 26 2 2" xfId="9400"/>
    <cellStyle name="Normal 26 2 2 2" xfId="43203"/>
    <cellStyle name="Normal 26 2 2 3" xfId="43204"/>
    <cellStyle name="Normal 26 2 2 4" xfId="43205"/>
    <cellStyle name="Normal 26 2 3" xfId="43206"/>
    <cellStyle name="Normal 26 2 3 2" xfId="43207"/>
    <cellStyle name="Normal 26 2 3 3" xfId="43208"/>
    <cellStyle name="Normal 26 2 3 4" xfId="43209"/>
    <cellStyle name="Normal 26 2 4" xfId="43210"/>
    <cellStyle name="Normal 26 2 5" xfId="43211"/>
    <cellStyle name="Normal 26 2 6" xfId="43212"/>
    <cellStyle name="Normal 26 2 7" xfId="43213"/>
    <cellStyle name="Normal 26 20" xfId="9401"/>
    <cellStyle name="Normal 26 20 2" xfId="9402"/>
    <cellStyle name="Normal 26 21" xfId="9403"/>
    <cellStyle name="Normal 26 21 2" xfId="9404"/>
    <cellStyle name="Normal 26 22" xfId="9405"/>
    <cellStyle name="Normal 26 22 2" xfId="9406"/>
    <cellStyle name="Normal 26 23" xfId="9407"/>
    <cellStyle name="Normal 26 24" xfId="9408"/>
    <cellStyle name="Normal 26 25" xfId="9409"/>
    <cellStyle name="Normal 26 26" xfId="9410"/>
    <cellStyle name="Normal 26 27" xfId="9411"/>
    <cellStyle name="Normal 26 28" xfId="9412"/>
    <cellStyle name="Normal 26 29" xfId="9413"/>
    <cellStyle name="Normal 26 3" xfId="9414"/>
    <cellStyle name="Normal 26 3 2" xfId="9415"/>
    <cellStyle name="Normal 26 3 2 2" xfId="43214"/>
    <cellStyle name="Normal 26 3 2 3" xfId="43215"/>
    <cellStyle name="Normal 26 3 2 4" xfId="43216"/>
    <cellStyle name="Normal 26 3 3" xfId="43217"/>
    <cellStyle name="Normal 26 3 4" xfId="43218"/>
    <cellStyle name="Normal 26 3 5" xfId="43219"/>
    <cellStyle name="Normal 26 3 6" xfId="43220"/>
    <cellStyle name="Normal 26 30" xfId="9416"/>
    <cellStyle name="Normal 26 31" xfId="9417"/>
    <cellStyle name="Normal 26 32" xfId="9418"/>
    <cellStyle name="Normal 26 33" xfId="9419"/>
    <cellStyle name="Normal 26 34" xfId="9420"/>
    <cellStyle name="Normal 26 35" xfId="9421"/>
    <cellStyle name="Normal 26 36" xfId="9422"/>
    <cellStyle name="Normal 26 37" xfId="9423"/>
    <cellStyle name="Normal 26 38" xfId="9424"/>
    <cellStyle name="Normal 26 39" xfId="9425"/>
    <cellStyle name="Normal 26 4" xfId="9426"/>
    <cellStyle name="Normal 26 4 2" xfId="9427"/>
    <cellStyle name="Normal 26 4 3" xfId="43221"/>
    <cellStyle name="Normal 26 4 4" xfId="43222"/>
    <cellStyle name="Normal 26 40" xfId="9428"/>
    <cellStyle name="Normal 26 41" xfId="9429"/>
    <cellStyle name="Normal 26 42" xfId="9430"/>
    <cellStyle name="Normal 26 43" xfId="9431"/>
    <cellStyle name="Normal 26 44" xfId="9432"/>
    <cellStyle name="Normal 26 45" xfId="9433"/>
    <cellStyle name="Normal 26 46" xfId="9434"/>
    <cellStyle name="Normal 26 47" xfId="9435"/>
    <cellStyle name="Normal 26 48" xfId="9436"/>
    <cellStyle name="Normal 26 49" xfId="9437"/>
    <cellStyle name="Normal 26 5" xfId="9438"/>
    <cellStyle name="Normal 26 5 2" xfId="9439"/>
    <cellStyle name="Normal 26 5 3" xfId="43223"/>
    <cellStyle name="Normal 26 5 4" xfId="43224"/>
    <cellStyle name="Normal 26 50" xfId="9440"/>
    <cellStyle name="Normal 26 51" xfId="9441"/>
    <cellStyle name="Normal 26 52" xfId="9442"/>
    <cellStyle name="Normal 26 53" xfId="9443"/>
    <cellStyle name="Normal 26 54" xfId="9444"/>
    <cellStyle name="Normal 26 55" xfId="9445"/>
    <cellStyle name="Normal 26 56" xfId="9446"/>
    <cellStyle name="Normal 26 57" xfId="9447"/>
    <cellStyle name="Normal 26 58" xfId="9448"/>
    <cellStyle name="Normal 26 59" xfId="9449"/>
    <cellStyle name="Normal 26 6" xfId="9450"/>
    <cellStyle name="Normal 26 6 2" xfId="9451"/>
    <cellStyle name="Normal 26 60" xfId="9452"/>
    <cellStyle name="Normal 26 61" xfId="9453"/>
    <cellStyle name="Normal 26 62" xfId="9454"/>
    <cellStyle name="Normal 26 63" xfId="9455"/>
    <cellStyle name="Normal 26 64" xfId="9456"/>
    <cellStyle name="Normal 26 65" xfId="9457"/>
    <cellStyle name="Normal 26 66" xfId="9458"/>
    <cellStyle name="Normal 26 67" xfId="9459"/>
    <cellStyle name="Normal 26 68" xfId="9460"/>
    <cellStyle name="Normal 26 69" xfId="9461"/>
    <cellStyle name="Normal 26 7" xfId="9462"/>
    <cellStyle name="Normal 26 7 2" xfId="9463"/>
    <cellStyle name="Normal 26 70" xfId="9464"/>
    <cellStyle name="Normal 26 71" xfId="50700"/>
    <cellStyle name="Normal 26 8" xfId="9465"/>
    <cellStyle name="Normal 26 8 2" xfId="9466"/>
    <cellStyle name="Normal 26 9" xfId="9467"/>
    <cellStyle name="Normal 26 9 2" xfId="9468"/>
    <cellStyle name="Normal 27" xfId="9469"/>
    <cellStyle name="Normal 27 10" xfId="9470"/>
    <cellStyle name="Normal 27 10 2" xfId="9471"/>
    <cellStyle name="Normal 27 11" xfId="9472"/>
    <cellStyle name="Normal 27 11 2" xfId="9473"/>
    <cellStyle name="Normal 27 12" xfId="9474"/>
    <cellStyle name="Normal 27 12 2" xfId="9475"/>
    <cellStyle name="Normal 27 13" xfId="9476"/>
    <cellStyle name="Normal 27 13 2" xfId="9477"/>
    <cellStyle name="Normal 27 14" xfId="9478"/>
    <cellStyle name="Normal 27 14 2" xfId="9479"/>
    <cellStyle name="Normal 27 15" xfId="9480"/>
    <cellStyle name="Normal 27 15 2" xfId="9481"/>
    <cellStyle name="Normal 27 16" xfId="9482"/>
    <cellStyle name="Normal 27 16 2" xfId="9483"/>
    <cellStyle name="Normal 27 17" xfId="9484"/>
    <cellStyle name="Normal 27 17 2" xfId="9485"/>
    <cellStyle name="Normal 27 18" xfId="9486"/>
    <cellStyle name="Normal 27 18 2" xfId="9487"/>
    <cellStyle name="Normal 27 19" xfId="9488"/>
    <cellStyle name="Normal 27 19 2" xfId="9489"/>
    <cellStyle name="Normal 27 2" xfId="9490"/>
    <cellStyle name="Normal 27 2 2" xfId="9491"/>
    <cellStyle name="Normal 27 2 2 2" xfId="43225"/>
    <cellStyle name="Normal 27 2 2 3" xfId="43226"/>
    <cellStyle name="Normal 27 2 2 4" xfId="43227"/>
    <cellStyle name="Normal 27 2 3" xfId="43228"/>
    <cellStyle name="Normal 27 2 3 2" xfId="43229"/>
    <cellStyle name="Normal 27 2 3 3" xfId="43230"/>
    <cellStyle name="Normal 27 2 3 4" xfId="43231"/>
    <cellStyle name="Normal 27 2 4" xfId="43232"/>
    <cellStyle name="Normal 27 2 5" xfId="43233"/>
    <cellStyle name="Normal 27 2 6" xfId="43234"/>
    <cellStyle name="Normal 27 2 7" xfId="43235"/>
    <cellStyle name="Normal 27 20" xfId="9492"/>
    <cellStyle name="Normal 27 20 2" xfId="9493"/>
    <cellStyle name="Normal 27 21" xfId="9494"/>
    <cellStyle name="Normal 27 21 2" xfId="9495"/>
    <cellStyle name="Normal 27 22" xfId="9496"/>
    <cellStyle name="Normal 27 22 2" xfId="9497"/>
    <cellStyle name="Normal 27 23" xfId="9498"/>
    <cellStyle name="Normal 27 24" xfId="9499"/>
    <cellStyle name="Normal 27 25" xfId="9500"/>
    <cellStyle name="Normal 27 26" xfId="9501"/>
    <cellStyle name="Normal 27 27" xfId="9502"/>
    <cellStyle name="Normal 27 28" xfId="9503"/>
    <cellStyle name="Normal 27 29" xfId="9504"/>
    <cellStyle name="Normal 27 3" xfId="9505"/>
    <cellStyle name="Normal 27 3 2" xfId="9506"/>
    <cellStyle name="Normal 27 3 2 2" xfId="43236"/>
    <cellStyle name="Normal 27 3 2 3" xfId="43237"/>
    <cellStyle name="Normal 27 3 2 4" xfId="43238"/>
    <cellStyle name="Normal 27 3 3" xfId="43239"/>
    <cellStyle name="Normal 27 3 4" xfId="43240"/>
    <cellStyle name="Normal 27 3 5" xfId="43241"/>
    <cellStyle name="Normal 27 3 6" xfId="43242"/>
    <cellStyle name="Normal 27 30" xfId="9507"/>
    <cellStyle name="Normal 27 31" xfId="9508"/>
    <cellStyle name="Normal 27 32" xfId="9509"/>
    <cellStyle name="Normal 27 33" xfId="9510"/>
    <cellStyle name="Normal 27 34" xfId="9511"/>
    <cellStyle name="Normal 27 35" xfId="9512"/>
    <cellStyle name="Normal 27 36" xfId="9513"/>
    <cellStyle name="Normal 27 37" xfId="9514"/>
    <cellStyle name="Normal 27 38" xfId="9515"/>
    <cellStyle name="Normal 27 39" xfId="9516"/>
    <cellStyle name="Normal 27 4" xfId="9517"/>
    <cellStyle name="Normal 27 4 2" xfId="9518"/>
    <cellStyle name="Normal 27 4 3" xfId="43243"/>
    <cellStyle name="Normal 27 4 4" xfId="43244"/>
    <cellStyle name="Normal 27 40" xfId="9519"/>
    <cellStyle name="Normal 27 41" xfId="9520"/>
    <cellStyle name="Normal 27 42" xfId="9521"/>
    <cellStyle name="Normal 27 43" xfId="9522"/>
    <cellStyle name="Normal 27 44" xfId="9523"/>
    <cellStyle name="Normal 27 45" xfId="9524"/>
    <cellStyle name="Normal 27 46" xfId="9525"/>
    <cellStyle name="Normal 27 47" xfId="9526"/>
    <cellStyle name="Normal 27 48" xfId="9527"/>
    <cellStyle name="Normal 27 49" xfId="9528"/>
    <cellStyle name="Normal 27 5" xfId="9529"/>
    <cellStyle name="Normal 27 5 2" xfId="9530"/>
    <cellStyle name="Normal 27 5 3" xfId="43245"/>
    <cellStyle name="Normal 27 5 4" xfId="43246"/>
    <cellStyle name="Normal 27 50" xfId="9531"/>
    <cellStyle name="Normal 27 51" xfId="9532"/>
    <cellStyle name="Normal 27 52" xfId="9533"/>
    <cellStyle name="Normal 27 53" xfId="9534"/>
    <cellStyle name="Normal 27 54" xfId="9535"/>
    <cellStyle name="Normal 27 55" xfId="9536"/>
    <cellStyle name="Normal 27 56" xfId="9537"/>
    <cellStyle name="Normal 27 57" xfId="9538"/>
    <cellStyle name="Normal 27 58" xfId="9539"/>
    <cellStyle name="Normal 27 59" xfId="9540"/>
    <cellStyle name="Normal 27 6" xfId="9541"/>
    <cellStyle name="Normal 27 6 2" xfId="9542"/>
    <cellStyle name="Normal 27 60" xfId="9543"/>
    <cellStyle name="Normal 27 61" xfId="9544"/>
    <cellStyle name="Normal 27 62" xfId="9545"/>
    <cellStyle name="Normal 27 63" xfId="9546"/>
    <cellStyle name="Normal 27 64" xfId="9547"/>
    <cellStyle name="Normal 27 65" xfId="9548"/>
    <cellStyle name="Normal 27 66" xfId="9549"/>
    <cellStyle name="Normal 27 67" xfId="9550"/>
    <cellStyle name="Normal 27 68" xfId="9551"/>
    <cellStyle name="Normal 27 69" xfId="9552"/>
    <cellStyle name="Normal 27 7" xfId="9553"/>
    <cellStyle name="Normal 27 7 2" xfId="9554"/>
    <cellStyle name="Normal 27 70" xfId="9555"/>
    <cellStyle name="Normal 27 71" xfId="50701"/>
    <cellStyle name="Normal 27 8" xfId="9556"/>
    <cellStyle name="Normal 27 8 2" xfId="9557"/>
    <cellStyle name="Normal 27 9" xfId="9558"/>
    <cellStyle name="Normal 27 9 2" xfId="9559"/>
    <cellStyle name="Normal 28" xfId="9560"/>
    <cellStyle name="Normal 28 10" xfId="9561"/>
    <cellStyle name="Normal 28 10 2" xfId="9562"/>
    <cellStyle name="Normal 28 11" xfId="9563"/>
    <cellStyle name="Normal 28 11 2" xfId="9564"/>
    <cellStyle name="Normal 28 12" xfId="9565"/>
    <cellStyle name="Normal 28 12 2" xfId="9566"/>
    <cellStyle name="Normal 28 13" xfId="9567"/>
    <cellStyle name="Normal 28 13 2" xfId="9568"/>
    <cellStyle name="Normal 28 14" xfId="9569"/>
    <cellStyle name="Normal 28 14 2" xfId="9570"/>
    <cellStyle name="Normal 28 15" xfId="9571"/>
    <cellStyle name="Normal 28 15 2" xfId="9572"/>
    <cellStyle name="Normal 28 16" xfId="9573"/>
    <cellStyle name="Normal 28 16 2" xfId="9574"/>
    <cellStyle name="Normal 28 17" xfId="9575"/>
    <cellStyle name="Normal 28 17 2" xfId="9576"/>
    <cellStyle name="Normal 28 18" xfId="9577"/>
    <cellStyle name="Normal 28 18 2" xfId="9578"/>
    <cellStyle name="Normal 28 19" xfId="9579"/>
    <cellStyle name="Normal 28 19 2" xfId="9580"/>
    <cellStyle name="Normal 28 2" xfId="9581"/>
    <cellStyle name="Normal 28 2 2" xfId="9582"/>
    <cellStyle name="Normal 28 2 2 2" xfId="43247"/>
    <cellStyle name="Normal 28 2 2 3" xfId="43248"/>
    <cellStyle name="Normal 28 2 2 4" xfId="43249"/>
    <cellStyle name="Normal 28 2 3" xfId="43250"/>
    <cellStyle name="Normal 28 2 3 2" xfId="43251"/>
    <cellStyle name="Normal 28 2 3 3" xfId="43252"/>
    <cellStyle name="Normal 28 2 3 4" xfId="43253"/>
    <cellStyle name="Normal 28 2 4" xfId="43254"/>
    <cellStyle name="Normal 28 2 5" xfId="43255"/>
    <cellStyle name="Normal 28 2 6" xfId="43256"/>
    <cellStyle name="Normal 28 2 7" xfId="43257"/>
    <cellStyle name="Normal 28 20" xfId="9583"/>
    <cellStyle name="Normal 28 20 2" xfId="9584"/>
    <cellStyle name="Normal 28 21" xfId="9585"/>
    <cellStyle name="Normal 28 21 2" xfId="9586"/>
    <cellStyle name="Normal 28 22" xfId="9587"/>
    <cellStyle name="Normal 28 22 2" xfId="9588"/>
    <cellStyle name="Normal 28 23" xfId="9589"/>
    <cellStyle name="Normal 28 24" xfId="9590"/>
    <cellStyle name="Normal 28 25" xfId="9591"/>
    <cellStyle name="Normal 28 26" xfId="9592"/>
    <cellStyle name="Normal 28 27" xfId="9593"/>
    <cellStyle name="Normal 28 28" xfId="9594"/>
    <cellStyle name="Normal 28 29" xfId="9595"/>
    <cellStyle name="Normal 28 3" xfId="9596"/>
    <cellStyle name="Normal 28 3 2" xfId="9597"/>
    <cellStyle name="Normal 28 3 2 2" xfId="43258"/>
    <cellStyle name="Normal 28 3 2 3" xfId="43259"/>
    <cellStyle name="Normal 28 3 2 4" xfId="43260"/>
    <cellStyle name="Normal 28 3 3" xfId="43261"/>
    <cellStyle name="Normal 28 3 4" xfId="43262"/>
    <cellStyle name="Normal 28 3 5" xfId="43263"/>
    <cellStyle name="Normal 28 3 6" xfId="43264"/>
    <cellStyle name="Normal 28 30" xfId="9598"/>
    <cellStyle name="Normal 28 31" xfId="9599"/>
    <cellStyle name="Normal 28 32" xfId="9600"/>
    <cellStyle name="Normal 28 33" xfId="9601"/>
    <cellStyle name="Normal 28 34" xfId="9602"/>
    <cellStyle name="Normal 28 35" xfId="9603"/>
    <cellStyle name="Normal 28 36" xfId="9604"/>
    <cellStyle name="Normal 28 37" xfId="9605"/>
    <cellStyle name="Normal 28 38" xfId="9606"/>
    <cellStyle name="Normal 28 39" xfId="9607"/>
    <cellStyle name="Normal 28 4" xfId="9608"/>
    <cellStyle name="Normal 28 4 2" xfId="9609"/>
    <cellStyle name="Normal 28 4 3" xfId="43265"/>
    <cellStyle name="Normal 28 4 4" xfId="43266"/>
    <cellStyle name="Normal 28 40" xfId="9610"/>
    <cellStyle name="Normal 28 41" xfId="9611"/>
    <cellStyle name="Normal 28 42" xfId="9612"/>
    <cellStyle name="Normal 28 43" xfId="9613"/>
    <cellStyle name="Normal 28 44" xfId="9614"/>
    <cellStyle name="Normal 28 45" xfId="9615"/>
    <cellStyle name="Normal 28 46" xfId="9616"/>
    <cellStyle name="Normal 28 47" xfId="9617"/>
    <cellStyle name="Normal 28 48" xfId="9618"/>
    <cellStyle name="Normal 28 49" xfId="9619"/>
    <cellStyle name="Normal 28 5" xfId="9620"/>
    <cellStyle name="Normal 28 5 2" xfId="9621"/>
    <cellStyle name="Normal 28 5 3" xfId="43267"/>
    <cellStyle name="Normal 28 5 4" xfId="43268"/>
    <cellStyle name="Normal 28 50" xfId="9622"/>
    <cellStyle name="Normal 28 51" xfId="9623"/>
    <cellStyle name="Normal 28 52" xfId="9624"/>
    <cellStyle name="Normal 28 53" xfId="9625"/>
    <cellStyle name="Normal 28 54" xfId="9626"/>
    <cellStyle name="Normal 28 55" xfId="9627"/>
    <cellStyle name="Normal 28 56" xfId="9628"/>
    <cellStyle name="Normal 28 57" xfId="9629"/>
    <cellStyle name="Normal 28 58" xfId="9630"/>
    <cellStyle name="Normal 28 59" xfId="9631"/>
    <cellStyle name="Normal 28 6" xfId="9632"/>
    <cellStyle name="Normal 28 6 2" xfId="9633"/>
    <cellStyle name="Normal 28 60" xfId="9634"/>
    <cellStyle name="Normal 28 61" xfId="9635"/>
    <cellStyle name="Normal 28 62" xfId="9636"/>
    <cellStyle name="Normal 28 63" xfId="9637"/>
    <cellStyle name="Normal 28 64" xfId="9638"/>
    <cellStyle name="Normal 28 65" xfId="9639"/>
    <cellStyle name="Normal 28 66" xfId="9640"/>
    <cellStyle name="Normal 28 67" xfId="9641"/>
    <cellStyle name="Normal 28 68" xfId="9642"/>
    <cellStyle name="Normal 28 69" xfId="9643"/>
    <cellStyle name="Normal 28 7" xfId="9644"/>
    <cellStyle name="Normal 28 7 2" xfId="9645"/>
    <cellStyle name="Normal 28 70" xfId="9646"/>
    <cellStyle name="Normal 28 8" xfId="9647"/>
    <cellStyle name="Normal 28 8 2" xfId="9648"/>
    <cellStyle name="Normal 28 9" xfId="9649"/>
    <cellStyle name="Normal 28 9 2" xfId="9650"/>
    <cellStyle name="Normal 29" xfId="9651"/>
    <cellStyle name="Normal 29 10" xfId="9652"/>
    <cellStyle name="Normal 29 10 2" xfId="9653"/>
    <cellStyle name="Normal 29 11" xfId="9654"/>
    <cellStyle name="Normal 29 11 2" xfId="9655"/>
    <cellStyle name="Normal 29 12" xfId="9656"/>
    <cellStyle name="Normal 29 12 2" xfId="9657"/>
    <cellStyle name="Normal 29 13" xfId="9658"/>
    <cellStyle name="Normal 29 13 2" xfId="9659"/>
    <cellStyle name="Normal 29 14" xfId="9660"/>
    <cellStyle name="Normal 29 14 2" xfId="9661"/>
    <cellStyle name="Normal 29 15" xfId="9662"/>
    <cellStyle name="Normal 29 15 2" xfId="9663"/>
    <cellStyle name="Normal 29 16" xfId="9664"/>
    <cellStyle name="Normal 29 16 2" xfId="9665"/>
    <cellStyle name="Normal 29 17" xfId="9666"/>
    <cellStyle name="Normal 29 17 2" xfId="9667"/>
    <cellStyle name="Normal 29 18" xfId="9668"/>
    <cellStyle name="Normal 29 18 2" xfId="9669"/>
    <cellStyle name="Normal 29 19" xfId="9670"/>
    <cellStyle name="Normal 29 19 2" xfId="9671"/>
    <cellStyle name="Normal 29 2" xfId="9672"/>
    <cellStyle name="Normal 29 2 2" xfId="9673"/>
    <cellStyle name="Normal 29 2 2 2" xfId="43269"/>
    <cellStyle name="Normal 29 2 2 3" xfId="43270"/>
    <cellStyle name="Normal 29 2 2 4" xfId="43271"/>
    <cellStyle name="Normal 29 2 3" xfId="43272"/>
    <cellStyle name="Normal 29 2 3 2" xfId="43273"/>
    <cellStyle name="Normal 29 2 3 3" xfId="43274"/>
    <cellStyle name="Normal 29 2 3 4" xfId="43275"/>
    <cellStyle name="Normal 29 2 4" xfId="43276"/>
    <cellStyle name="Normal 29 2 5" xfId="43277"/>
    <cellStyle name="Normal 29 2 6" xfId="43278"/>
    <cellStyle name="Normal 29 2 7" xfId="43279"/>
    <cellStyle name="Normal 29 20" xfId="9674"/>
    <cellStyle name="Normal 29 20 2" xfId="9675"/>
    <cellStyle name="Normal 29 21" xfId="9676"/>
    <cellStyle name="Normal 29 21 2" xfId="9677"/>
    <cellStyle name="Normal 29 22" xfId="9678"/>
    <cellStyle name="Normal 29 22 2" xfId="9679"/>
    <cellStyle name="Normal 29 23" xfId="9680"/>
    <cellStyle name="Normal 29 24" xfId="9681"/>
    <cellStyle name="Normal 29 25" xfId="9682"/>
    <cellStyle name="Normal 29 26" xfId="9683"/>
    <cellStyle name="Normal 29 27" xfId="9684"/>
    <cellStyle name="Normal 29 28" xfId="9685"/>
    <cellStyle name="Normal 29 29" xfId="9686"/>
    <cellStyle name="Normal 29 3" xfId="9687"/>
    <cellStyle name="Normal 29 3 2" xfId="9688"/>
    <cellStyle name="Normal 29 3 2 2" xfId="43280"/>
    <cellStyle name="Normal 29 3 2 3" xfId="43281"/>
    <cellStyle name="Normal 29 3 2 4" xfId="43282"/>
    <cellStyle name="Normal 29 3 3" xfId="43283"/>
    <cellStyle name="Normal 29 3 4" xfId="43284"/>
    <cellStyle name="Normal 29 3 5" xfId="43285"/>
    <cellStyle name="Normal 29 3 6" xfId="43286"/>
    <cellStyle name="Normal 29 30" xfId="9689"/>
    <cellStyle name="Normal 29 31" xfId="9690"/>
    <cellStyle name="Normal 29 32" xfId="9691"/>
    <cellStyle name="Normal 29 33" xfId="9692"/>
    <cellStyle name="Normal 29 34" xfId="9693"/>
    <cellStyle name="Normal 29 35" xfId="9694"/>
    <cellStyle name="Normal 29 36" xfId="9695"/>
    <cellStyle name="Normal 29 37" xfId="9696"/>
    <cellStyle name="Normal 29 38" xfId="9697"/>
    <cellStyle name="Normal 29 39" xfId="9698"/>
    <cellStyle name="Normal 29 4" xfId="9699"/>
    <cellStyle name="Normal 29 4 2" xfId="9700"/>
    <cellStyle name="Normal 29 4 3" xfId="43287"/>
    <cellStyle name="Normal 29 4 4" xfId="43288"/>
    <cellStyle name="Normal 29 40" xfId="9701"/>
    <cellStyle name="Normal 29 41" xfId="9702"/>
    <cellStyle name="Normal 29 42" xfId="9703"/>
    <cellStyle name="Normal 29 43" xfId="9704"/>
    <cellStyle name="Normal 29 44" xfId="9705"/>
    <cellStyle name="Normal 29 45" xfId="9706"/>
    <cellStyle name="Normal 29 46" xfId="9707"/>
    <cellStyle name="Normal 29 47" xfId="9708"/>
    <cellStyle name="Normal 29 48" xfId="9709"/>
    <cellStyle name="Normal 29 49" xfId="9710"/>
    <cellStyle name="Normal 29 5" xfId="9711"/>
    <cellStyle name="Normal 29 5 2" xfId="9712"/>
    <cellStyle name="Normal 29 5 3" xfId="43289"/>
    <cellStyle name="Normal 29 5 4" xfId="43290"/>
    <cellStyle name="Normal 29 50" xfId="9713"/>
    <cellStyle name="Normal 29 51" xfId="9714"/>
    <cellStyle name="Normal 29 52" xfId="9715"/>
    <cellStyle name="Normal 29 53" xfId="9716"/>
    <cellStyle name="Normal 29 54" xfId="9717"/>
    <cellStyle name="Normal 29 55" xfId="9718"/>
    <cellStyle name="Normal 29 56" xfId="9719"/>
    <cellStyle name="Normal 29 57" xfId="9720"/>
    <cellStyle name="Normal 29 58" xfId="9721"/>
    <cellStyle name="Normal 29 59" xfId="9722"/>
    <cellStyle name="Normal 29 6" xfId="9723"/>
    <cellStyle name="Normal 29 6 2" xfId="9724"/>
    <cellStyle name="Normal 29 60" xfId="9725"/>
    <cellStyle name="Normal 29 61" xfId="9726"/>
    <cellStyle name="Normal 29 62" xfId="9727"/>
    <cellStyle name="Normal 29 63" xfId="9728"/>
    <cellStyle name="Normal 29 64" xfId="9729"/>
    <cellStyle name="Normal 29 65" xfId="9730"/>
    <cellStyle name="Normal 29 66" xfId="9731"/>
    <cellStyle name="Normal 29 67" xfId="9732"/>
    <cellStyle name="Normal 29 68" xfId="9733"/>
    <cellStyle name="Normal 29 69" xfId="9734"/>
    <cellStyle name="Normal 29 7" xfId="9735"/>
    <cellStyle name="Normal 29 7 2" xfId="9736"/>
    <cellStyle name="Normal 29 70" xfId="9737"/>
    <cellStyle name="Normal 29 8" xfId="9738"/>
    <cellStyle name="Normal 29 8 2" xfId="9739"/>
    <cellStyle name="Normal 29 9" xfId="9740"/>
    <cellStyle name="Normal 29 9 2" xfId="9741"/>
    <cellStyle name="Normal 3" xfId="73"/>
    <cellStyle name="Normal 3 10" xfId="9742"/>
    <cellStyle name="Normal 3 10 10" xfId="9743"/>
    <cellStyle name="Normal 3 10 11" xfId="9744"/>
    <cellStyle name="Normal 3 10 12" xfId="9745"/>
    <cellStyle name="Normal 3 10 13" xfId="9746"/>
    <cellStyle name="Normal 3 10 14" xfId="9747"/>
    <cellStyle name="Normal 3 10 15" xfId="9748"/>
    <cellStyle name="Normal 3 10 16" xfId="9749"/>
    <cellStyle name="Normal 3 10 17" xfId="9750"/>
    <cellStyle name="Normal 3 10 18" xfId="9751"/>
    <cellStyle name="Normal 3 10 19" xfId="9752"/>
    <cellStyle name="Normal 3 10 2" xfId="9753"/>
    <cellStyle name="Normal 3 10 2 10" xfId="9754"/>
    <cellStyle name="Normal 3 10 2 11" xfId="9755"/>
    <cellStyle name="Normal 3 10 2 12" xfId="9756"/>
    <cellStyle name="Normal 3 10 2 13" xfId="9757"/>
    <cellStyle name="Normal 3 10 2 2" xfId="9758"/>
    <cellStyle name="Normal 3 10 2 3" xfId="9759"/>
    <cellStyle name="Normal 3 10 2 4" xfId="9760"/>
    <cellStyle name="Normal 3 10 2 5" xfId="9761"/>
    <cellStyle name="Normal 3 10 2 6" xfId="9762"/>
    <cellStyle name="Normal 3 10 2 7" xfId="9763"/>
    <cellStyle name="Normal 3 10 2 8" xfId="9764"/>
    <cellStyle name="Normal 3 10 2 9" xfId="9765"/>
    <cellStyle name="Normal 3 10 20" xfId="9766"/>
    <cellStyle name="Normal 3 10 21" xfId="9767"/>
    <cellStyle name="Normal 3 10 3" xfId="9768"/>
    <cellStyle name="Normal 3 10 4" xfId="9769"/>
    <cellStyle name="Normal 3 10 5" xfId="9770"/>
    <cellStyle name="Normal 3 10 6" xfId="9771"/>
    <cellStyle name="Normal 3 10 7" xfId="9772"/>
    <cellStyle name="Normal 3 10 8" xfId="9773"/>
    <cellStyle name="Normal 3 10 9" xfId="9774"/>
    <cellStyle name="Normal 3 100" xfId="49322"/>
    <cellStyle name="Normal 3 101" xfId="49323"/>
    <cellStyle name="Normal 3 102" xfId="49324"/>
    <cellStyle name="Normal 3 103" xfId="49325"/>
    <cellStyle name="Normal 3 11" xfId="9775"/>
    <cellStyle name="Normal 3 11 10" xfId="9776"/>
    <cellStyle name="Normal 3 11 11" xfId="9777"/>
    <cellStyle name="Normal 3 11 12" xfId="9778"/>
    <cellStyle name="Normal 3 11 13" xfId="9779"/>
    <cellStyle name="Normal 3 11 14" xfId="9780"/>
    <cellStyle name="Normal 3 11 15" xfId="9781"/>
    <cellStyle name="Normal 3 11 16" xfId="9782"/>
    <cellStyle name="Normal 3 11 17" xfId="9783"/>
    <cellStyle name="Normal 3 11 18" xfId="9784"/>
    <cellStyle name="Normal 3 11 2" xfId="9785"/>
    <cellStyle name="Normal 3 11 3" xfId="9786"/>
    <cellStyle name="Normal 3 11 4" xfId="9787"/>
    <cellStyle name="Normal 3 11 5" xfId="9788"/>
    <cellStyle name="Normal 3 11 6" xfId="9789"/>
    <cellStyle name="Normal 3 11 7" xfId="9790"/>
    <cellStyle name="Normal 3 11 8" xfId="9791"/>
    <cellStyle name="Normal 3 11 9" xfId="9792"/>
    <cellStyle name="Normal 3 12" xfId="9793"/>
    <cellStyle name="Normal 3 12 10" xfId="9794"/>
    <cellStyle name="Normal 3 12 11" xfId="9795"/>
    <cellStyle name="Normal 3 12 12" xfId="9796"/>
    <cellStyle name="Normal 3 12 13" xfId="9797"/>
    <cellStyle name="Normal 3 12 14" xfId="9798"/>
    <cellStyle name="Normal 3 12 15" xfId="9799"/>
    <cellStyle name="Normal 3 12 16" xfId="9800"/>
    <cellStyle name="Normal 3 12 17" xfId="9801"/>
    <cellStyle name="Normal 3 12 2" xfId="9802"/>
    <cellStyle name="Normal 3 12 3" xfId="9803"/>
    <cellStyle name="Normal 3 12 4" xfId="9804"/>
    <cellStyle name="Normal 3 12 5" xfId="9805"/>
    <cellStyle name="Normal 3 12 6" xfId="9806"/>
    <cellStyle name="Normal 3 12 7" xfId="9807"/>
    <cellStyle name="Normal 3 12 8" xfId="9808"/>
    <cellStyle name="Normal 3 12 9" xfId="9809"/>
    <cellStyle name="Normal 3 13" xfId="9810"/>
    <cellStyle name="Normal 3 14" xfId="9811"/>
    <cellStyle name="Normal 3 15" xfId="9812"/>
    <cellStyle name="Normal 3 16" xfId="9813"/>
    <cellStyle name="Normal 3 17" xfId="9814"/>
    <cellStyle name="Normal 3 18" xfId="9815"/>
    <cellStyle name="Normal 3 19" xfId="9816"/>
    <cellStyle name="Normal 3 2" xfId="9817"/>
    <cellStyle name="Normal 3 2 10" xfId="9818"/>
    <cellStyle name="Normal 3 2 11" xfId="9819"/>
    <cellStyle name="Normal 3 2 12" xfId="9820"/>
    <cellStyle name="Normal 3 2 13" xfId="9821"/>
    <cellStyle name="Normal 3 2 14" xfId="9822"/>
    <cellStyle name="Normal 3 2 15" xfId="9823"/>
    <cellStyle name="Normal 3 2 16" xfId="9824"/>
    <cellStyle name="Normal 3 2 17" xfId="9825"/>
    <cellStyle name="Normal 3 2 18" xfId="9826"/>
    <cellStyle name="Normal 3 2 19" xfId="9827"/>
    <cellStyle name="Normal 3 2 2" xfId="9828"/>
    <cellStyle name="Normal 3 2 2 2" xfId="9829"/>
    <cellStyle name="Normal 3 2 2 2 2" xfId="9830"/>
    <cellStyle name="Normal 3 2 2 2 2 2" xfId="43291"/>
    <cellStyle name="Normal 3 2 2 2 2 2 2" xfId="43292"/>
    <cellStyle name="Normal 3 2 2 2 2 2 2 2" xfId="43293"/>
    <cellStyle name="Normal 3 2 2 2 3" xfId="43294"/>
    <cellStyle name="Normal 3 2 2 2 4" xfId="43295"/>
    <cellStyle name="Normal 3 2 2 2 5" xfId="43296"/>
    <cellStyle name="Normal 3 2 2 2 6" xfId="43297"/>
    <cellStyle name="Normal 3 2 2 2 7" xfId="43298"/>
    <cellStyle name="Normal 3 2 2 2 8" xfId="43299"/>
    <cellStyle name="Normal 3 2 2 3" xfId="9831"/>
    <cellStyle name="Normal 3 2 2 4" xfId="43300"/>
    <cellStyle name="Normal 3 2 20" xfId="9832"/>
    <cellStyle name="Normal 3 2 21" xfId="9833"/>
    <cellStyle name="Normal 3 2 22" xfId="9834"/>
    <cellStyle name="Normal 3 2 23" xfId="9835"/>
    <cellStyle name="Normal 3 2 24" xfId="9836"/>
    <cellStyle name="Normal 3 2 25" xfId="9837"/>
    <cellStyle name="Normal 3 2 26" xfId="9838"/>
    <cellStyle name="Normal 3 2 27" xfId="9839"/>
    <cellStyle name="Normal 3 2 28" xfId="9840"/>
    <cellStyle name="Normal 3 2 29" xfId="9841"/>
    <cellStyle name="Normal 3 2 3" xfId="9842"/>
    <cellStyle name="Normal 3 2 3 10" xfId="9843"/>
    <cellStyle name="Normal 3 2 3 11" xfId="9844"/>
    <cellStyle name="Normal 3 2 3 12" xfId="9845"/>
    <cellStyle name="Normal 3 2 3 13" xfId="9846"/>
    <cellStyle name="Normal 3 2 3 14" xfId="9847"/>
    <cellStyle name="Normal 3 2 3 15" xfId="9848"/>
    <cellStyle name="Normal 3 2 3 16" xfId="9849"/>
    <cellStyle name="Normal 3 2 3 17" xfId="9850"/>
    <cellStyle name="Normal 3 2 3 2" xfId="9851"/>
    <cellStyle name="Normal 3 2 3 3" xfId="9852"/>
    <cellStyle name="Normal 3 2 3 4" xfId="9853"/>
    <cellStyle name="Normal 3 2 3 5" xfId="9854"/>
    <cellStyle name="Normal 3 2 3 6" xfId="9855"/>
    <cellStyle name="Normal 3 2 3 7" xfId="9856"/>
    <cellStyle name="Normal 3 2 3 8" xfId="9857"/>
    <cellStyle name="Normal 3 2 3 9" xfId="9858"/>
    <cellStyle name="Normal 3 2 30" xfId="9859"/>
    <cellStyle name="Normal 3 2 31" xfId="9860"/>
    <cellStyle name="Normal 3 2 32" xfId="9861"/>
    <cellStyle name="Normal 3 2 33" xfId="9862"/>
    <cellStyle name="Normal 3 2 34" xfId="9863"/>
    <cellStyle name="Normal 3 2 35" xfId="9864"/>
    <cellStyle name="Normal 3 2 36" xfId="9865"/>
    <cellStyle name="Normal 3 2 37" xfId="9866"/>
    <cellStyle name="Normal 3 2 38" xfId="9867"/>
    <cellStyle name="Normal 3 2 39" xfId="9868"/>
    <cellStyle name="Normal 3 2 4" xfId="9869"/>
    <cellStyle name="Normal 3 2 4 10" xfId="9870"/>
    <cellStyle name="Normal 3 2 4 11" xfId="9871"/>
    <cellStyle name="Normal 3 2 4 12" xfId="9872"/>
    <cellStyle name="Normal 3 2 4 13" xfId="9873"/>
    <cellStyle name="Normal 3 2 4 14" xfId="9874"/>
    <cellStyle name="Normal 3 2 4 15" xfId="9875"/>
    <cellStyle name="Normal 3 2 4 16" xfId="9876"/>
    <cellStyle name="Normal 3 2 4 17" xfId="9877"/>
    <cellStyle name="Normal 3 2 4 2" xfId="9878"/>
    <cellStyle name="Normal 3 2 4 3" xfId="9879"/>
    <cellStyle name="Normal 3 2 4 4" xfId="9880"/>
    <cellStyle name="Normal 3 2 4 5" xfId="9881"/>
    <cellStyle name="Normal 3 2 4 6" xfId="9882"/>
    <cellStyle name="Normal 3 2 4 7" xfId="9883"/>
    <cellStyle name="Normal 3 2 4 8" xfId="9884"/>
    <cellStyle name="Normal 3 2 4 9" xfId="9885"/>
    <cellStyle name="Normal 3 2 40" xfId="9886"/>
    <cellStyle name="Normal 3 2 41" xfId="9887"/>
    <cellStyle name="Normal 3 2 42" xfId="9888"/>
    <cellStyle name="Normal 3 2 43" xfId="9889"/>
    <cellStyle name="Normal 3 2 44" xfId="9890"/>
    <cellStyle name="Normal 3 2 45" xfId="9891"/>
    <cellStyle name="Normal 3 2 46" xfId="9892"/>
    <cellStyle name="Normal 3 2 47" xfId="9893"/>
    <cellStyle name="Normal 3 2 48" xfId="9894"/>
    <cellStyle name="Normal 3 2 49" xfId="9895"/>
    <cellStyle name="Normal 3 2 5" xfId="9896"/>
    <cellStyle name="Normal 3 2 50" xfId="9897"/>
    <cellStyle name="Normal 3 2 51" xfId="9898"/>
    <cellStyle name="Normal 3 2 52" xfId="9899"/>
    <cellStyle name="Normal 3 2 53" xfId="9900"/>
    <cellStyle name="Normal 3 2 54" xfId="9901"/>
    <cellStyle name="Normal 3 2 55" xfId="9902"/>
    <cellStyle name="Normal 3 2 56" xfId="9903"/>
    <cellStyle name="Normal 3 2 57" xfId="9904"/>
    <cellStyle name="Normal 3 2 58" xfId="9905"/>
    <cellStyle name="Normal 3 2 59" xfId="9906"/>
    <cellStyle name="Normal 3 2 6" xfId="9907"/>
    <cellStyle name="Normal 3 2 60" xfId="9908"/>
    <cellStyle name="Normal 3 2 61" xfId="9909"/>
    <cellStyle name="Normal 3 2 62" xfId="9910"/>
    <cellStyle name="Normal 3 2 63" xfId="9911"/>
    <cellStyle name="Normal 3 2 64" xfId="9912"/>
    <cellStyle name="Normal 3 2 65" xfId="9913"/>
    <cellStyle name="Normal 3 2 66" xfId="9914"/>
    <cellStyle name="Normal 3 2 67" xfId="9915"/>
    <cellStyle name="Normal 3 2 68" xfId="9916"/>
    <cellStyle name="Normal 3 2 69" xfId="9917"/>
    <cellStyle name="Normal 3 2 7" xfId="9918"/>
    <cellStyle name="Normal 3 2 70" xfId="9919"/>
    <cellStyle name="Normal 3 2 71" xfId="9920"/>
    <cellStyle name="Normal 3 2 72" xfId="9921"/>
    <cellStyle name="Normal 3 2 73" xfId="9922"/>
    <cellStyle name="Normal 3 2 74" xfId="9923"/>
    <cellStyle name="Normal 3 2 75" xfId="9924"/>
    <cellStyle name="Normal 3 2 76" xfId="9925"/>
    <cellStyle name="Normal 3 2 77" xfId="9926"/>
    <cellStyle name="Normal 3 2 78" xfId="9927"/>
    <cellStyle name="Normal 3 2 79" xfId="40435"/>
    <cellStyle name="Normal 3 2 8" xfId="9928"/>
    <cellStyle name="Normal 3 2 80" xfId="50702"/>
    <cellStyle name="Normal 3 2 9" xfId="9929"/>
    <cellStyle name="Normal 3 2_3.1.2 DB Pension Detail" xfId="9930"/>
    <cellStyle name="Normal 3 20" xfId="9931"/>
    <cellStyle name="Normal 3 21" xfId="9932"/>
    <cellStyle name="Normal 3 22" xfId="9933"/>
    <cellStyle name="Normal 3 23" xfId="9934"/>
    <cellStyle name="Normal 3 24" xfId="9935"/>
    <cellStyle name="Normal 3 25" xfId="9936"/>
    <cellStyle name="Normal 3 26" xfId="9937"/>
    <cellStyle name="Normal 3 27" xfId="9938"/>
    <cellStyle name="Normal 3 28" xfId="9939"/>
    <cellStyle name="Normal 3 29" xfId="9940"/>
    <cellStyle name="Normal 3 3" xfId="9941"/>
    <cellStyle name="Normal 3 3 10" xfId="9942"/>
    <cellStyle name="Normal 3 3 11" xfId="9943"/>
    <cellStyle name="Normal 3 3 12" xfId="9944"/>
    <cellStyle name="Normal 3 3 13" xfId="9945"/>
    <cellStyle name="Normal 3 3 14" xfId="9946"/>
    <cellStyle name="Normal 3 3 15" xfId="9947"/>
    <cellStyle name="Normal 3 3 16" xfId="9948"/>
    <cellStyle name="Normal 3 3 17" xfId="9949"/>
    <cellStyle name="Normal 3 3 18" xfId="9950"/>
    <cellStyle name="Normal 3 3 19" xfId="9951"/>
    <cellStyle name="Normal 3 3 2" xfId="9952"/>
    <cellStyle name="Normal 3 3 2 10" xfId="9953"/>
    <cellStyle name="Normal 3 3 2 11" xfId="9954"/>
    <cellStyle name="Normal 3 3 2 12" xfId="9955"/>
    <cellStyle name="Normal 3 3 2 13" xfId="9956"/>
    <cellStyle name="Normal 3 3 2 14" xfId="9957"/>
    <cellStyle name="Normal 3 3 2 15" xfId="9958"/>
    <cellStyle name="Normal 3 3 2 16" xfId="9959"/>
    <cellStyle name="Normal 3 3 2 17" xfId="9960"/>
    <cellStyle name="Normal 3 3 2 18" xfId="9961"/>
    <cellStyle name="Normal 3 3 2 19" xfId="9962"/>
    <cellStyle name="Normal 3 3 2 2" xfId="9963"/>
    <cellStyle name="Normal 3 3 2 2 2" xfId="43301"/>
    <cellStyle name="Normal 3 3 2 2 3" xfId="43302"/>
    <cellStyle name="Normal 3 3 2 2 4" xfId="43303"/>
    <cellStyle name="Normal 3 3 2 2 5" xfId="43304"/>
    <cellStyle name="Normal 3 3 2 2 6" xfId="43305"/>
    <cellStyle name="Normal 3 3 2 2 7" xfId="43306"/>
    <cellStyle name="Normal 3 3 2 2 8" xfId="43307"/>
    <cellStyle name="Normal 3 3 2 20" xfId="9964"/>
    <cellStyle name="Normal 3 3 2 21" xfId="9965"/>
    <cellStyle name="Normal 3 3 2 22" xfId="9966"/>
    <cellStyle name="Normal 3 3 2 23" xfId="9967"/>
    <cellStyle name="Normal 3 3 2 24" xfId="9968"/>
    <cellStyle name="Normal 3 3 2 25" xfId="9969"/>
    <cellStyle name="Normal 3 3 2 26" xfId="43308"/>
    <cellStyle name="Normal 3 3 2 27" xfId="43309"/>
    <cellStyle name="Normal 3 3 2 3" xfId="9970"/>
    <cellStyle name="Normal 3 3 2 3 10" xfId="9971"/>
    <cellStyle name="Normal 3 3 2 3 11" xfId="9972"/>
    <cellStyle name="Normal 3 3 2 3 12" xfId="9973"/>
    <cellStyle name="Normal 3 3 2 3 13" xfId="9974"/>
    <cellStyle name="Normal 3 3 2 3 14" xfId="9975"/>
    <cellStyle name="Normal 3 3 2 3 15" xfId="9976"/>
    <cellStyle name="Normal 3 3 2 3 16" xfId="9977"/>
    <cellStyle name="Normal 3 3 2 3 17" xfId="9978"/>
    <cellStyle name="Normal 3 3 2 3 18" xfId="9979"/>
    <cellStyle name="Normal 3 3 2 3 19" xfId="9980"/>
    <cellStyle name="Normal 3 3 2 3 2" xfId="9981"/>
    <cellStyle name="Normal 3 3 2 3 2 10" xfId="9982"/>
    <cellStyle name="Normal 3 3 2 3 2 11" xfId="9983"/>
    <cellStyle name="Normal 3 3 2 3 2 12" xfId="9984"/>
    <cellStyle name="Normal 3 3 2 3 2 13" xfId="9985"/>
    <cellStyle name="Normal 3 3 2 3 2 14" xfId="9986"/>
    <cellStyle name="Normal 3 3 2 3 2 15" xfId="9987"/>
    <cellStyle name="Normal 3 3 2 3 2 16" xfId="9988"/>
    <cellStyle name="Normal 3 3 2 3 2 17" xfId="9989"/>
    <cellStyle name="Normal 3 3 2 3 2 18" xfId="9990"/>
    <cellStyle name="Normal 3 3 2 3 2 19" xfId="9991"/>
    <cellStyle name="Normal 3 3 2 3 2 2" xfId="9992"/>
    <cellStyle name="Normal 3 3 2 3 2 2 10" xfId="9993"/>
    <cellStyle name="Normal 3 3 2 3 2 2 11" xfId="9994"/>
    <cellStyle name="Normal 3 3 2 3 2 2 12" xfId="9995"/>
    <cellStyle name="Normal 3 3 2 3 2 2 13" xfId="9996"/>
    <cellStyle name="Normal 3 3 2 3 2 2 2" xfId="9997"/>
    <cellStyle name="Normal 3 3 2 3 2 2 3" xfId="9998"/>
    <cellStyle name="Normal 3 3 2 3 2 2 4" xfId="9999"/>
    <cellStyle name="Normal 3 3 2 3 2 2 5" xfId="10000"/>
    <cellStyle name="Normal 3 3 2 3 2 2 6" xfId="10001"/>
    <cellStyle name="Normal 3 3 2 3 2 2 7" xfId="10002"/>
    <cellStyle name="Normal 3 3 2 3 2 2 8" xfId="10003"/>
    <cellStyle name="Normal 3 3 2 3 2 2 9" xfId="10004"/>
    <cellStyle name="Normal 3 3 2 3 2 20" xfId="10005"/>
    <cellStyle name="Normal 3 3 2 3 2 21" xfId="10006"/>
    <cellStyle name="Normal 3 3 2 3 2 3" xfId="10007"/>
    <cellStyle name="Normal 3 3 2 3 2 4" xfId="10008"/>
    <cellStyle name="Normal 3 3 2 3 2 5" xfId="10009"/>
    <cellStyle name="Normal 3 3 2 3 2 6" xfId="10010"/>
    <cellStyle name="Normal 3 3 2 3 2 7" xfId="10011"/>
    <cellStyle name="Normal 3 3 2 3 2 8" xfId="10012"/>
    <cellStyle name="Normal 3 3 2 3 2 9" xfId="10013"/>
    <cellStyle name="Normal 3 3 2 3 20" xfId="10014"/>
    <cellStyle name="Normal 3 3 2 3 21" xfId="10015"/>
    <cellStyle name="Normal 3 3 2 3 22" xfId="10016"/>
    <cellStyle name="Normal 3 3 2 3 3" xfId="10017"/>
    <cellStyle name="Normal 3 3 2 3 3 10" xfId="10018"/>
    <cellStyle name="Normal 3 3 2 3 3 11" xfId="10019"/>
    <cellStyle name="Normal 3 3 2 3 3 12" xfId="10020"/>
    <cellStyle name="Normal 3 3 2 3 3 13" xfId="10021"/>
    <cellStyle name="Normal 3 3 2 3 3 2" xfId="10022"/>
    <cellStyle name="Normal 3 3 2 3 3 3" xfId="10023"/>
    <cellStyle name="Normal 3 3 2 3 3 4" xfId="10024"/>
    <cellStyle name="Normal 3 3 2 3 3 5" xfId="10025"/>
    <cellStyle name="Normal 3 3 2 3 3 6" xfId="10026"/>
    <cellStyle name="Normal 3 3 2 3 3 7" xfId="10027"/>
    <cellStyle name="Normal 3 3 2 3 3 8" xfId="10028"/>
    <cellStyle name="Normal 3 3 2 3 3 9" xfId="10029"/>
    <cellStyle name="Normal 3 3 2 3 4" xfId="10030"/>
    <cellStyle name="Normal 3 3 2 3 5" xfId="10031"/>
    <cellStyle name="Normal 3 3 2 3 6" xfId="10032"/>
    <cellStyle name="Normal 3 3 2 3 7" xfId="10033"/>
    <cellStyle name="Normal 3 3 2 3 8" xfId="10034"/>
    <cellStyle name="Normal 3 3 2 3 9" xfId="10035"/>
    <cellStyle name="Normal 3 3 2 3_4 28 1_Asst_Health_Crit_AllTO_RIIO_20110714pm" xfId="10036"/>
    <cellStyle name="Normal 3 3 2 4" xfId="10037"/>
    <cellStyle name="Normal 3 3 2 4 10" xfId="10038"/>
    <cellStyle name="Normal 3 3 2 4 11" xfId="10039"/>
    <cellStyle name="Normal 3 3 2 4 12" xfId="10040"/>
    <cellStyle name="Normal 3 3 2 4 13" xfId="10041"/>
    <cellStyle name="Normal 3 3 2 4 14" xfId="10042"/>
    <cellStyle name="Normal 3 3 2 4 15" xfId="10043"/>
    <cellStyle name="Normal 3 3 2 4 16" xfId="10044"/>
    <cellStyle name="Normal 3 3 2 4 17" xfId="10045"/>
    <cellStyle name="Normal 3 3 2 4 18" xfId="10046"/>
    <cellStyle name="Normal 3 3 2 4 19" xfId="10047"/>
    <cellStyle name="Normal 3 3 2 4 2" xfId="10048"/>
    <cellStyle name="Normal 3 3 2 4 2 10" xfId="10049"/>
    <cellStyle name="Normal 3 3 2 4 2 11" xfId="10050"/>
    <cellStyle name="Normal 3 3 2 4 2 12" xfId="10051"/>
    <cellStyle name="Normal 3 3 2 4 2 13" xfId="10052"/>
    <cellStyle name="Normal 3 3 2 4 2 2" xfId="10053"/>
    <cellStyle name="Normal 3 3 2 4 2 3" xfId="10054"/>
    <cellStyle name="Normal 3 3 2 4 2 4" xfId="10055"/>
    <cellStyle name="Normal 3 3 2 4 2 5" xfId="10056"/>
    <cellStyle name="Normal 3 3 2 4 2 6" xfId="10057"/>
    <cellStyle name="Normal 3 3 2 4 2 7" xfId="10058"/>
    <cellStyle name="Normal 3 3 2 4 2 8" xfId="10059"/>
    <cellStyle name="Normal 3 3 2 4 2 9" xfId="10060"/>
    <cellStyle name="Normal 3 3 2 4 20" xfId="10061"/>
    <cellStyle name="Normal 3 3 2 4 21" xfId="10062"/>
    <cellStyle name="Normal 3 3 2 4 3" xfId="10063"/>
    <cellStyle name="Normal 3 3 2 4 4" xfId="10064"/>
    <cellStyle name="Normal 3 3 2 4 5" xfId="10065"/>
    <cellStyle name="Normal 3 3 2 4 6" xfId="10066"/>
    <cellStyle name="Normal 3 3 2 4 7" xfId="10067"/>
    <cellStyle name="Normal 3 3 2 4 8" xfId="10068"/>
    <cellStyle name="Normal 3 3 2 4 9" xfId="10069"/>
    <cellStyle name="Normal 3 3 2 5" xfId="10070"/>
    <cellStyle name="Normal 3 3 2 5 10" xfId="10071"/>
    <cellStyle name="Normal 3 3 2 5 11" xfId="10072"/>
    <cellStyle name="Normal 3 3 2 5 12" xfId="10073"/>
    <cellStyle name="Normal 3 3 2 5 13" xfId="10074"/>
    <cellStyle name="Normal 3 3 2 5 14" xfId="10075"/>
    <cellStyle name="Normal 3 3 2 5 15" xfId="10076"/>
    <cellStyle name="Normal 3 3 2 5 2" xfId="10077"/>
    <cellStyle name="Normal 3 3 2 5 2 10" xfId="10078"/>
    <cellStyle name="Normal 3 3 2 5 2 11" xfId="10079"/>
    <cellStyle name="Normal 3 3 2 5 2 12" xfId="10080"/>
    <cellStyle name="Normal 3 3 2 5 2 13" xfId="10081"/>
    <cellStyle name="Normal 3 3 2 5 2 2" xfId="10082"/>
    <cellStyle name="Normal 3 3 2 5 2 3" xfId="10083"/>
    <cellStyle name="Normal 3 3 2 5 2 4" xfId="10084"/>
    <cellStyle name="Normal 3 3 2 5 2 5" xfId="10085"/>
    <cellStyle name="Normal 3 3 2 5 2 6" xfId="10086"/>
    <cellStyle name="Normal 3 3 2 5 2 7" xfId="10087"/>
    <cellStyle name="Normal 3 3 2 5 2 8" xfId="10088"/>
    <cellStyle name="Normal 3 3 2 5 2 9" xfId="10089"/>
    <cellStyle name="Normal 3 3 2 5 3" xfId="10090"/>
    <cellStyle name="Normal 3 3 2 5 4" xfId="10091"/>
    <cellStyle name="Normal 3 3 2 5 5" xfId="10092"/>
    <cellStyle name="Normal 3 3 2 5 6" xfId="10093"/>
    <cellStyle name="Normal 3 3 2 5 7" xfId="10094"/>
    <cellStyle name="Normal 3 3 2 5 8" xfId="10095"/>
    <cellStyle name="Normal 3 3 2 5 9" xfId="10096"/>
    <cellStyle name="Normal 3 3 2 6" xfId="10097"/>
    <cellStyle name="Normal 3 3 2 6 10" xfId="10098"/>
    <cellStyle name="Normal 3 3 2 6 11" xfId="10099"/>
    <cellStyle name="Normal 3 3 2 6 12" xfId="10100"/>
    <cellStyle name="Normal 3 3 2 6 13" xfId="10101"/>
    <cellStyle name="Normal 3 3 2 6 2" xfId="10102"/>
    <cellStyle name="Normal 3 3 2 6 3" xfId="10103"/>
    <cellStyle name="Normal 3 3 2 6 4" xfId="10104"/>
    <cellStyle name="Normal 3 3 2 6 5" xfId="10105"/>
    <cellStyle name="Normal 3 3 2 6 6" xfId="10106"/>
    <cellStyle name="Normal 3 3 2 6 7" xfId="10107"/>
    <cellStyle name="Normal 3 3 2 6 8" xfId="10108"/>
    <cellStyle name="Normal 3 3 2 6 9" xfId="10109"/>
    <cellStyle name="Normal 3 3 2 7" xfId="10110"/>
    <cellStyle name="Normal 3 3 2 7 2" xfId="43310"/>
    <cellStyle name="Normal 3 3 2 7 2 2" xfId="43311"/>
    <cellStyle name="Normal 3 3 2 7 2 3" xfId="43312"/>
    <cellStyle name="Normal 3 3 2 7 3" xfId="43313"/>
    <cellStyle name="Normal 3 3 2 7 4" xfId="43314"/>
    <cellStyle name="Normal 3 3 2 8" xfId="10111"/>
    <cellStyle name="Normal 3 3 2 9" xfId="10112"/>
    <cellStyle name="Normal 3 3 2_4 28 1_Asst_Health_Crit_AllTO_RIIO_20110714pm" xfId="10113"/>
    <cellStyle name="Normal 3 3 20" xfId="10114"/>
    <cellStyle name="Normal 3 3 21" xfId="10115"/>
    <cellStyle name="Normal 3 3 22" xfId="10116"/>
    <cellStyle name="Normal 3 3 23" xfId="10117"/>
    <cellStyle name="Normal 3 3 24" xfId="10118"/>
    <cellStyle name="Normal 3 3 25" xfId="10119"/>
    <cellStyle name="Normal 3 3 26" xfId="10120"/>
    <cellStyle name="Normal 3 3 27" xfId="10121"/>
    <cellStyle name="Normal 3 3 28" xfId="10122"/>
    <cellStyle name="Normal 3 3 29" xfId="10123"/>
    <cellStyle name="Normal 3 3 3" xfId="10124"/>
    <cellStyle name="Normal 3 3 3 10" xfId="10125"/>
    <cellStyle name="Normal 3 3 3 11" xfId="10126"/>
    <cellStyle name="Normal 3 3 3 12" xfId="10127"/>
    <cellStyle name="Normal 3 3 3 13" xfId="10128"/>
    <cellStyle name="Normal 3 3 3 14" xfId="10129"/>
    <cellStyle name="Normal 3 3 3 15" xfId="10130"/>
    <cellStyle name="Normal 3 3 3 16" xfId="10131"/>
    <cellStyle name="Normal 3 3 3 17" xfId="10132"/>
    <cellStyle name="Normal 3 3 3 18" xfId="43315"/>
    <cellStyle name="Normal 3 3 3 19" xfId="43316"/>
    <cellStyle name="Normal 3 3 3 2" xfId="10133"/>
    <cellStyle name="Normal 3 3 3 2 10" xfId="10134"/>
    <cellStyle name="Normal 3 3 3 2 11" xfId="10135"/>
    <cellStyle name="Normal 3 3 3 2 12" xfId="10136"/>
    <cellStyle name="Normal 3 3 3 2 13" xfId="10137"/>
    <cellStyle name="Normal 3 3 3 2 14" xfId="10138"/>
    <cellStyle name="Normal 3 3 3 2 15" xfId="10139"/>
    <cellStyle name="Normal 3 3 3 2 16" xfId="10140"/>
    <cellStyle name="Normal 3 3 3 2 17" xfId="10141"/>
    <cellStyle name="Normal 3 3 3 2 18" xfId="10142"/>
    <cellStyle name="Normal 3 3 3 2 19" xfId="10143"/>
    <cellStyle name="Normal 3 3 3 2 2" xfId="10144"/>
    <cellStyle name="Normal 3 3 3 2 2 10" xfId="10145"/>
    <cellStyle name="Normal 3 3 3 2 2 11" xfId="10146"/>
    <cellStyle name="Normal 3 3 3 2 2 12" xfId="10147"/>
    <cellStyle name="Normal 3 3 3 2 2 13" xfId="10148"/>
    <cellStyle name="Normal 3 3 3 2 2 14" xfId="10149"/>
    <cellStyle name="Normal 3 3 3 2 2 15" xfId="10150"/>
    <cellStyle name="Normal 3 3 3 2 2 16" xfId="10151"/>
    <cellStyle name="Normal 3 3 3 2 2 17" xfId="10152"/>
    <cellStyle name="Normal 3 3 3 2 2 18" xfId="10153"/>
    <cellStyle name="Normal 3 3 3 2 2 19" xfId="10154"/>
    <cellStyle name="Normal 3 3 3 2 2 2" xfId="10155"/>
    <cellStyle name="Normal 3 3 3 2 2 2 10" xfId="10156"/>
    <cellStyle name="Normal 3 3 3 2 2 2 11" xfId="10157"/>
    <cellStyle name="Normal 3 3 3 2 2 2 12" xfId="10158"/>
    <cellStyle name="Normal 3 3 3 2 2 2 13" xfId="10159"/>
    <cellStyle name="Normal 3 3 3 2 2 2 2" xfId="10160"/>
    <cellStyle name="Normal 3 3 3 2 2 2 3" xfId="10161"/>
    <cellStyle name="Normal 3 3 3 2 2 2 4" xfId="10162"/>
    <cellStyle name="Normal 3 3 3 2 2 2 5" xfId="10163"/>
    <cellStyle name="Normal 3 3 3 2 2 2 6" xfId="10164"/>
    <cellStyle name="Normal 3 3 3 2 2 2 7" xfId="10165"/>
    <cellStyle name="Normal 3 3 3 2 2 2 8" xfId="10166"/>
    <cellStyle name="Normal 3 3 3 2 2 2 9" xfId="10167"/>
    <cellStyle name="Normal 3 3 3 2 2 20" xfId="10168"/>
    <cellStyle name="Normal 3 3 3 2 2 21" xfId="10169"/>
    <cellStyle name="Normal 3 3 3 2 2 3" xfId="10170"/>
    <cellStyle name="Normal 3 3 3 2 2 4" xfId="10171"/>
    <cellStyle name="Normal 3 3 3 2 2 5" xfId="10172"/>
    <cellStyle name="Normal 3 3 3 2 2 6" xfId="10173"/>
    <cellStyle name="Normal 3 3 3 2 2 7" xfId="10174"/>
    <cellStyle name="Normal 3 3 3 2 2 8" xfId="10175"/>
    <cellStyle name="Normal 3 3 3 2 2 9" xfId="10176"/>
    <cellStyle name="Normal 3 3 3 2 20" xfId="10177"/>
    <cellStyle name="Normal 3 3 3 2 21" xfId="10178"/>
    <cellStyle name="Normal 3 3 3 2 22" xfId="10179"/>
    <cellStyle name="Normal 3 3 3 2 3" xfId="10180"/>
    <cellStyle name="Normal 3 3 3 2 3 10" xfId="10181"/>
    <cellStyle name="Normal 3 3 3 2 3 11" xfId="10182"/>
    <cellStyle name="Normal 3 3 3 2 3 12" xfId="10183"/>
    <cellStyle name="Normal 3 3 3 2 3 13" xfId="10184"/>
    <cellStyle name="Normal 3 3 3 2 3 2" xfId="10185"/>
    <cellStyle name="Normal 3 3 3 2 3 3" xfId="10186"/>
    <cellStyle name="Normal 3 3 3 2 3 4" xfId="10187"/>
    <cellStyle name="Normal 3 3 3 2 3 5" xfId="10188"/>
    <cellStyle name="Normal 3 3 3 2 3 6" xfId="10189"/>
    <cellStyle name="Normal 3 3 3 2 3 7" xfId="10190"/>
    <cellStyle name="Normal 3 3 3 2 3 8" xfId="10191"/>
    <cellStyle name="Normal 3 3 3 2 3 9" xfId="10192"/>
    <cellStyle name="Normal 3 3 3 2 4" xfId="10193"/>
    <cellStyle name="Normal 3 3 3 2 5" xfId="10194"/>
    <cellStyle name="Normal 3 3 3 2 6" xfId="10195"/>
    <cellStyle name="Normal 3 3 3 2 7" xfId="10196"/>
    <cellStyle name="Normal 3 3 3 2 8" xfId="10197"/>
    <cellStyle name="Normal 3 3 3 2 9" xfId="10198"/>
    <cellStyle name="Normal 3 3 3 2_4 28 1_Asst_Health_Crit_AllTO_RIIO_20110714pm" xfId="10199"/>
    <cellStyle name="Normal 3 3 3 20" xfId="43317"/>
    <cellStyle name="Normal 3 3 3 21" xfId="43318"/>
    <cellStyle name="Normal 3 3 3 22" xfId="43319"/>
    <cellStyle name="Normal 3 3 3 23" xfId="43320"/>
    <cellStyle name="Normal 3 3 3 24" xfId="43321"/>
    <cellStyle name="Normal 3 3 3 25" xfId="43322"/>
    <cellStyle name="Normal 3 3 3 3" xfId="10200"/>
    <cellStyle name="Normal 3 3 3 3 10" xfId="10201"/>
    <cellStyle name="Normal 3 3 3 3 11" xfId="10202"/>
    <cellStyle name="Normal 3 3 3 3 12" xfId="10203"/>
    <cellStyle name="Normal 3 3 3 3 13" xfId="10204"/>
    <cellStyle name="Normal 3 3 3 3 14" xfId="10205"/>
    <cellStyle name="Normal 3 3 3 3 15" xfId="10206"/>
    <cellStyle name="Normal 3 3 3 3 16" xfId="10207"/>
    <cellStyle name="Normal 3 3 3 3 17" xfId="10208"/>
    <cellStyle name="Normal 3 3 3 3 18" xfId="10209"/>
    <cellStyle name="Normal 3 3 3 3 19" xfId="10210"/>
    <cellStyle name="Normal 3 3 3 3 2" xfId="10211"/>
    <cellStyle name="Normal 3 3 3 3 2 10" xfId="10212"/>
    <cellStyle name="Normal 3 3 3 3 2 11" xfId="10213"/>
    <cellStyle name="Normal 3 3 3 3 2 12" xfId="10214"/>
    <cellStyle name="Normal 3 3 3 3 2 13" xfId="10215"/>
    <cellStyle name="Normal 3 3 3 3 2 2" xfId="10216"/>
    <cellStyle name="Normal 3 3 3 3 2 3" xfId="10217"/>
    <cellStyle name="Normal 3 3 3 3 2 4" xfId="10218"/>
    <cellStyle name="Normal 3 3 3 3 2 5" xfId="10219"/>
    <cellStyle name="Normal 3 3 3 3 2 6" xfId="10220"/>
    <cellStyle name="Normal 3 3 3 3 2 7" xfId="10221"/>
    <cellStyle name="Normal 3 3 3 3 2 8" xfId="10222"/>
    <cellStyle name="Normal 3 3 3 3 2 9" xfId="10223"/>
    <cellStyle name="Normal 3 3 3 3 20" xfId="10224"/>
    <cellStyle name="Normal 3 3 3 3 21" xfId="10225"/>
    <cellStyle name="Normal 3 3 3 3 3" xfId="10226"/>
    <cellStyle name="Normal 3 3 3 3 4" xfId="10227"/>
    <cellStyle name="Normal 3 3 3 3 5" xfId="10228"/>
    <cellStyle name="Normal 3 3 3 3 6" xfId="10229"/>
    <cellStyle name="Normal 3 3 3 3 7" xfId="10230"/>
    <cellStyle name="Normal 3 3 3 3 8" xfId="10231"/>
    <cellStyle name="Normal 3 3 3 3 9" xfId="10232"/>
    <cellStyle name="Normal 3 3 3 4" xfId="10233"/>
    <cellStyle name="Normal 3 3 3 4 10" xfId="10234"/>
    <cellStyle name="Normal 3 3 3 4 11" xfId="10235"/>
    <cellStyle name="Normal 3 3 3 4 12" xfId="10236"/>
    <cellStyle name="Normal 3 3 3 4 13" xfId="10237"/>
    <cellStyle name="Normal 3 3 3 4 2" xfId="10238"/>
    <cellStyle name="Normal 3 3 3 4 3" xfId="10239"/>
    <cellStyle name="Normal 3 3 3 4 4" xfId="10240"/>
    <cellStyle name="Normal 3 3 3 4 5" xfId="10241"/>
    <cellStyle name="Normal 3 3 3 4 6" xfId="10242"/>
    <cellStyle name="Normal 3 3 3 4 7" xfId="10243"/>
    <cellStyle name="Normal 3 3 3 4 8" xfId="10244"/>
    <cellStyle name="Normal 3 3 3 4 9" xfId="10245"/>
    <cellStyle name="Normal 3 3 3 5" xfId="10246"/>
    <cellStyle name="Normal 3 3 3 5 2" xfId="43323"/>
    <cellStyle name="Normal 3 3 3 5 2 2" xfId="43324"/>
    <cellStyle name="Normal 3 3 3 5 2 3" xfId="43325"/>
    <cellStyle name="Normal 3 3 3 5 3" xfId="43326"/>
    <cellStyle name="Normal 3 3 3 5 4" xfId="43327"/>
    <cellStyle name="Normal 3 3 3 6" xfId="10247"/>
    <cellStyle name="Normal 3 3 3 7" xfId="10248"/>
    <cellStyle name="Normal 3 3 3 8" xfId="10249"/>
    <cellStyle name="Normal 3 3 3 9" xfId="10250"/>
    <cellStyle name="Normal 3 3 3_4 28 1_Asst_Health_Crit_AllTO_RIIO_20110714pm" xfId="10251"/>
    <cellStyle name="Normal 3 3 30" xfId="10252"/>
    <cellStyle name="Normal 3 3 31" xfId="10253"/>
    <cellStyle name="Normal 3 3 32" xfId="10254"/>
    <cellStyle name="Normal 3 3 33" xfId="10255"/>
    <cellStyle name="Normal 3 3 34" xfId="10256"/>
    <cellStyle name="Normal 3 3 35" xfId="10257"/>
    <cellStyle name="Normal 3 3 36" xfId="10258"/>
    <cellStyle name="Normal 3 3 37" xfId="10259"/>
    <cellStyle name="Normal 3 3 38" xfId="10260"/>
    <cellStyle name="Normal 3 3 39" xfId="10261"/>
    <cellStyle name="Normal 3 3 4" xfId="10262"/>
    <cellStyle name="Normal 3 3 40" xfId="10263"/>
    <cellStyle name="Normal 3 3 41" xfId="10264"/>
    <cellStyle name="Normal 3 3 42" xfId="10265"/>
    <cellStyle name="Normal 3 3 43" xfId="10266"/>
    <cellStyle name="Normal 3 3 44" xfId="10267"/>
    <cellStyle name="Normal 3 3 45" xfId="10268"/>
    <cellStyle name="Normal 3 3 46" xfId="10269"/>
    <cellStyle name="Normal 3 3 47" xfId="10270"/>
    <cellStyle name="Normal 3 3 48" xfId="10271"/>
    <cellStyle name="Normal 3 3 49" xfId="10272"/>
    <cellStyle name="Normal 3 3 5" xfId="10273"/>
    <cellStyle name="Normal 3 3 5 10" xfId="10274"/>
    <cellStyle name="Normal 3 3 5 11" xfId="10275"/>
    <cellStyle name="Normal 3 3 5 12" xfId="10276"/>
    <cellStyle name="Normal 3 3 5 13" xfId="10277"/>
    <cellStyle name="Normal 3 3 5 14" xfId="10278"/>
    <cellStyle name="Normal 3 3 5 15" xfId="10279"/>
    <cellStyle name="Normal 3 3 5 16" xfId="10280"/>
    <cellStyle name="Normal 3 3 5 17" xfId="10281"/>
    <cellStyle name="Normal 3 3 5 2" xfId="10282"/>
    <cellStyle name="Normal 3 3 5 3" xfId="10283"/>
    <cellStyle name="Normal 3 3 5 4" xfId="10284"/>
    <cellStyle name="Normal 3 3 5 5" xfId="10285"/>
    <cellStyle name="Normal 3 3 5 6" xfId="10286"/>
    <cellStyle name="Normal 3 3 5 7" xfId="10287"/>
    <cellStyle name="Normal 3 3 5 8" xfId="10288"/>
    <cellStyle name="Normal 3 3 5 9" xfId="10289"/>
    <cellStyle name="Normal 3 3 50" xfId="10290"/>
    <cellStyle name="Normal 3 3 51" xfId="10291"/>
    <cellStyle name="Normal 3 3 52" xfId="10292"/>
    <cellStyle name="Normal 3 3 53" xfId="10293"/>
    <cellStyle name="Normal 3 3 54" xfId="10294"/>
    <cellStyle name="Normal 3 3 55" xfId="10295"/>
    <cellStyle name="Normal 3 3 56" xfId="10296"/>
    <cellStyle name="Normal 3 3 57" xfId="10297"/>
    <cellStyle name="Normal 3 3 58" xfId="10298"/>
    <cellStyle name="Normal 3 3 59" xfId="10299"/>
    <cellStyle name="Normal 3 3 6" xfId="10300"/>
    <cellStyle name="Normal 3 3 6 10" xfId="10301"/>
    <cellStyle name="Normal 3 3 6 11" xfId="10302"/>
    <cellStyle name="Normal 3 3 6 12" xfId="10303"/>
    <cellStyle name="Normal 3 3 6 13" xfId="10304"/>
    <cellStyle name="Normal 3 3 6 14" xfId="10305"/>
    <cellStyle name="Normal 3 3 6 15" xfId="10306"/>
    <cellStyle name="Normal 3 3 6 16" xfId="10307"/>
    <cellStyle name="Normal 3 3 6 17" xfId="10308"/>
    <cellStyle name="Normal 3 3 6 2" xfId="10309"/>
    <cellStyle name="Normal 3 3 6 3" xfId="10310"/>
    <cellStyle name="Normal 3 3 6 4" xfId="10311"/>
    <cellStyle name="Normal 3 3 6 5" xfId="10312"/>
    <cellStyle name="Normal 3 3 6 6" xfId="10313"/>
    <cellStyle name="Normal 3 3 6 7" xfId="10314"/>
    <cellStyle name="Normal 3 3 6 8" xfId="10315"/>
    <cellStyle name="Normal 3 3 6 9" xfId="10316"/>
    <cellStyle name="Normal 3 3 60" xfId="10317"/>
    <cellStyle name="Normal 3 3 61" xfId="10318"/>
    <cellStyle name="Normal 3 3 62" xfId="10319"/>
    <cellStyle name="Normal 3 3 63" xfId="10320"/>
    <cellStyle name="Normal 3 3 64" xfId="10321"/>
    <cellStyle name="Normal 3 3 65" xfId="10322"/>
    <cellStyle name="Normal 3 3 66" xfId="10323"/>
    <cellStyle name="Normal 3 3 67" xfId="10324"/>
    <cellStyle name="Normal 3 3 68" xfId="10325"/>
    <cellStyle name="Normal 3 3 69" xfId="10326"/>
    <cellStyle name="Normal 3 3 7" xfId="10327"/>
    <cellStyle name="Normal 3 3 70" xfId="10328"/>
    <cellStyle name="Normal 3 3 71" xfId="10329"/>
    <cellStyle name="Normal 3 3 72" xfId="10330"/>
    <cellStyle name="Normal 3 3 73" xfId="10331"/>
    <cellStyle name="Normal 3 3 74" xfId="10332"/>
    <cellStyle name="Normal 3 3 75" xfId="10333"/>
    <cellStyle name="Normal 3 3 76" xfId="10334"/>
    <cellStyle name="Normal 3 3 77" xfId="10335"/>
    <cellStyle name="Normal 3 3 78" xfId="10336"/>
    <cellStyle name="Normal 3 3 79" xfId="10337"/>
    <cellStyle name="Normal 3 3 8" xfId="10338"/>
    <cellStyle name="Normal 3 3 80" xfId="10339"/>
    <cellStyle name="Normal 3 3 81" xfId="10340"/>
    <cellStyle name="Normal 3 3 82" xfId="10341"/>
    <cellStyle name="Normal 3 3 83" xfId="10342"/>
    <cellStyle name="Normal 3 3 84" xfId="10343"/>
    <cellStyle name="Normal 3 3 85" xfId="43328"/>
    <cellStyle name="Normal 3 3 9" xfId="10344"/>
    <cellStyle name="Normal 3 3_2010_NGET_TPCR4_RO_FBPQ(Opex) trace only FINAL(DPP)" xfId="10345"/>
    <cellStyle name="Normal 3 30" xfId="10346"/>
    <cellStyle name="Normal 3 31" xfId="10347"/>
    <cellStyle name="Normal 3 32" xfId="10348"/>
    <cellStyle name="Normal 3 33" xfId="10349"/>
    <cellStyle name="Normal 3 34" xfId="10350"/>
    <cellStyle name="Normal 3 35" xfId="10351"/>
    <cellStyle name="Normal 3 36" xfId="10352"/>
    <cellStyle name="Normal 3 37" xfId="10353"/>
    <cellStyle name="Normal 3 38" xfId="10354"/>
    <cellStyle name="Normal 3 39" xfId="10355"/>
    <cellStyle name="Normal 3 4" xfId="10356"/>
    <cellStyle name="Normal 3 4 10" xfId="10357"/>
    <cellStyle name="Normal 3 4 11" xfId="10358"/>
    <cellStyle name="Normal 3 4 12" xfId="10359"/>
    <cellStyle name="Normal 3 4 13" xfId="10360"/>
    <cellStyle name="Normal 3 4 14" xfId="10361"/>
    <cellStyle name="Normal 3 4 15" xfId="10362"/>
    <cellStyle name="Normal 3 4 16" xfId="10363"/>
    <cellStyle name="Normal 3 4 17" xfId="10364"/>
    <cellStyle name="Normal 3 4 18" xfId="10365"/>
    <cellStyle name="Normal 3 4 19" xfId="10366"/>
    <cellStyle name="Normal 3 4 2" xfId="10367"/>
    <cellStyle name="Normal 3 4 2 10" xfId="10368"/>
    <cellStyle name="Normal 3 4 2 11" xfId="10369"/>
    <cellStyle name="Normal 3 4 2 12" xfId="10370"/>
    <cellStyle name="Normal 3 4 2 13" xfId="10371"/>
    <cellStyle name="Normal 3 4 2 14" xfId="10372"/>
    <cellStyle name="Normal 3 4 2 15" xfId="10373"/>
    <cellStyle name="Normal 3 4 2 16" xfId="10374"/>
    <cellStyle name="Normal 3 4 2 17" xfId="10375"/>
    <cellStyle name="Normal 3 4 2 18" xfId="10376"/>
    <cellStyle name="Normal 3 4 2 19" xfId="10377"/>
    <cellStyle name="Normal 3 4 2 2" xfId="10378"/>
    <cellStyle name="Normal 3 4 2 2 10" xfId="10379"/>
    <cellStyle name="Normal 3 4 2 2 11" xfId="10380"/>
    <cellStyle name="Normal 3 4 2 2 12" xfId="10381"/>
    <cellStyle name="Normal 3 4 2 2 13" xfId="10382"/>
    <cellStyle name="Normal 3 4 2 2 14" xfId="10383"/>
    <cellStyle name="Normal 3 4 2 2 15" xfId="10384"/>
    <cellStyle name="Normal 3 4 2 2 16" xfId="10385"/>
    <cellStyle name="Normal 3 4 2 2 17" xfId="10386"/>
    <cellStyle name="Normal 3 4 2 2 18" xfId="10387"/>
    <cellStyle name="Normal 3 4 2 2 19" xfId="10388"/>
    <cellStyle name="Normal 3 4 2 2 2" xfId="10389"/>
    <cellStyle name="Normal 3 4 2 2 2 10" xfId="10390"/>
    <cellStyle name="Normal 3 4 2 2 2 11" xfId="10391"/>
    <cellStyle name="Normal 3 4 2 2 2 12" xfId="10392"/>
    <cellStyle name="Normal 3 4 2 2 2 13" xfId="10393"/>
    <cellStyle name="Normal 3 4 2 2 2 2" xfId="10394"/>
    <cellStyle name="Normal 3 4 2 2 2 3" xfId="10395"/>
    <cellStyle name="Normal 3 4 2 2 2 4" xfId="10396"/>
    <cellStyle name="Normal 3 4 2 2 2 5" xfId="10397"/>
    <cellStyle name="Normal 3 4 2 2 2 6" xfId="10398"/>
    <cellStyle name="Normal 3 4 2 2 2 7" xfId="10399"/>
    <cellStyle name="Normal 3 4 2 2 2 8" xfId="10400"/>
    <cellStyle name="Normal 3 4 2 2 2 9" xfId="10401"/>
    <cellStyle name="Normal 3 4 2 2 20" xfId="10402"/>
    <cellStyle name="Normal 3 4 2 2 21" xfId="10403"/>
    <cellStyle name="Normal 3 4 2 2 3" xfId="10404"/>
    <cellStyle name="Normal 3 4 2 2 4" xfId="10405"/>
    <cellStyle name="Normal 3 4 2 2 5" xfId="10406"/>
    <cellStyle name="Normal 3 4 2 2 6" xfId="10407"/>
    <cellStyle name="Normal 3 4 2 2 7" xfId="10408"/>
    <cellStyle name="Normal 3 4 2 2 8" xfId="10409"/>
    <cellStyle name="Normal 3 4 2 2 9" xfId="10410"/>
    <cellStyle name="Normal 3 4 2 20" xfId="10411"/>
    <cellStyle name="Normal 3 4 2 21" xfId="10412"/>
    <cellStyle name="Normal 3 4 2 22" xfId="10413"/>
    <cellStyle name="Normal 3 4 2 23" xfId="49326"/>
    <cellStyle name="Normal 3 4 2 3" xfId="10414"/>
    <cellStyle name="Normal 3 4 2 3 10" xfId="10415"/>
    <cellStyle name="Normal 3 4 2 3 11" xfId="10416"/>
    <cellStyle name="Normal 3 4 2 3 12" xfId="10417"/>
    <cellStyle name="Normal 3 4 2 3 13" xfId="10418"/>
    <cellStyle name="Normal 3 4 2 3 2" xfId="10419"/>
    <cellStyle name="Normal 3 4 2 3 3" xfId="10420"/>
    <cellStyle name="Normal 3 4 2 3 4" xfId="10421"/>
    <cellStyle name="Normal 3 4 2 3 5" xfId="10422"/>
    <cellStyle name="Normal 3 4 2 3 6" xfId="10423"/>
    <cellStyle name="Normal 3 4 2 3 7" xfId="10424"/>
    <cellStyle name="Normal 3 4 2 3 8" xfId="10425"/>
    <cellStyle name="Normal 3 4 2 3 9" xfId="10426"/>
    <cellStyle name="Normal 3 4 2 4" xfId="10427"/>
    <cellStyle name="Normal 3 4 2 5" xfId="10428"/>
    <cellStyle name="Normal 3 4 2 6" xfId="10429"/>
    <cellStyle name="Normal 3 4 2 7" xfId="10430"/>
    <cellStyle name="Normal 3 4 2 8" xfId="10431"/>
    <cellStyle name="Normal 3 4 2 9" xfId="10432"/>
    <cellStyle name="Normal 3 4 2_4 28 1_Asst_Health_Crit_AllTO_RIIO_20110714pm" xfId="10433"/>
    <cellStyle name="Normal 3 4 20" xfId="10434"/>
    <cellStyle name="Normal 3 4 21" xfId="10435"/>
    <cellStyle name="Normal 3 4 22" xfId="10436"/>
    <cellStyle name="Normal 3 4 23" xfId="10437"/>
    <cellStyle name="Normal 3 4 24" xfId="10438"/>
    <cellStyle name="Normal 3 4 25" xfId="10439"/>
    <cellStyle name="Normal 3 4 26" xfId="10440"/>
    <cellStyle name="Normal 3 4 27" xfId="10441"/>
    <cellStyle name="Normal 3 4 28" xfId="10442"/>
    <cellStyle name="Normal 3 4 29" xfId="10443"/>
    <cellStyle name="Normal 3 4 3" xfId="10444"/>
    <cellStyle name="Normal 3 4 3 10" xfId="10445"/>
    <cellStyle name="Normal 3 4 3 11" xfId="10446"/>
    <cellStyle name="Normal 3 4 3 12" xfId="10447"/>
    <cellStyle name="Normal 3 4 3 13" xfId="10448"/>
    <cellStyle name="Normal 3 4 3 14" xfId="10449"/>
    <cellStyle name="Normal 3 4 3 15" xfId="10450"/>
    <cellStyle name="Normal 3 4 3 16" xfId="10451"/>
    <cellStyle name="Normal 3 4 3 17" xfId="10452"/>
    <cellStyle name="Normal 3 4 3 18" xfId="10453"/>
    <cellStyle name="Normal 3 4 3 19" xfId="10454"/>
    <cellStyle name="Normal 3 4 3 2" xfId="10455"/>
    <cellStyle name="Normal 3 4 3 2 10" xfId="10456"/>
    <cellStyle name="Normal 3 4 3 2 11" xfId="10457"/>
    <cellStyle name="Normal 3 4 3 2 12" xfId="10458"/>
    <cellStyle name="Normal 3 4 3 2 13" xfId="10459"/>
    <cellStyle name="Normal 3 4 3 2 2" xfId="10460"/>
    <cellStyle name="Normal 3 4 3 2 3" xfId="10461"/>
    <cellStyle name="Normal 3 4 3 2 4" xfId="10462"/>
    <cellStyle name="Normal 3 4 3 2 5" xfId="10463"/>
    <cellStyle name="Normal 3 4 3 2 6" xfId="10464"/>
    <cellStyle name="Normal 3 4 3 2 7" xfId="10465"/>
    <cellStyle name="Normal 3 4 3 2 8" xfId="10466"/>
    <cellStyle name="Normal 3 4 3 2 9" xfId="10467"/>
    <cellStyle name="Normal 3 4 3 20" xfId="10468"/>
    <cellStyle name="Normal 3 4 3 21" xfId="10469"/>
    <cellStyle name="Normal 3 4 3 3" xfId="10470"/>
    <cellStyle name="Normal 3 4 3 4" xfId="10471"/>
    <cellStyle name="Normal 3 4 3 5" xfId="10472"/>
    <cellStyle name="Normal 3 4 3 6" xfId="10473"/>
    <cellStyle name="Normal 3 4 3 7" xfId="10474"/>
    <cellStyle name="Normal 3 4 3 8" xfId="10475"/>
    <cellStyle name="Normal 3 4 3 9" xfId="10476"/>
    <cellStyle name="Normal 3 4 30" xfId="10477"/>
    <cellStyle name="Normal 3 4 31" xfId="10478"/>
    <cellStyle name="Normal 3 4 32" xfId="10479"/>
    <cellStyle name="Normal 3 4 33" xfId="10480"/>
    <cellStyle name="Normal 3 4 34" xfId="10481"/>
    <cellStyle name="Normal 3 4 35" xfId="10482"/>
    <cellStyle name="Normal 3 4 36" xfId="10483"/>
    <cellStyle name="Normal 3 4 37" xfId="10484"/>
    <cellStyle name="Normal 3 4 38" xfId="10485"/>
    <cellStyle name="Normal 3 4 39" xfId="10486"/>
    <cellStyle name="Normal 3 4 4" xfId="10487"/>
    <cellStyle name="Normal 3 4 4 10" xfId="10488"/>
    <cellStyle name="Normal 3 4 4 11" xfId="10489"/>
    <cellStyle name="Normal 3 4 4 12" xfId="10490"/>
    <cellStyle name="Normal 3 4 4 13" xfId="10491"/>
    <cellStyle name="Normal 3 4 4 14" xfId="10492"/>
    <cellStyle name="Normal 3 4 4 15" xfId="10493"/>
    <cellStyle name="Normal 3 4 4 16" xfId="10494"/>
    <cellStyle name="Normal 3 4 4 17" xfId="10495"/>
    <cellStyle name="Normal 3 4 4 2" xfId="10496"/>
    <cellStyle name="Normal 3 4 4 3" xfId="10497"/>
    <cellStyle name="Normal 3 4 4 4" xfId="10498"/>
    <cellStyle name="Normal 3 4 4 5" xfId="10499"/>
    <cellStyle name="Normal 3 4 4 6" xfId="10500"/>
    <cellStyle name="Normal 3 4 4 7" xfId="10501"/>
    <cellStyle name="Normal 3 4 4 8" xfId="10502"/>
    <cellStyle name="Normal 3 4 4 9" xfId="10503"/>
    <cellStyle name="Normal 3 4 40" xfId="10504"/>
    <cellStyle name="Normal 3 4 41" xfId="10505"/>
    <cellStyle name="Normal 3 4 42" xfId="10506"/>
    <cellStyle name="Normal 3 4 43" xfId="10507"/>
    <cellStyle name="Normal 3 4 44" xfId="10508"/>
    <cellStyle name="Normal 3 4 45" xfId="10509"/>
    <cellStyle name="Normal 3 4 46" xfId="10510"/>
    <cellStyle name="Normal 3 4 47" xfId="10511"/>
    <cellStyle name="Normal 3 4 48" xfId="10512"/>
    <cellStyle name="Normal 3 4 49" xfId="10513"/>
    <cellStyle name="Normal 3 4 5" xfId="10514"/>
    <cellStyle name="Normal 3 4 5 10" xfId="10515"/>
    <cellStyle name="Normal 3 4 5 11" xfId="10516"/>
    <cellStyle name="Normal 3 4 5 12" xfId="10517"/>
    <cellStyle name="Normal 3 4 5 13" xfId="10518"/>
    <cellStyle name="Normal 3 4 5 14" xfId="10519"/>
    <cellStyle name="Normal 3 4 5 15" xfId="10520"/>
    <cellStyle name="Normal 3 4 5 16" xfId="10521"/>
    <cellStyle name="Normal 3 4 5 17" xfId="10522"/>
    <cellStyle name="Normal 3 4 5 2" xfId="10523"/>
    <cellStyle name="Normal 3 4 5 2 2" xfId="43329"/>
    <cellStyle name="Normal 3 4 5 2 3" xfId="43330"/>
    <cellStyle name="Normal 3 4 5 3" xfId="10524"/>
    <cellStyle name="Normal 3 4 5 4" xfId="10525"/>
    <cellStyle name="Normal 3 4 5 5" xfId="10526"/>
    <cellStyle name="Normal 3 4 5 6" xfId="10527"/>
    <cellStyle name="Normal 3 4 5 7" xfId="10528"/>
    <cellStyle name="Normal 3 4 5 8" xfId="10529"/>
    <cellStyle name="Normal 3 4 5 9" xfId="10530"/>
    <cellStyle name="Normal 3 4 50" xfId="10531"/>
    <cellStyle name="Normal 3 4 51" xfId="10532"/>
    <cellStyle name="Normal 3 4 52" xfId="10533"/>
    <cellStyle name="Normal 3 4 53" xfId="10534"/>
    <cellStyle name="Normal 3 4 54" xfId="10535"/>
    <cellStyle name="Normal 3 4 55" xfId="10536"/>
    <cellStyle name="Normal 3 4 56" xfId="10537"/>
    <cellStyle name="Normal 3 4 57" xfId="10538"/>
    <cellStyle name="Normal 3 4 58" xfId="10539"/>
    <cellStyle name="Normal 3 4 59" xfId="10540"/>
    <cellStyle name="Normal 3 4 6" xfId="10541"/>
    <cellStyle name="Normal 3 4 60" xfId="10542"/>
    <cellStyle name="Normal 3 4 61" xfId="10543"/>
    <cellStyle name="Normal 3 4 62" xfId="10544"/>
    <cellStyle name="Normal 3 4 63" xfId="10545"/>
    <cellStyle name="Normal 3 4 64" xfId="10546"/>
    <cellStyle name="Normal 3 4 65" xfId="10547"/>
    <cellStyle name="Normal 3 4 66" xfId="10548"/>
    <cellStyle name="Normal 3 4 67" xfId="10549"/>
    <cellStyle name="Normal 3 4 68" xfId="10550"/>
    <cellStyle name="Normal 3 4 69" xfId="10551"/>
    <cellStyle name="Normal 3 4 7" xfId="10552"/>
    <cellStyle name="Normal 3 4 70" xfId="10553"/>
    <cellStyle name="Normal 3 4 71" xfId="10554"/>
    <cellStyle name="Normal 3 4 72" xfId="10555"/>
    <cellStyle name="Normal 3 4 73" xfId="10556"/>
    <cellStyle name="Normal 3 4 74" xfId="10557"/>
    <cellStyle name="Normal 3 4 75" xfId="10558"/>
    <cellStyle name="Normal 3 4 76" xfId="10559"/>
    <cellStyle name="Normal 3 4 77" xfId="10560"/>
    <cellStyle name="Normal 3 4 78" xfId="10561"/>
    <cellStyle name="Normal 3 4 79" xfId="10562"/>
    <cellStyle name="Normal 3 4 8" xfId="10563"/>
    <cellStyle name="Normal 3 4 80" xfId="10564"/>
    <cellStyle name="Normal 3 4 81" xfId="10565"/>
    <cellStyle name="Normal 3 4 82" xfId="10566"/>
    <cellStyle name="Normal 3 4 83" xfId="10567"/>
    <cellStyle name="Normal 3 4 84" xfId="49327"/>
    <cellStyle name="Normal 3 4 9" xfId="10568"/>
    <cellStyle name="Normal 3 4_4 28 1_Asst_Health_Crit_AllTO_RIIO_20110714pm" xfId="10569"/>
    <cellStyle name="Normal 3 40" xfId="10570"/>
    <cellStyle name="Normal 3 41" xfId="10571"/>
    <cellStyle name="Normal 3 42" xfId="10572"/>
    <cellStyle name="Normal 3 43" xfId="10573"/>
    <cellStyle name="Normal 3 44" xfId="10574"/>
    <cellStyle name="Normal 3 45" xfId="10575"/>
    <cellStyle name="Normal 3 46" xfId="10576"/>
    <cellStyle name="Normal 3 47" xfId="10577"/>
    <cellStyle name="Normal 3 48" xfId="10578"/>
    <cellStyle name="Normal 3 49" xfId="10579"/>
    <cellStyle name="Normal 3 5" xfId="10580"/>
    <cellStyle name="Normal 3 5 10" xfId="10581"/>
    <cellStyle name="Normal 3 5 11" xfId="10582"/>
    <cellStyle name="Normal 3 5 12" xfId="10583"/>
    <cellStyle name="Normal 3 5 13" xfId="10584"/>
    <cellStyle name="Normal 3 5 14" xfId="10585"/>
    <cellStyle name="Normal 3 5 15" xfId="10586"/>
    <cellStyle name="Normal 3 5 16" xfId="10587"/>
    <cellStyle name="Normal 3 5 17" xfId="10588"/>
    <cellStyle name="Normal 3 5 18" xfId="10589"/>
    <cellStyle name="Normal 3 5 19" xfId="10590"/>
    <cellStyle name="Normal 3 5 2" xfId="10591"/>
    <cellStyle name="Normal 3 5 2 10" xfId="10592"/>
    <cellStyle name="Normal 3 5 2 11" xfId="10593"/>
    <cellStyle name="Normal 3 5 2 12" xfId="10594"/>
    <cellStyle name="Normal 3 5 2 13" xfId="10595"/>
    <cellStyle name="Normal 3 5 2 14" xfId="10596"/>
    <cellStyle name="Normal 3 5 2 15" xfId="10597"/>
    <cellStyle name="Normal 3 5 2 16" xfId="10598"/>
    <cellStyle name="Normal 3 5 2 17" xfId="10599"/>
    <cellStyle name="Normal 3 5 2 18" xfId="49328"/>
    <cellStyle name="Normal 3 5 2 2" xfId="10600"/>
    <cellStyle name="Normal 3 5 2 3" xfId="10601"/>
    <cellStyle name="Normal 3 5 2 4" xfId="10602"/>
    <cellStyle name="Normal 3 5 2 5" xfId="10603"/>
    <cellStyle name="Normal 3 5 2 6" xfId="10604"/>
    <cellStyle name="Normal 3 5 2 7" xfId="10605"/>
    <cellStyle name="Normal 3 5 2 8" xfId="10606"/>
    <cellStyle name="Normal 3 5 2 9" xfId="10607"/>
    <cellStyle name="Normal 3 5 20" xfId="10608"/>
    <cellStyle name="Normal 3 5 21" xfId="10609"/>
    <cellStyle name="Normal 3 5 22" xfId="10610"/>
    <cellStyle name="Normal 3 5 23" xfId="10611"/>
    <cellStyle name="Normal 3 5 24" xfId="10612"/>
    <cellStyle name="Normal 3 5 25" xfId="10613"/>
    <cellStyle name="Normal 3 5 26" xfId="10614"/>
    <cellStyle name="Normal 3 5 27" xfId="10615"/>
    <cellStyle name="Normal 3 5 28" xfId="10616"/>
    <cellStyle name="Normal 3 5 29" xfId="10617"/>
    <cellStyle name="Normal 3 5 3" xfId="10618"/>
    <cellStyle name="Normal 3 5 3 10" xfId="10619"/>
    <cellStyle name="Normal 3 5 3 11" xfId="10620"/>
    <cellStyle name="Normal 3 5 3 12" xfId="10621"/>
    <cellStyle name="Normal 3 5 3 13" xfId="10622"/>
    <cellStyle name="Normal 3 5 3 14" xfId="10623"/>
    <cellStyle name="Normal 3 5 3 15" xfId="10624"/>
    <cellStyle name="Normal 3 5 3 16" xfId="10625"/>
    <cellStyle name="Normal 3 5 3 17" xfId="10626"/>
    <cellStyle name="Normal 3 5 3 2" xfId="10627"/>
    <cellStyle name="Normal 3 5 3 3" xfId="10628"/>
    <cellStyle name="Normal 3 5 3 4" xfId="10629"/>
    <cellStyle name="Normal 3 5 3 5" xfId="10630"/>
    <cellStyle name="Normal 3 5 3 6" xfId="10631"/>
    <cellStyle name="Normal 3 5 3 7" xfId="10632"/>
    <cellStyle name="Normal 3 5 3 8" xfId="10633"/>
    <cellStyle name="Normal 3 5 3 9" xfId="10634"/>
    <cellStyle name="Normal 3 5 30" xfId="10635"/>
    <cellStyle name="Normal 3 5 31" xfId="10636"/>
    <cellStyle name="Normal 3 5 32" xfId="10637"/>
    <cellStyle name="Normal 3 5 33" xfId="10638"/>
    <cellStyle name="Normal 3 5 34" xfId="10639"/>
    <cellStyle name="Normal 3 5 35" xfId="10640"/>
    <cellStyle name="Normal 3 5 36" xfId="10641"/>
    <cellStyle name="Normal 3 5 37" xfId="10642"/>
    <cellStyle name="Normal 3 5 38" xfId="10643"/>
    <cellStyle name="Normal 3 5 39" xfId="10644"/>
    <cellStyle name="Normal 3 5 4" xfId="10645"/>
    <cellStyle name="Normal 3 5 40" xfId="10646"/>
    <cellStyle name="Normal 3 5 41" xfId="10647"/>
    <cellStyle name="Normal 3 5 42" xfId="10648"/>
    <cellStyle name="Normal 3 5 43" xfId="10649"/>
    <cellStyle name="Normal 3 5 44" xfId="10650"/>
    <cellStyle name="Normal 3 5 45" xfId="10651"/>
    <cellStyle name="Normal 3 5 46" xfId="10652"/>
    <cellStyle name="Normal 3 5 47" xfId="10653"/>
    <cellStyle name="Normal 3 5 48" xfId="10654"/>
    <cellStyle name="Normal 3 5 49" xfId="10655"/>
    <cellStyle name="Normal 3 5 5" xfId="10656"/>
    <cellStyle name="Normal 3 5 50" xfId="10657"/>
    <cellStyle name="Normal 3 5 51" xfId="10658"/>
    <cellStyle name="Normal 3 5 52" xfId="10659"/>
    <cellStyle name="Normal 3 5 53" xfId="10660"/>
    <cellStyle name="Normal 3 5 54" xfId="10661"/>
    <cellStyle name="Normal 3 5 55" xfId="10662"/>
    <cellStyle name="Normal 3 5 56" xfId="10663"/>
    <cellStyle name="Normal 3 5 57" xfId="10664"/>
    <cellStyle name="Normal 3 5 58" xfId="10665"/>
    <cellStyle name="Normal 3 5 59" xfId="10666"/>
    <cellStyle name="Normal 3 5 6" xfId="10667"/>
    <cellStyle name="Normal 3 5 60" xfId="10668"/>
    <cellStyle name="Normal 3 5 61" xfId="10669"/>
    <cellStyle name="Normal 3 5 62" xfId="10670"/>
    <cellStyle name="Normal 3 5 63" xfId="10671"/>
    <cellStyle name="Normal 3 5 64" xfId="10672"/>
    <cellStyle name="Normal 3 5 65" xfId="10673"/>
    <cellStyle name="Normal 3 5 66" xfId="10674"/>
    <cellStyle name="Normal 3 5 67" xfId="10675"/>
    <cellStyle name="Normal 3 5 68" xfId="10676"/>
    <cellStyle name="Normal 3 5 69" xfId="10677"/>
    <cellStyle name="Normal 3 5 7" xfId="10678"/>
    <cellStyle name="Normal 3 5 70" xfId="10679"/>
    <cellStyle name="Normal 3 5 71" xfId="10680"/>
    <cellStyle name="Normal 3 5 72" xfId="10681"/>
    <cellStyle name="Normal 3 5 73" xfId="10682"/>
    <cellStyle name="Normal 3 5 74" xfId="10683"/>
    <cellStyle name="Normal 3 5 75" xfId="10684"/>
    <cellStyle name="Normal 3 5 76" xfId="10685"/>
    <cellStyle name="Normal 3 5 77" xfId="10686"/>
    <cellStyle name="Normal 3 5 78" xfId="10687"/>
    <cellStyle name="Normal 3 5 79" xfId="10688"/>
    <cellStyle name="Normal 3 5 8" xfId="10689"/>
    <cellStyle name="Normal 3 5 80" xfId="10690"/>
    <cellStyle name="Normal 3 5 81" xfId="10691"/>
    <cellStyle name="Normal 3 5 82" xfId="10692"/>
    <cellStyle name="Normal 3 5 83" xfId="49329"/>
    <cellStyle name="Normal 3 5 9" xfId="10693"/>
    <cellStyle name="Normal 3 50" xfId="10694"/>
    <cellStyle name="Normal 3 51" xfId="10695"/>
    <cellStyle name="Normal 3 52" xfId="10696"/>
    <cellStyle name="Normal 3 53" xfId="10697"/>
    <cellStyle name="Normal 3 54" xfId="10698"/>
    <cellStyle name="Normal 3 55" xfId="10699"/>
    <cellStyle name="Normal 3 56" xfId="10700"/>
    <cellStyle name="Normal 3 57" xfId="10701"/>
    <cellStyle name="Normal 3 58" xfId="10702"/>
    <cellStyle name="Normal 3 59" xfId="10703"/>
    <cellStyle name="Normal 3 6" xfId="10704"/>
    <cellStyle name="Normal 3 6 10" xfId="10705"/>
    <cellStyle name="Normal 3 6 11" xfId="10706"/>
    <cellStyle name="Normal 3 6 12" xfId="10707"/>
    <cellStyle name="Normal 3 6 13" xfId="10708"/>
    <cellStyle name="Normal 3 6 14" xfId="10709"/>
    <cellStyle name="Normal 3 6 15" xfId="10710"/>
    <cellStyle name="Normal 3 6 16" xfId="10711"/>
    <cellStyle name="Normal 3 6 17" xfId="10712"/>
    <cellStyle name="Normal 3 6 18" xfId="10713"/>
    <cellStyle name="Normal 3 6 19" xfId="10714"/>
    <cellStyle name="Normal 3 6 2" xfId="10715"/>
    <cellStyle name="Normal 3 6 2 10" xfId="10716"/>
    <cellStyle name="Normal 3 6 2 11" xfId="10717"/>
    <cellStyle name="Normal 3 6 2 12" xfId="10718"/>
    <cellStyle name="Normal 3 6 2 13" xfId="10719"/>
    <cellStyle name="Normal 3 6 2 14" xfId="10720"/>
    <cellStyle name="Normal 3 6 2 15" xfId="10721"/>
    <cellStyle name="Normal 3 6 2 16" xfId="10722"/>
    <cellStyle name="Normal 3 6 2 17" xfId="10723"/>
    <cellStyle name="Normal 3 6 2 18" xfId="49330"/>
    <cellStyle name="Normal 3 6 2 2" xfId="10724"/>
    <cellStyle name="Normal 3 6 2 3" xfId="10725"/>
    <cellStyle name="Normal 3 6 2 4" xfId="10726"/>
    <cellStyle name="Normal 3 6 2 5" xfId="10727"/>
    <cellStyle name="Normal 3 6 2 6" xfId="10728"/>
    <cellStyle name="Normal 3 6 2 7" xfId="10729"/>
    <cellStyle name="Normal 3 6 2 8" xfId="10730"/>
    <cellStyle name="Normal 3 6 2 9" xfId="10731"/>
    <cellStyle name="Normal 3 6 20" xfId="10732"/>
    <cellStyle name="Normal 3 6 21" xfId="10733"/>
    <cellStyle name="Normal 3 6 22" xfId="10734"/>
    <cellStyle name="Normal 3 6 23" xfId="10735"/>
    <cellStyle name="Normal 3 6 24" xfId="10736"/>
    <cellStyle name="Normal 3 6 25" xfId="10737"/>
    <cellStyle name="Normal 3 6 26" xfId="10738"/>
    <cellStyle name="Normal 3 6 27" xfId="10739"/>
    <cellStyle name="Normal 3 6 28" xfId="10740"/>
    <cellStyle name="Normal 3 6 29" xfId="10741"/>
    <cellStyle name="Normal 3 6 3" xfId="10742"/>
    <cellStyle name="Normal 3 6 3 10" xfId="10743"/>
    <cellStyle name="Normal 3 6 3 11" xfId="10744"/>
    <cellStyle name="Normal 3 6 3 12" xfId="10745"/>
    <cellStyle name="Normal 3 6 3 13" xfId="10746"/>
    <cellStyle name="Normal 3 6 3 14" xfId="10747"/>
    <cellStyle name="Normal 3 6 3 15" xfId="10748"/>
    <cellStyle name="Normal 3 6 3 16" xfId="10749"/>
    <cellStyle name="Normal 3 6 3 17" xfId="10750"/>
    <cellStyle name="Normal 3 6 3 2" xfId="10751"/>
    <cellStyle name="Normal 3 6 3 3" xfId="10752"/>
    <cellStyle name="Normal 3 6 3 4" xfId="10753"/>
    <cellStyle name="Normal 3 6 3 5" xfId="10754"/>
    <cellStyle name="Normal 3 6 3 6" xfId="10755"/>
    <cellStyle name="Normal 3 6 3 7" xfId="10756"/>
    <cellStyle name="Normal 3 6 3 8" xfId="10757"/>
    <cellStyle name="Normal 3 6 3 9" xfId="10758"/>
    <cellStyle name="Normal 3 6 30" xfId="10759"/>
    <cellStyle name="Normal 3 6 31" xfId="10760"/>
    <cellStyle name="Normal 3 6 32" xfId="10761"/>
    <cellStyle name="Normal 3 6 33" xfId="10762"/>
    <cellStyle name="Normal 3 6 34" xfId="10763"/>
    <cellStyle name="Normal 3 6 35" xfId="10764"/>
    <cellStyle name="Normal 3 6 36" xfId="10765"/>
    <cellStyle name="Normal 3 6 37" xfId="10766"/>
    <cellStyle name="Normal 3 6 38" xfId="10767"/>
    <cellStyle name="Normal 3 6 39" xfId="10768"/>
    <cellStyle name="Normal 3 6 4" xfId="10769"/>
    <cellStyle name="Normal 3 6 40" xfId="10770"/>
    <cellStyle name="Normal 3 6 41" xfId="10771"/>
    <cellStyle name="Normal 3 6 42" xfId="10772"/>
    <cellStyle name="Normal 3 6 43" xfId="10773"/>
    <cellStyle name="Normal 3 6 44" xfId="10774"/>
    <cellStyle name="Normal 3 6 45" xfId="10775"/>
    <cellStyle name="Normal 3 6 46" xfId="10776"/>
    <cellStyle name="Normal 3 6 47" xfId="10777"/>
    <cellStyle name="Normal 3 6 48" xfId="10778"/>
    <cellStyle name="Normal 3 6 49" xfId="10779"/>
    <cellStyle name="Normal 3 6 5" xfId="10780"/>
    <cellStyle name="Normal 3 6 50" xfId="10781"/>
    <cellStyle name="Normal 3 6 51" xfId="10782"/>
    <cellStyle name="Normal 3 6 52" xfId="10783"/>
    <cellStyle name="Normal 3 6 53" xfId="10784"/>
    <cellStyle name="Normal 3 6 54" xfId="10785"/>
    <cellStyle name="Normal 3 6 55" xfId="10786"/>
    <cellStyle name="Normal 3 6 56" xfId="10787"/>
    <cellStyle name="Normal 3 6 57" xfId="10788"/>
    <cellStyle name="Normal 3 6 58" xfId="10789"/>
    <cellStyle name="Normal 3 6 59" xfId="10790"/>
    <cellStyle name="Normal 3 6 6" xfId="10791"/>
    <cellStyle name="Normal 3 6 60" xfId="10792"/>
    <cellStyle name="Normal 3 6 61" xfId="10793"/>
    <cellStyle name="Normal 3 6 62" xfId="10794"/>
    <cellStyle name="Normal 3 6 63" xfId="10795"/>
    <cellStyle name="Normal 3 6 64" xfId="10796"/>
    <cellStyle name="Normal 3 6 65" xfId="10797"/>
    <cellStyle name="Normal 3 6 66" xfId="10798"/>
    <cellStyle name="Normal 3 6 67" xfId="10799"/>
    <cellStyle name="Normal 3 6 68" xfId="10800"/>
    <cellStyle name="Normal 3 6 69" xfId="10801"/>
    <cellStyle name="Normal 3 6 7" xfId="10802"/>
    <cellStyle name="Normal 3 6 70" xfId="10803"/>
    <cellStyle name="Normal 3 6 71" xfId="10804"/>
    <cellStyle name="Normal 3 6 72" xfId="10805"/>
    <cellStyle name="Normal 3 6 73" xfId="10806"/>
    <cellStyle name="Normal 3 6 74" xfId="10807"/>
    <cellStyle name="Normal 3 6 75" xfId="10808"/>
    <cellStyle name="Normal 3 6 76" xfId="10809"/>
    <cellStyle name="Normal 3 6 77" xfId="10810"/>
    <cellStyle name="Normal 3 6 78" xfId="10811"/>
    <cellStyle name="Normal 3 6 79" xfId="10812"/>
    <cellStyle name="Normal 3 6 8" xfId="10813"/>
    <cellStyle name="Normal 3 6 80" xfId="10814"/>
    <cellStyle name="Normal 3 6 81" xfId="10815"/>
    <cellStyle name="Normal 3 6 82" xfId="10816"/>
    <cellStyle name="Normal 3 6 83" xfId="49331"/>
    <cellStyle name="Normal 3 6 9" xfId="10817"/>
    <cellStyle name="Normal 3 60" xfId="10818"/>
    <cellStyle name="Normal 3 61" xfId="10819"/>
    <cellStyle name="Normal 3 62" xfId="10820"/>
    <cellStyle name="Normal 3 63" xfId="10821"/>
    <cellStyle name="Normal 3 64" xfId="10822"/>
    <cellStyle name="Normal 3 65" xfId="10823"/>
    <cellStyle name="Normal 3 66" xfId="10824"/>
    <cellStyle name="Normal 3 67" xfId="10825"/>
    <cellStyle name="Normal 3 68" xfId="10826"/>
    <cellStyle name="Normal 3 69" xfId="10827"/>
    <cellStyle name="Normal 3 7" xfId="10828"/>
    <cellStyle name="Normal 3 7 10" xfId="10829"/>
    <cellStyle name="Normal 3 7 11" xfId="10830"/>
    <cellStyle name="Normal 3 7 12" xfId="10831"/>
    <cellStyle name="Normal 3 7 13" xfId="10832"/>
    <cellStyle name="Normal 3 7 14" xfId="10833"/>
    <cellStyle name="Normal 3 7 15" xfId="10834"/>
    <cellStyle name="Normal 3 7 16" xfId="10835"/>
    <cellStyle name="Normal 3 7 17" xfId="10836"/>
    <cellStyle name="Normal 3 7 18" xfId="10837"/>
    <cellStyle name="Normal 3 7 19" xfId="10838"/>
    <cellStyle name="Normal 3 7 2" xfId="10839"/>
    <cellStyle name="Normal 3 7 2 10" xfId="10840"/>
    <cellStyle name="Normal 3 7 2 11" xfId="10841"/>
    <cellStyle name="Normal 3 7 2 12" xfId="10842"/>
    <cellStyle name="Normal 3 7 2 13" xfId="10843"/>
    <cellStyle name="Normal 3 7 2 14" xfId="10844"/>
    <cellStyle name="Normal 3 7 2 15" xfId="10845"/>
    <cellStyle name="Normal 3 7 2 16" xfId="10846"/>
    <cellStyle name="Normal 3 7 2 17" xfId="10847"/>
    <cellStyle name="Normal 3 7 2 2" xfId="10848"/>
    <cellStyle name="Normal 3 7 2 3" xfId="10849"/>
    <cellStyle name="Normal 3 7 2 4" xfId="10850"/>
    <cellStyle name="Normal 3 7 2 5" xfId="10851"/>
    <cellStyle name="Normal 3 7 2 6" xfId="10852"/>
    <cellStyle name="Normal 3 7 2 7" xfId="10853"/>
    <cellStyle name="Normal 3 7 2 8" xfId="10854"/>
    <cellStyle name="Normal 3 7 2 9" xfId="10855"/>
    <cellStyle name="Normal 3 7 20" xfId="10856"/>
    <cellStyle name="Normal 3 7 21" xfId="10857"/>
    <cellStyle name="Normal 3 7 22" xfId="10858"/>
    <cellStyle name="Normal 3 7 23" xfId="10859"/>
    <cellStyle name="Normal 3 7 24" xfId="10860"/>
    <cellStyle name="Normal 3 7 25" xfId="10861"/>
    <cellStyle name="Normal 3 7 26" xfId="10862"/>
    <cellStyle name="Normal 3 7 27" xfId="10863"/>
    <cellStyle name="Normal 3 7 28" xfId="10864"/>
    <cellStyle name="Normal 3 7 29" xfId="10865"/>
    <cellStyle name="Normal 3 7 3" xfId="10866"/>
    <cellStyle name="Normal 3 7 3 10" xfId="10867"/>
    <cellStyle name="Normal 3 7 3 11" xfId="10868"/>
    <cellStyle name="Normal 3 7 3 12" xfId="10869"/>
    <cellStyle name="Normal 3 7 3 13" xfId="10870"/>
    <cellStyle name="Normal 3 7 3 14" xfId="10871"/>
    <cellStyle name="Normal 3 7 3 15" xfId="10872"/>
    <cellStyle name="Normal 3 7 3 16" xfId="10873"/>
    <cellStyle name="Normal 3 7 3 17" xfId="10874"/>
    <cellStyle name="Normal 3 7 3 2" xfId="10875"/>
    <cellStyle name="Normal 3 7 3 3" xfId="10876"/>
    <cellStyle name="Normal 3 7 3 4" xfId="10877"/>
    <cellStyle name="Normal 3 7 3 5" xfId="10878"/>
    <cellStyle name="Normal 3 7 3 6" xfId="10879"/>
    <cellStyle name="Normal 3 7 3 7" xfId="10880"/>
    <cellStyle name="Normal 3 7 3 8" xfId="10881"/>
    <cellStyle name="Normal 3 7 3 9" xfId="10882"/>
    <cellStyle name="Normal 3 7 30" xfId="10883"/>
    <cellStyle name="Normal 3 7 31" xfId="10884"/>
    <cellStyle name="Normal 3 7 32" xfId="10885"/>
    <cellStyle name="Normal 3 7 33" xfId="10886"/>
    <cellStyle name="Normal 3 7 34" xfId="10887"/>
    <cellStyle name="Normal 3 7 35" xfId="10888"/>
    <cellStyle name="Normal 3 7 36" xfId="10889"/>
    <cellStyle name="Normal 3 7 37" xfId="10890"/>
    <cellStyle name="Normal 3 7 38" xfId="10891"/>
    <cellStyle name="Normal 3 7 39" xfId="10892"/>
    <cellStyle name="Normal 3 7 4" xfId="10893"/>
    <cellStyle name="Normal 3 7 40" xfId="10894"/>
    <cellStyle name="Normal 3 7 41" xfId="10895"/>
    <cellStyle name="Normal 3 7 42" xfId="10896"/>
    <cellStyle name="Normal 3 7 43" xfId="10897"/>
    <cellStyle name="Normal 3 7 44" xfId="10898"/>
    <cellStyle name="Normal 3 7 45" xfId="10899"/>
    <cellStyle name="Normal 3 7 46" xfId="10900"/>
    <cellStyle name="Normal 3 7 47" xfId="10901"/>
    <cellStyle name="Normal 3 7 48" xfId="10902"/>
    <cellStyle name="Normal 3 7 49" xfId="10903"/>
    <cellStyle name="Normal 3 7 5" xfId="10904"/>
    <cellStyle name="Normal 3 7 50" xfId="10905"/>
    <cellStyle name="Normal 3 7 51" xfId="10906"/>
    <cellStyle name="Normal 3 7 52" xfId="10907"/>
    <cellStyle name="Normal 3 7 53" xfId="10908"/>
    <cellStyle name="Normal 3 7 54" xfId="10909"/>
    <cellStyle name="Normal 3 7 55" xfId="10910"/>
    <cellStyle name="Normal 3 7 56" xfId="10911"/>
    <cellStyle name="Normal 3 7 57" xfId="10912"/>
    <cellStyle name="Normal 3 7 58" xfId="10913"/>
    <cellStyle name="Normal 3 7 59" xfId="10914"/>
    <cellStyle name="Normal 3 7 6" xfId="10915"/>
    <cellStyle name="Normal 3 7 60" xfId="10916"/>
    <cellStyle name="Normal 3 7 61" xfId="10917"/>
    <cellStyle name="Normal 3 7 62" xfId="10918"/>
    <cellStyle name="Normal 3 7 63" xfId="10919"/>
    <cellStyle name="Normal 3 7 64" xfId="10920"/>
    <cellStyle name="Normal 3 7 65" xfId="10921"/>
    <cellStyle name="Normal 3 7 66" xfId="10922"/>
    <cellStyle name="Normal 3 7 67" xfId="10923"/>
    <cellStyle name="Normal 3 7 68" xfId="10924"/>
    <cellStyle name="Normal 3 7 69" xfId="10925"/>
    <cellStyle name="Normal 3 7 7" xfId="10926"/>
    <cellStyle name="Normal 3 7 70" xfId="10927"/>
    <cellStyle name="Normal 3 7 71" xfId="10928"/>
    <cellStyle name="Normal 3 7 72" xfId="10929"/>
    <cellStyle name="Normal 3 7 73" xfId="10930"/>
    <cellStyle name="Normal 3 7 74" xfId="10931"/>
    <cellStyle name="Normal 3 7 75" xfId="10932"/>
    <cellStyle name="Normal 3 7 76" xfId="10933"/>
    <cellStyle name="Normal 3 7 77" xfId="10934"/>
    <cellStyle name="Normal 3 7 78" xfId="10935"/>
    <cellStyle name="Normal 3 7 79" xfId="10936"/>
    <cellStyle name="Normal 3 7 8" xfId="10937"/>
    <cellStyle name="Normal 3 7 80" xfId="10938"/>
    <cellStyle name="Normal 3 7 81" xfId="10939"/>
    <cellStyle name="Normal 3 7 82" xfId="10940"/>
    <cellStyle name="Normal 3 7 83" xfId="49332"/>
    <cellStyle name="Normal 3 7 9" xfId="10941"/>
    <cellStyle name="Normal 3 70" xfId="10942"/>
    <cellStyle name="Normal 3 71" xfId="10943"/>
    <cellStyle name="Normal 3 72" xfId="10944"/>
    <cellStyle name="Normal 3 73" xfId="10945"/>
    <cellStyle name="Normal 3 74" xfId="10946"/>
    <cellStyle name="Normal 3 75" xfId="10947"/>
    <cellStyle name="Normal 3 76" xfId="10948"/>
    <cellStyle name="Normal 3 77" xfId="10949"/>
    <cellStyle name="Normal 3 78" xfId="10950"/>
    <cellStyle name="Normal 3 79" xfId="10951"/>
    <cellStyle name="Normal 3 8" xfId="10952"/>
    <cellStyle name="Normal 3 8 10" xfId="10953"/>
    <cellStyle name="Normal 3 8 11" xfId="10954"/>
    <cellStyle name="Normal 3 8 12" xfId="10955"/>
    <cellStyle name="Normal 3 8 13" xfId="10956"/>
    <cellStyle name="Normal 3 8 14" xfId="10957"/>
    <cellStyle name="Normal 3 8 15" xfId="10958"/>
    <cellStyle name="Normal 3 8 16" xfId="10959"/>
    <cellStyle name="Normal 3 8 17" xfId="10960"/>
    <cellStyle name="Normal 3 8 18" xfId="10961"/>
    <cellStyle name="Normal 3 8 19" xfId="10962"/>
    <cellStyle name="Normal 3 8 2" xfId="10963"/>
    <cellStyle name="Normal 3 8 2 10" xfId="10964"/>
    <cellStyle name="Normal 3 8 2 11" xfId="10965"/>
    <cellStyle name="Normal 3 8 2 12" xfId="10966"/>
    <cellStyle name="Normal 3 8 2 13" xfId="10967"/>
    <cellStyle name="Normal 3 8 2 14" xfId="10968"/>
    <cellStyle name="Normal 3 8 2 15" xfId="10969"/>
    <cellStyle name="Normal 3 8 2 16" xfId="10970"/>
    <cellStyle name="Normal 3 8 2 17" xfId="10971"/>
    <cellStyle name="Normal 3 8 2 2" xfId="10972"/>
    <cellStyle name="Normal 3 8 2 3" xfId="10973"/>
    <cellStyle name="Normal 3 8 2 4" xfId="10974"/>
    <cellStyle name="Normal 3 8 2 5" xfId="10975"/>
    <cellStyle name="Normal 3 8 2 6" xfId="10976"/>
    <cellStyle name="Normal 3 8 2 7" xfId="10977"/>
    <cellStyle name="Normal 3 8 2 8" xfId="10978"/>
    <cellStyle name="Normal 3 8 2 9" xfId="10979"/>
    <cellStyle name="Normal 3 8 20" xfId="10980"/>
    <cellStyle name="Normal 3 8 21" xfId="10981"/>
    <cellStyle name="Normal 3 8 22" xfId="10982"/>
    <cellStyle name="Normal 3 8 23" xfId="10983"/>
    <cellStyle name="Normal 3 8 24" xfId="10984"/>
    <cellStyle name="Normal 3 8 25" xfId="10985"/>
    <cellStyle name="Normal 3 8 26" xfId="10986"/>
    <cellStyle name="Normal 3 8 27" xfId="10987"/>
    <cellStyle name="Normal 3 8 28" xfId="10988"/>
    <cellStyle name="Normal 3 8 29" xfId="10989"/>
    <cellStyle name="Normal 3 8 3" xfId="10990"/>
    <cellStyle name="Normal 3 8 3 10" xfId="10991"/>
    <cellStyle name="Normal 3 8 3 11" xfId="10992"/>
    <cellStyle name="Normal 3 8 3 12" xfId="10993"/>
    <cellStyle name="Normal 3 8 3 13" xfId="10994"/>
    <cellStyle name="Normal 3 8 3 14" xfId="10995"/>
    <cellStyle name="Normal 3 8 3 15" xfId="10996"/>
    <cellStyle name="Normal 3 8 3 16" xfId="10997"/>
    <cellStyle name="Normal 3 8 3 17" xfId="10998"/>
    <cellStyle name="Normal 3 8 3 2" xfId="10999"/>
    <cellStyle name="Normal 3 8 3 3" xfId="11000"/>
    <cellStyle name="Normal 3 8 3 4" xfId="11001"/>
    <cellStyle name="Normal 3 8 3 5" xfId="11002"/>
    <cellStyle name="Normal 3 8 3 6" xfId="11003"/>
    <cellStyle name="Normal 3 8 3 7" xfId="11004"/>
    <cellStyle name="Normal 3 8 3 8" xfId="11005"/>
    <cellStyle name="Normal 3 8 3 9" xfId="11006"/>
    <cellStyle name="Normal 3 8 30" xfId="11007"/>
    <cellStyle name="Normal 3 8 31" xfId="11008"/>
    <cellStyle name="Normal 3 8 32" xfId="11009"/>
    <cellStyle name="Normal 3 8 33" xfId="11010"/>
    <cellStyle name="Normal 3 8 34" xfId="11011"/>
    <cellStyle name="Normal 3 8 35" xfId="11012"/>
    <cellStyle name="Normal 3 8 36" xfId="11013"/>
    <cellStyle name="Normal 3 8 37" xfId="11014"/>
    <cellStyle name="Normal 3 8 38" xfId="11015"/>
    <cellStyle name="Normal 3 8 39" xfId="11016"/>
    <cellStyle name="Normal 3 8 4" xfId="11017"/>
    <cellStyle name="Normal 3 8 40" xfId="11018"/>
    <cellStyle name="Normal 3 8 41" xfId="11019"/>
    <cellStyle name="Normal 3 8 42" xfId="11020"/>
    <cellStyle name="Normal 3 8 43" xfId="11021"/>
    <cellStyle name="Normal 3 8 44" xfId="11022"/>
    <cellStyle name="Normal 3 8 45" xfId="11023"/>
    <cellStyle name="Normal 3 8 46" xfId="11024"/>
    <cellStyle name="Normal 3 8 47" xfId="11025"/>
    <cellStyle name="Normal 3 8 48" xfId="11026"/>
    <cellStyle name="Normal 3 8 49" xfId="11027"/>
    <cellStyle name="Normal 3 8 5" xfId="11028"/>
    <cellStyle name="Normal 3 8 50" xfId="11029"/>
    <cellStyle name="Normal 3 8 51" xfId="11030"/>
    <cellStyle name="Normal 3 8 52" xfId="11031"/>
    <cellStyle name="Normal 3 8 53" xfId="11032"/>
    <cellStyle name="Normal 3 8 54" xfId="11033"/>
    <cellStyle name="Normal 3 8 55" xfId="11034"/>
    <cellStyle name="Normal 3 8 56" xfId="11035"/>
    <cellStyle name="Normal 3 8 57" xfId="11036"/>
    <cellStyle name="Normal 3 8 58" xfId="11037"/>
    <cellStyle name="Normal 3 8 59" xfId="11038"/>
    <cellStyle name="Normal 3 8 6" xfId="11039"/>
    <cellStyle name="Normal 3 8 60" xfId="11040"/>
    <cellStyle name="Normal 3 8 61" xfId="11041"/>
    <cellStyle name="Normal 3 8 62" xfId="11042"/>
    <cellStyle name="Normal 3 8 63" xfId="11043"/>
    <cellStyle name="Normal 3 8 64" xfId="11044"/>
    <cellStyle name="Normal 3 8 65" xfId="11045"/>
    <cellStyle name="Normal 3 8 66" xfId="11046"/>
    <cellStyle name="Normal 3 8 67" xfId="11047"/>
    <cellStyle name="Normal 3 8 68" xfId="11048"/>
    <cellStyle name="Normal 3 8 69" xfId="11049"/>
    <cellStyle name="Normal 3 8 7" xfId="11050"/>
    <cellStyle name="Normal 3 8 70" xfId="11051"/>
    <cellStyle name="Normal 3 8 71" xfId="11052"/>
    <cellStyle name="Normal 3 8 72" xfId="11053"/>
    <cellStyle name="Normal 3 8 73" xfId="11054"/>
    <cellStyle name="Normal 3 8 74" xfId="11055"/>
    <cellStyle name="Normal 3 8 75" xfId="11056"/>
    <cellStyle name="Normal 3 8 76" xfId="11057"/>
    <cellStyle name="Normal 3 8 77" xfId="11058"/>
    <cellStyle name="Normal 3 8 78" xfId="11059"/>
    <cellStyle name="Normal 3 8 79" xfId="11060"/>
    <cellStyle name="Normal 3 8 8" xfId="11061"/>
    <cellStyle name="Normal 3 8 80" xfId="11062"/>
    <cellStyle name="Normal 3 8 81" xfId="11063"/>
    <cellStyle name="Normal 3 8 82" xfId="11064"/>
    <cellStyle name="Normal 3 8 83" xfId="49333"/>
    <cellStyle name="Normal 3 8 9" xfId="11065"/>
    <cellStyle name="Normal 3 80" xfId="11066"/>
    <cellStyle name="Normal 3 81" xfId="11067"/>
    <cellStyle name="Normal 3 82" xfId="11068"/>
    <cellStyle name="Normal 3 83" xfId="11069"/>
    <cellStyle name="Normal 3 84" xfId="11070"/>
    <cellStyle name="Normal 3 85" xfId="11071"/>
    <cellStyle name="Normal 3 86" xfId="11072"/>
    <cellStyle name="Normal 3 87" xfId="11073"/>
    <cellStyle name="Normal 3 88" xfId="11074"/>
    <cellStyle name="Normal 3 89" xfId="11075"/>
    <cellStyle name="Normal 3 9" xfId="11076"/>
    <cellStyle name="Normal 3 9 10" xfId="11077"/>
    <cellStyle name="Normal 3 9 11" xfId="11078"/>
    <cellStyle name="Normal 3 9 12" xfId="11079"/>
    <cellStyle name="Normal 3 9 13" xfId="11080"/>
    <cellStyle name="Normal 3 9 14" xfId="11081"/>
    <cellStyle name="Normal 3 9 15" xfId="11082"/>
    <cellStyle name="Normal 3 9 16" xfId="11083"/>
    <cellStyle name="Normal 3 9 17" xfId="11084"/>
    <cellStyle name="Normal 3 9 18" xfId="11085"/>
    <cellStyle name="Normal 3 9 19" xfId="11086"/>
    <cellStyle name="Normal 3 9 2" xfId="11087"/>
    <cellStyle name="Normal 3 9 2 10" xfId="11088"/>
    <cellStyle name="Normal 3 9 2 11" xfId="11089"/>
    <cellStyle name="Normal 3 9 2 12" xfId="11090"/>
    <cellStyle name="Normal 3 9 2 13" xfId="11091"/>
    <cellStyle name="Normal 3 9 2 2" xfId="11092"/>
    <cellStyle name="Normal 3 9 2 3" xfId="11093"/>
    <cellStyle name="Normal 3 9 2 4" xfId="11094"/>
    <cellStyle name="Normal 3 9 2 5" xfId="11095"/>
    <cellStyle name="Normal 3 9 2 6" xfId="11096"/>
    <cellStyle name="Normal 3 9 2 7" xfId="11097"/>
    <cellStyle name="Normal 3 9 2 8" xfId="11098"/>
    <cellStyle name="Normal 3 9 2 9" xfId="11099"/>
    <cellStyle name="Normal 3 9 20" xfId="11100"/>
    <cellStyle name="Normal 3 9 21" xfId="11101"/>
    <cellStyle name="Normal 3 9 3" xfId="11102"/>
    <cellStyle name="Normal 3 9 4" xfId="11103"/>
    <cellStyle name="Normal 3 9 5" xfId="11104"/>
    <cellStyle name="Normal 3 9 6" xfId="11105"/>
    <cellStyle name="Normal 3 9 7" xfId="11106"/>
    <cellStyle name="Normal 3 9 8" xfId="11107"/>
    <cellStyle name="Normal 3 9 9" xfId="11108"/>
    <cellStyle name="Normal 3 90" xfId="11109"/>
    <cellStyle name="Normal 3 91" xfId="11110"/>
    <cellStyle name="Normal 3 91 2" xfId="48612"/>
    <cellStyle name="Normal 3 91 3" xfId="50466"/>
    <cellStyle name="Normal 3 92" xfId="49334"/>
    <cellStyle name="Normal 3 93" xfId="49335"/>
    <cellStyle name="Normal 3 94" xfId="49336"/>
    <cellStyle name="Normal 3 95" xfId="49337"/>
    <cellStyle name="Normal 3 96" xfId="49338"/>
    <cellStyle name="Normal 3 97" xfId="49339"/>
    <cellStyle name="Normal 3 98" xfId="49340"/>
    <cellStyle name="Normal 3 99" xfId="49341"/>
    <cellStyle name="Normal 3_1.3s Accounting C Costs Scots" xfId="11111"/>
    <cellStyle name="Normal 30" xfId="11112"/>
    <cellStyle name="Normal 30 10" xfId="11113"/>
    <cellStyle name="Normal 30 10 2" xfId="11114"/>
    <cellStyle name="Normal 30 11" xfId="11115"/>
    <cellStyle name="Normal 30 11 2" xfId="11116"/>
    <cellStyle name="Normal 30 12" xfId="11117"/>
    <cellStyle name="Normal 30 12 2" xfId="11118"/>
    <cellStyle name="Normal 30 13" xfId="11119"/>
    <cellStyle name="Normal 30 13 2" xfId="11120"/>
    <cellStyle name="Normal 30 14" xfId="11121"/>
    <cellStyle name="Normal 30 14 2" xfId="11122"/>
    <cellStyle name="Normal 30 15" xfId="11123"/>
    <cellStyle name="Normal 30 15 2" xfId="11124"/>
    <cellStyle name="Normal 30 16" xfId="11125"/>
    <cellStyle name="Normal 30 16 2" xfId="11126"/>
    <cellStyle name="Normal 30 17" xfId="11127"/>
    <cellStyle name="Normal 30 17 2" xfId="11128"/>
    <cellStyle name="Normal 30 18" xfId="11129"/>
    <cellStyle name="Normal 30 18 2" xfId="11130"/>
    <cellStyle name="Normal 30 19" xfId="11131"/>
    <cellStyle name="Normal 30 19 2" xfId="11132"/>
    <cellStyle name="Normal 30 2" xfId="11133"/>
    <cellStyle name="Normal 30 2 2" xfId="11134"/>
    <cellStyle name="Normal 30 2 2 2" xfId="43331"/>
    <cellStyle name="Normal 30 2 2 3" xfId="43332"/>
    <cellStyle name="Normal 30 2 2 4" xfId="43333"/>
    <cellStyle name="Normal 30 2 3" xfId="43334"/>
    <cellStyle name="Normal 30 2 3 2" xfId="43335"/>
    <cellStyle name="Normal 30 2 3 3" xfId="43336"/>
    <cellStyle name="Normal 30 2 3 4" xfId="43337"/>
    <cellStyle name="Normal 30 2 4" xfId="43338"/>
    <cellStyle name="Normal 30 2 5" xfId="43339"/>
    <cellStyle name="Normal 30 2 6" xfId="43340"/>
    <cellStyle name="Normal 30 2 7" xfId="43341"/>
    <cellStyle name="Normal 30 20" xfId="11135"/>
    <cellStyle name="Normal 30 20 2" xfId="11136"/>
    <cellStyle name="Normal 30 21" xfId="11137"/>
    <cellStyle name="Normal 30 21 2" xfId="11138"/>
    <cellStyle name="Normal 30 22" xfId="11139"/>
    <cellStyle name="Normal 30 22 2" xfId="11140"/>
    <cellStyle name="Normal 30 23" xfId="11141"/>
    <cellStyle name="Normal 30 24" xfId="11142"/>
    <cellStyle name="Normal 30 25" xfId="11143"/>
    <cellStyle name="Normal 30 26" xfId="11144"/>
    <cellStyle name="Normal 30 27" xfId="11145"/>
    <cellStyle name="Normal 30 28" xfId="11146"/>
    <cellStyle name="Normal 30 29" xfId="11147"/>
    <cellStyle name="Normal 30 3" xfId="11148"/>
    <cellStyle name="Normal 30 3 2" xfId="11149"/>
    <cellStyle name="Normal 30 3 2 2" xfId="43342"/>
    <cellStyle name="Normal 30 3 2 3" xfId="43343"/>
    <cellStyle name="Normal 30 3 2 4" xfId="43344"/>
    <cellStyle name="Normal 30 3 3" xfId="43345"/>
    <cellStyle name="Normal 30 3 4" xfId="43346"/>
    <cellStyle name="Normal 30 3 5" xfId="43347"/>
    <cellStyle name="Normal 30 3 6" xfId="43348"/>
    <cellStyle name="Normal 30 30" xfId="11150"/>
    <cellStyle name="Normal 30 31" xfId="11151"/>
    <cellStyle name="Normal 30 32" xfId="11152"/>
    <cellStyle name="Normal 30 33" xfId="11153"/>
    <cellStyle name="Normal 30 34" xfId="11154"/>
    <cellStyle name="Normal 30 35" xfId="11155"/>
    <cellStyle name="Normal 30 36" xfId="11156"/>
    <cellStyle name="Normal 30 37" xfId="11157"/>
    <cellStyle name="Normal 30 38" xfId="11158"/>
    <cellStyle name="Normal 30 39" xfId="11159"/>
    <cellStyle name="Normal 30 4" xfId="11160"/>
    <cellStyle name="Normal 30 4 2" xfId="11161"/>
    <cellStyle name="Normal 30 4 3" xfId="43349"/>
    <cellStyle name="Normal 30 4 4" xfId="43350"/>
    <cellStyle name="Normal 30 40" xfId="11162"/>
    <cellStyle name="Normal 30 41" xfId="11163"/>
    <cellStyle name="Normal 30 42" xfId="11164"/>
    <cellStyle name="Normal 30 43" xfId="11165"/>
    <cellStyle name="Normal 30 44" xfId="11166"/>
    <cellStyle name="Normal 30 45" xfId="11167"/>
    <cellStyle name="Normal 30 46" xfId="11168"/>
    <cellStyle name="Normal 30 47" xfId="11169"/>
    <cellStyle name="Normal 30 48" xfId="11170"/>
    <cellStyle name="Normal 30 49" xfId="11171"/>
    <cellStyle name="Normal 30 5" xfId="11172"/>
    <cellStyle name="Normal 30 5 2" xfId="11173"/>
    <cellStyle name="Normal 30 5 3" xfId="43351"/>
    <cellStyle name="Normal 30 5 4" xfId="43352"/>
    <cellStyle name="Normal 30 50" xfId="11174"/>
    <cellStyle name="Normal 30 51" xfId="11175"/>
    <cellStyle name="Normal 30 52" xfId="11176"/>
    <cellStyle name="Normal 30 53" xfId="11177"/>
    <cellStyle name="Normal 30 54" xfId="11178"/>
    <cellStyle name="Normal 30 55" xfId="11179"/>
    <cellStyle name="Normal 30 56" xfId="11180"/>
    <cellStyle name="Normal 30 57" xfId="11181"/>
    <cellStyle name="Normal 30 58" xfId="11182"/>
    <cellStyle name="Normal 30 59" xfId="11183"/>
    <cellStyle name="Normal 30 6" xfId="11184"/>
    <cellStyle name="Normal 30 6 2" xfId="11185"/>
    <cellStyle name="Normal 30 60" xfId="11186"/>
    <cellStyle name="Normal 30 61" xfId="11187"/>
    <cellStyle name="Normal 30 62" xfId="11188"/>
    <cellStyle name="Normal 30 63" xfId="11189"/>
    <cellStyle name="Normal 30 64" xfId="11190"/>
    <cellStyle name="Normal 30 65" xfId="11191"/>
    <cellStyle name="Normal 30 66" xfId="11192"/>
    <cellStyle name="Normal 30 67" xfId="11193"/>
    <cellStyle name="Normal 30 68" xfId="11194"/>
    <cellStyle name="Normal 30 69" xfId="11195"/>
    <cellStyle name="Normal 30 7" xfId="11196"/>
    <cellStyle name="Normal 30 7 2" xfId="11197"/>
    <cellStyle name="Normal 30 70" xfId="11198"/>
    <cellStyle name="Normal 30 71" xfId="49342"/>
    <cellStyle name="Normal 30 8" xfId="11199"/>
    <cellStyle name="Normal 30 8 2" xfId="11200"/>
    <cellStyle name="Normal 30 9" xfId="11201"/>
    <cellStyle name="Normal 30 9 2" xfId="11202"/>
    <cellStyle name="Normal 31" xfId="11203"/>
    <cellStyle name="Normal 31 10" xfId="11204"/>
    <cellStyle name="Normal 31 10 2" xfId="11205"/>
    <cellStyle name="Normal 31 10 3" xfId="49343"/>
    <cellStyle name="Normal 31 11" xfId="11206"/>
    <cellStyle name="Normal 31 11 2" xfId="11207"/>
    <cellStyle name="Normal 31 11 3" xfId="49344"/>
    <cellStyle name="Normal 31 12" xfId="11208"/>
    <cellStyle name="Normal 31 12 2" xfId="11209"/>
    <cellStyle name="Normal 31 12 3" xfId="49345"/>
    <cellStyle name="Normal 31 13" xfId="11210"/>
    <cellStyle name="Normal 31 13 10" xfId="49346"/>
    <cellStyle name="Normal 31 13 11" xfId="49347"/>
    <cellStyle name="Normal 31 13 12" xfId="49348"/>
    <cellStyle name="Normal 31 13 13" xfId="49349"/>
    <cellStyle name="Normal 31 13 14" xfId="49350"/>
    <cellStyle name="Normal 31 13 15" xfId="49351"/>
    <cellStyle name="Normal 31 13 16" xfId="49352"/>
    <cellStyle name="Normal 31 13 17" xfId="49353"/>
    <cellStyle name="Normal 31 13 18" xfId="49354"/>
    <cellStyle name="Normal 31 13 2" xfId="11211"/>
    <cellStyle name="Normal 31 13 2 2" xfId="49355"/>
    <cellStyle name="Normal 31 13 3" xfId="49356"/>
    <cellStyle name="Normal 31 13 4" xfId="49357"/>
    <cellStyle name="Normal 31 13 5" xfId="49358"/>
    <cellStyle name="Normal 31 13 6" xfId="49359"/>
    <cellStyle name="Normal 31 13 7" xfId="49360"/>
    <cellStyle name="Normal 31 13 8" xfId="49361"/>
    <cellStyle name="Normal 31 13 9" xfId="49362"/>
    <cellStyle name="Normal 31 14" xfId="11212"/>
    <cellStyle name="Normal 31 14 10" xfId="49363"/>
    <cellStyle name="Normal 31 14 11" xfId="49364"/>
    <cellStyle name="Normal 31 14 12" xfId="49365"/>
    <cellStyle name="Normal 31 14 13" xfId="49366"/>
    <cellStyle name="Normal 31 14 14" xfId="49367"/>
    <cellStyle name="Normal 31 14 15" xfId="49368"/>
    <cellStyle name="Normal 31 14 16" xfId="49369"/>
    <cellStyle name="Normal 31 14 17" xfId="49370"/>
    <cellStyle name="Normal 31 14 18" xfId="49371"/>
    <cellStyle name="Normal 31 14 2" xfId="11213"/>
    <cellStyle name="Normal 31 14 2 2" xfId="49372"/>
    <cellStyle name="Normal 31 14 3" xfId="49373"/>
    <cellStyle name="Normal 31 14 4" xfId="49374"/>
    <cellStyle name="Normal 31 14 5" xfId="49375"/>
    <cellStyle name="Normal 31 14 6" xfId="49376"/>
    <cellStyle name="Normal 31 14 7" xfId="49377"/>
    <cellStyle name="Normal 31 14 8" xfId="49378"/>
    <cellStyle name="Normal 31 14 9" xfId="49379"/>
    <cellStyle name="Normal 31 15" xfId="11214"/>
    <cellStyle name="Normal 31 15 10" xfId="49380"/>
    <cellStyle name="Normal 31 15 11" xfId="49381"/>
    <cellStyle name="Normal 31 15 12" xfId="49382"/>
    <cellStyle name="Normal 31 15 13" xfId="49383"/>
    <cellStyle name="Normal 31 15 14" xfId="49384"/>
    <cellStyle name="Normal 31 15 15" xfId="49385"/>
    <cellStyle name="Normal 31 15 16" xfId="49386"/>
    <cellStyle name="Normal 31 15 17" xfId="49387"/>
    <cellStyle name="Normal 31 15 18" xfId="49388"/>
    <cellStyle name="Normal 31 15 2" xfId="11215"/>
    <cellStyle name="Normal 31 15 2 2" xfId="49389"/>
    <cellStyle name="Normal 31 15 3" xfId="49390"/>
    <cellStyle name="Normal 31 15 4" xfId="49391"/>
    <cellStyle name="Normal 31 15 5" xfId="49392"/>
    <cellStyle name="Normal 31 15 6" xfId="49393"/>
    <cellStyle name="Normal 31 15 7" xfId="49394"/>
    <cellStyle name="Normal 31 15 8" xfId="49395"/>
    <cellStyle name="Normal 31 15 9" xfId="49396"/>
    <cellStyle name="Normal 31 16" xfId="11216"/>
    <cellStyle name="Normal 31 16 10" xfId="49397"/>
    <cellStyle name="Normal 31 16 11" xfId="49398"/>
    <cellStyle name="Normal 31 16 12" xfId="49399"/>
    <cellStyle name="Normal 31 16 13" xfId="49400"/>
    <cellStyle name="Normal 31 16 14" xfId="49401"/>
    <cellStyle name="Normal 31 16 15" xfId="49402"/>
    <cellStyle name="Normal 31 16 16" xfId="49403"/>
    <cellStyle name="Normal 31 16 17" xfId="49404"/>
    <cellStyle name="Normal 31 16 18" xfId="49405"/>
    <cellStyle name="Normal 31 16 2" xfId="11217"/>
    <cellStyle name="Normal 31 16 2 2" xfId="49406"/>
    <cellStyle name="Normal 31 16 3" xfId="49407"/>
    <cellStyle name="Normal 31 16 4" xfId="49408"/>
    <cellStyle name="Normal 31 16 5" xfId="49409"/>
    <cellStyle name="Normal 31 16 6" xfId="49410"/>
    <cellStyle name="Normal 31 16 7" xfId="49411"/>
    <cellStyle name="Normal 31 16 8" xfId="49412"/>
    <cellStyle name="Normal 31 16 9" xfId="49413"/>
    <cellStyle name="Normal 31 17" xfId="11218"/>
    <cellStyle name="Normal 31 17 2" xfId="11219"/>
    <cellStyle name="Normal 31 17 3" xfId="49414"/>
    <cellStyle name="Normal 31 18" xfId="11220"/>
    <cellStyle name="Normal 31 18 2" xfId="11221"/>
    <cellStyle name="Normal 31 18 3" xfId="49415"/>
    <cellStyle name="Normal 31 19" xfId="11222"/>
    <cellStyle name="Normal 31 19 10" xfId="49416"/>
    <cellStyle name="Normal 31 19 11" xfId="49417"/>
    <cellStyle name="Normal 31 19 12" xfId="49418"/>
    <cellStyle name="Normal 31 19 13" xfId="49419"/>
    <cellStyle name="Normal 31 19 14" xfId="49420"/>
    <cellStyle name="Normal 31 19 15" xfId="49421"/>
    <cellStyle name="Normal 31 19 2" xfId="11223"/>
    <cellStyle name="Normal 31 19 2 2" xfId="49422"/>
    <cellStyle name="Normal 31 19 3" xfId="49423"/>
    <cellStyle name="Normal 31 19 4" xfId="49424"/>
    <cellStyle name="Normal 31 19 5" xfId="49425"/>
    <cellStyle name="Normal 31 19 6" xfId="49426"/>
    <cellStyle name="Normal 31 19 7" xfId="49427"/>
    <cellStyle name="Normal 31 19 8" xfId="49428"/>
    <cellStyle name="Normal 31 19 9" xfId="49429"/>
    <cellStyle name="Normal 31 2" xfId="11224"/>
    <cellStyle name="Normal 31 2 2" xfId="11225"/>
    <cellStyle name="Normal 31 2 2 2" xfId="43353"/>
    <cellStyle name="Normal 31 2 2 3" xfId="43354"/>
    <cellStyle name="Normal 31 2 2 4" xfId="43355"/>
    <cellStyle name="Normal 31 2 3" xfId="43356"/>
    <cellStyle name="Normal 31 2 3 2" xfId="43357"/>
    <cellStyle name="Normal 31 2 3 3" xfId="43358"/>
    <cellStyle name="Normal 31 2 3 4" xfId="43359"/>
    <cellStyle name="Normal 31 2 4" xfId="43360"/>
    <cellStyle name="Normal 31 2 5" xfId="43361"/>
    <cellStyle name="Normal 31 2 6" xfId="43362"/>
    <cellStyle name="Normal 31 2 7" xfId="43363"/>
    <cellStyle name="Normal 31 20" xfId="11226"/>
    <cellStyle name="Normal 31 20 10" xfId="49430"/>
    <cellStyle name="Normal 31 20 11" xfId="49431"/>
    <cellStyle name="Normal 31 20 12" xfId="49432"/>
    <cellStyle name="Normal 31 20 13" xfId="49433"/>
    <cellStyle name="Normal 31 20 14" xfId="49434"/>
    <cellStyle name="Normal 31 20 15" xfId="49435"/>
    <cellStyle name="Normal 31 20 2" xfId="11227"/>
    <cellStyle name="Normal 31 20 2 2" xfId="49436"/>
    <cellStyle name="Normal 31 20 3" xfId="49437"/>
    <cellStyle name="Normal 31 20 4" xfId="49438"/>
    <cellStyle name="Normal 31 20 5" xfId="49439"/>
    <cellStyle name="Normal 31 20 6" xfId="49440"/>
    <cellStyle name="Normal 31 20 7" xfId="49441"/>
    <cellStyle name="Normal 31 20 8" xfId="49442"/>
    <cellStyle name="Normal 31 20 9" xfId="49443"/>
    <cellStyle name="Normal 31 21" xfId="11228"/>
    <cellStyle name="Normal 31 21 2" xfId="11229"/>
    <cellStyle name="Normal 31 21 3" xfId="49444"/>
    <cellStyle name="Normal 31 22" xfId="11230"/>
    <cellStyle name="Normal 31 22 2" xfId="11231"/>
    <cellStyle name="Normal 31 22 3" xfId="49445"/>
    <cellStyle name="Normal 31 23" xfId="11232"/>
    <cellStyle name="Normal 31 23 2" xfId="49446"/>
    <cellStyle name="Normal 31 23 3" xfId="49447"/>
    <cellStyle name="Normal 31 23 4" xfId="49448"/>
    <cellStyle name="Normal 31 23 5" xfId="49449"/>
    <cellStyle name="Normal 31 23 6" xfId="49450"/>
    <cellStyle name="Normal 31 23 7" xfId="49451"/>
    <cellStyle name="Normal 31 23 8" xfId="49452"/>
    <cellStyle name="Normal 31 24" xfId="11233"/>
    <cellStyle name="Normal 31 24 2" xfId="49453"/>
    <cellStyle name="Normal 31 24 3" xfId="49454"/>
    <cellStyle name="Normal 31 24 4" xfId="49455"/>
    <cellStyle name="Normal 31 24 5" xfId="49456"/>
    <cellStyle name="Normal 31 24 6" xfId="49457"/>
    <cellStyle name="Normal 31 24 7" xfId="49458"/>
    <cellStyle name="Normal 31 24 8" xfId="49459"/>
    <cellStyle name="Normal 31 25" xfId="11234"/>
    <cellStyle name="Normal 31 25 2" xfId="49460"/>
    <cellStyle name="Normal 31 26" xfId="11235"/>
    <cellStyle name="Normal 31 26 2" xfId="49461"/>
    <cellStyle name="Normal 31 27" xfId="11236"/>
    <cellStyle name="Normal 31 27 2" xfId="49462"/>
    <cellStyle name="Normal 31 28" xfId="11237"/>
    <cellStyle name="Normal 31 28 2" xfId="49463"/>
    <cellStyle name="Normal 31 29" xfId="11238"/>
    <cellStyle name="Normal 31 29 2" xfId="49464"/>
    <cellStyle name="Normal 31 3" xfId="11239"/>
    <cellStyle name="Normal 31 3 2" xfId="11240"/>
    <cellStyle name="Normal 31 3 2 2" xfId="43364"/>
    <cellStyle name="Normal 31 3 2 3" xfId="43365"/>
    <cellStyle name="Normal 31 3 2 4" xfId="43366"/>
    <cellStyle name="Normal 31 3 3" xfId="43367"/>
    <cellStyle name="Normal 31 3 4" xfId="43368"/>
    <cellStyle name="Normal 31 3 5" xfId="43369"/>
    <cellStyle name="Normal 31 3 6" xfId="43370"/>
    <cellStyle name="Normal 31 30" xfId="11241"/>
    <cellStyle name="Normal 31 30 2" xfId="49465"/>
    <cellStyle name="Normal 31 31" xfId="11242"/>
    <cellStyle name="Normal 31 32" xfId="11243"/>
    <cellStyle name="Normal 31 33" xfId="11244"/>
    <cellStyle name="Normal 31 34" xfId="11245"/>
    <cellStyle name="Normal 31 35" xfId="11246"/>
    <cellStyle name="Normal 31 36" xfId="11247"/>
    <cellStyle name="Normal 31 37" xfId="11248"/>
    <cellStyle name="Normal 31 38" xfId="11249"/>
    <cellStyle name="Normal 31 39" xfId="11250"/>
    <cellStyle name="Normal 31 4" xfId="11251"/>
    <cellStyle name="Normal 31 4 2" xfId="11252"/>
    <cellStyle name="Normal 31 4 3" xfId="43371"/>
    <cellStyle name="Normal 31 4 4" xfId="43372"/>
    <cellStyle name="Normal 31 40" xfId="11253"/>
    <cellStyle name="Normal 31 41" xfId="11254"/>
    <cellStyle name="Normal 31 42" xfId="11255"/>
    <cellStyle name="Normal 31 43" xfId="11256"/>
    <cellStyle name="Normal 31 44" xfId="11257"/>
    <cellStyle name="Normal 31 45" xfId="11258"/>
    <cellStyle name="Normal 31 46" xfId="11259"/>
    <cellStyle name="Normal 31 47" xfId="11260"/>
    <cellStyle name="Normal 31 48" xfId="11261"/>
    <cellStyle name="Normal 31 49" xfId="11262"/>
    <cellStyle name="Normal 31 5" xfId="11263"/>
    <cellStyle name="Normal 31 5 2" xfId="11264"/>
    <cellStyle name="Normal 31 5 3" xfId="43373"/>
    <cellStyle name="Normal 31 5 4" xfId="43374"/>
    <cellStyle name="Normal 31 50" xfId="11265"/>
    <cellStyle name="Normal 31 51" xfId="11266"/>
    <cellStyle name="Normal 31 52" xfId="11267"/>
    <cellStyle name="Normal 31 53" xfId="11268"/>
    <cellStyle name="Normal 31 54" xfId="11269"/>
    <cellStyle name="Normal 31 55" xfId="11270"/>
    <cellStyle name="Normal 31 56" xfId="11271"/>
    <cellStyle name="Normal 31 57" xfId="11272"/>
    <cellStyle name="Normal 31 58" xfId="11273"/>
    <cellStyle name="Normal 31 59" xfId="11274"/>
    <cellStyle name="Normal 31 6" xfId="11275"/>
    <cellStyle name="Normal 31 6 2" xfId="11276"/>
    <cellStyle name="Normal 31 6 3" xfId="49466"/>
    <cellStyle name="Normal 31 60" xfId="11277"/>
    <cellStyle name="Normal 31 61" xfId="11278"/>
    <cellStyle name="Normal 31 62" xfId="11279"/>
    <cellStyle name="Normal 31 63" xfId="11280"/>
    <cellStyle name="Normal 31 64" xfId="11281"/>
    <cellStyle name="Normal 31 65" xfId="11282"/>
    <cellStyle name="Normal 31 66" xfId="11283"/>
    <cellStyle name="Normal 31 67" xfId="11284"/>
    <cellStyle name="Normal 31 68" xfId="11285"/>
    <cellStyle name="Normal 31 69" xfId="11286"/>
    <cellStyle name="Normal 31 7" xfId="11287"/>
    <cellStyle name="Normal 31 7 2" xfId="11288"/>
    <cellStyle name="Normal 31 7 3" xfId="49467"/>
    <cellStyle name="Normal 31 70" xfId="11289"/>
    <cellStyle name="Normal 31 71" xfId="49468"/>
    <cellStyle name="Normal 31 8" xfId="11290"/>
    <cellStyle name="Normal 31 8 2" xfId="11291"/>
    <cellStyle name="Normal 31 8 3" xfId="49469"/>
    <cellStyle name="Normal 31 9" xfId="11292"/>
    <cellStyle name="Normal 31 9 2" xfId="11293"/>
    <cellStyle name="Normal 31 9 3" xfId="49470"/>
    <cellStyle name="Normal 32" xfId="11294"/>
    <cellStyle name="Normal 32 10" xfId="11295"/>
    <cellStyle name="Normal 32 10 2" xfId="11296"/>
    <cellStyle name="Normal 32 11" xfId="11297"/>
    <cellStyle name="Normal 32 11 2" xfId="11298"/>
    <cellStyle name="Normal 32 12" xfId="11299"/>
    <cellStyle name="Normal 32 12 2" xfId="11300"/>
    <cellStyle name="Normal 32 13" xfId="11301"/>
    <cellStyle name="Normal 32 13 2" xfId="11302"/>
    <cellStyle name="Normal 32 14" xfId="11303"/>
    <cellStyle name="Normal 32 14 2" xfId="11304"/>
    <cellStyle name="Normal 32 15" xfId="11305"/>
    <cellStyle name="Normal 32 15 2" xfId="11306"/>
    <cellStyle name="Normal 32 16" xfId="11307"/>
    <cellStyle name="Normal 32 16 2" xfId="11308"/>
    <cellStyle name="Normal 32 17" xfId="11309"/>
    <cellStyle name="Normal 32 17 2" xfId="11310"/>
    <cellStyle name="Normal 32 18" xfId="11311"/>
    <cellStyle name="Normal 32 18 2" xfId="11312"/>
    <cellStyle name="Normal 32 19" xfId="11313"/>
    <cellStyle name="Normal 32 19 2" xfId="11314"/>
    <cellStyle name="Normal 32 2" xfId="11315"/>
    <cellStyle name="Normal 32 2 2" xfId="11316"/>
    <cellStyle name="Normal 32 2 2 2" xfId="43375"/>
    <cellStyle name="Normal 32 2 2 3" xfId="43376"/>
    <cellStyle name="Normal 32 2 2 4" xfId="43377"/>
    <cellStyle name="Normal 32 2 3" xfId="43378"/>
    <cellStyle name="Normal 32 2 3 2" xfId="43379"/>
    <cellStyle name="Normal 32 2 3 3" xfId="43380"/>
    <cellStyle name="Normal 32 2 3 4" xfId="43381"/>
    <cellStyle name="Normal 32 2 4" xfId="43382"/>
    <cellStyle name="Normal 32 2 5" xfId="43383"/>
    <cellStyle name="Normal 32 2 6" xfId="43384"/>
    <cellStyle name="Normal 32 2 7" xfId="43385"/>
    <cellStyle name="Normal 32 20" xfId="11317"/>
    <cellStyle name="Normal 32 20 2" xfId="11318"/>
    <cellStyle name="Normal 32 21" xfId="11319"/>
    <cellStyle name="Normal 32 21 2" xfId="11320"/>
    <cellStyle name="Normal 32 22" xfId="11321"/>
    <cellStyle name="Normal 32 22 2" xfId="11322"/>
    <cellStyle name="Normal 32 23" xfId="11323"/>
    <cellStyle name="Normal 32 24" xfId="11324"/>
    <cellStyle name="Normal 32 25" xfId="11325"/>
    <cellStyle name="Normal 32 26" xfId="11326"/>
    <cellStyle name="Normal 32 27" xfId="11327"/>
    <cellStyle name="Normal 32 28" xfId="11328"/>
    <cellStyle name="Normal 32 29" xfId="11329"/>
    <cellStyle name="Normal 32 3" xfId="11330"/>
    <cellStyle name="Normal 32 3 2" xfId="11331"/>
    <cellStyle name="Normal 32 3 2 2" xfId="43386"/>
    <cellStyle name="Normal 32 3 2 3" xfId="43387"/>
    <cellStyle name="Normal 32 3 2 4" xfId="43388"/>
    <cellStyle name="Normal 32 3 3" xfId="43389"/>
    <cellStyle name="Normal 32 3 4" xfId="43390"/>
    <cellStyle name="Normal 32 3 5" xfId="43391"/>
    <cellStyle name="Normal 32 3 6" xfId="43392"/>
    <cellStyle name="Normal 32 30" xfId="11332"/>
    <cellStyle name="Normal 32 31" xfId="11333"/>
    <cellStyle name="Normal 32 32" xfId="11334"/>
    <cellStyle name="Normal 32 33" xfId="11335"/>
    <cellStyle name="Normal 32 34" xfId="11336"/>
    <cellStyle name="Normal 32 35" xfId="11337"/>
    <cellStyle name="Normal 32 36" xfId="11338"/>
    <cellStyle name="Normal 32 37" xfId="11339"/>
    <cellStyle name="Normal 32 38" xfId="11340"/>
    <cellStyle name="Normal 32 39" xfId="11341"/>
    <cellStyle name="Normal 32 4" xfId="11342"/>
    <cellStyle name="Normal 32 4 2" xfId="11343"/>
    <cellStyle name="Normal 32 4 3" xfId="43393"/>
    <cellStyle name="Normal 32 4 4" xfId="43394"/>
    <cellStyle name="Normal 32 40" xfId="11344"/>
    <cellStyle name="Normal 32 41" xfId="11345"/>
    <cellStyle name="Normal 32 42" xfId="11346"/>
    <cellStyle name="Normal 32 43" xfId="11347"/>
    <cellStyle name="Normal 32 44" xfId="11348"/>
    <cellStyle name="Normal 32 45" xfId="11349"/>
    <cellStyle name="Normal 32 46" xfId="11350"/>
    <cellStyle name="Normal 32 47" xfId="11351"/>
    <cellStyle name="Normal 32 48" xfId="11352"/>
    <cellStyle name="Normal 32 49" xfId="11353"/>
    <cellStyle name="Normal 32 5" xfId="11354"/>
    <cellStyle name="Normal 32 5 2" xfId="11355"/>
    <cellStyle name="Normal 32 5 3" xfId="43395"/>
    <cellStyle name="Normal 32 5 4" xfId="43396"/>
    <cellStyle name="Normal 32 50" xfId="11356"/>
    <cellStyle name="Normal 32 51" xfId="11357"/>
    <cellStyle name="Normal 32 52" xfId="11358"/>
    <cellStyle name="Normal 32 53" xfId="11359"/>
    <cellStyle name="Normal 32 54" xfId="11360"/>
    <cellStyle name="Normal 32 55" xfId="11361"/>
    <cellStyle name="Normal 32 56" xfId="11362"/>
    <cellStyle name="Normal 32 57" xfId="11363"/>
    <cellStyle name="Normal 32 58" xfId="11364"/>
    <cellStyle name="Normal 32 59" xfId="11365"/>
    <cellStyle name="Normal 32 6" xfId="11366"/>
    <cellStyle name="Normal 32 6 2" xfId="11367"/>
    <cellStyle name="Normal 32 60" xfId="11368"/>
    <cellStyle name="Normal 32 61" xfId="11369"/>
    <cellStyle name="Normal 32 62" xfId="11370"/>
    <cellStyle name="Normal 32 63" xfId="11371"/>
    <cellStyle name="Normal 32 64" xfId="11372"/>
    <cellStyle name="Normal 32 65" xfId="11373"/>
    <cellStyle name="Normal 32 66" xfId="11374"/>
    <cellStyle name="Normal 32 67" xfId="11375"/>
    <cellStyle name="Normal 32 68" xfId="11376"/>
    <cellStyle name="Normal 32 69" xfId="11377"/>
    <cellStyle name="Normal 32 7" xfId="11378"/>
    <cellStyle name="Normal 32 7 2" xfId="11379"/>
    <cellStyle name="Normal 32 70" xfId="11380"/>
    <cellStyle name="Normal 32 71" xfId="49471"/>
    <cellStyle name="Normal 32 8" xfId="11381"/>
    <cellStyle name="Normal 32 8 2" xfId="11382"/>
    <cellStyle name="Normal 32 9" xfId="11383"/>
    <cellStyle name="Normal 32 9 2" xfId="11384"/>
    <cellStyle name="Normal 33" xfId="11385"/>
    <cellStyle name="Normal 33 10" xfId="11386"/>
    <cellStyle name="Normal 33 10 2" xfId="11387"/>
    <cellStyle name="Normal 33 11" xfId="11388"/>
    <cellStyle name="Normal 33 11 2" xfId="11389"/>
    <cellStyle name="Normal 33 12" xfId="11390"/>
    <cellStyle name="Normal 33 12 2" xfId="11391"/>
    <cellStyle name="Normal 33 13" xfId="11392"/>
    <cellStyle name="Normal 33 13 2" xfId="11393"/>
    <cellStyle name="Normal 33 14" xfId="11394"/>
    <cellStyle name="Normal 33 14 2" xfId="11395"/>
    <cellStyle name="Normal 33 15" xfId="11396"/>
    <cellStyle name="Normal 33 15 2" xfId="11397"/>
    <cellStyle name="Normal 33 16" xfId="11398"/>
    <cellStyle name="Normal 33 16 2" xfId="11399"/>
    <cellStyle name="Normal 33 17" xfId="11400"/>
    <cellStyle name="Normal 33 17 2" xfId="11401"/>
    <cellStyle name="Normal 33 18" xfId="11402"/>
    <cellStyle name="Normal 33 18 2" xfId="11403"/>
    <cellStyle name="Normal 33 19" xfId="11404"/>
    <cellStyle name="Normal 33 19 2" xfId="11405"/>
    <cellStyle name="Normal 33 2" xfId="11406"/>
    <cellStyle name="Normal 33 2 2" xfId="11407"/>
    <cellStyle name="Normal 33 2 2 2" xfId="43397"/>
    <cellStyle name="Normal 33 2 2 3" xfId="43398"/>
    <cellStyle name="Normal 33 2 2 4" xfId="43399"/>
    <cellStyle name="Normal 33 2 3" xfId="43400"/>
    <cellStyle name="Normal 33 2 3 2" xfId="43401"/>
    <cellStyle name="Normal 33 2 3 3" xfId="43402"/>
    <cellStyle name="Normal 33 2 3 4" xfId="43403"/>
    <cellStyle name="Normal 33 2 4" xfId="43404"/>
    <cellStyle name="Normal 33 2 5" xfId="43405"/>
    <cellStyle name="Normal 33 2 6" xfId="43406"/>
    <cellStyle name="Normal 33 2 7" xfId="43407"/>
    <cellStyle name="Normal 33 20" xfId="11408"/>
    <cellStyle name="Normal 33 20 2" xfId="11409"/>
    <cellStyle name="Normal 33 21" xfId="11410"/>
    <cellStyle name="Normal 33 21 2" xfId="11411"/>
    <cellStyle name="Normal 33 22" xfId="11412"/>
    <cellStyle name="Normal 33 22 2" xfId="11413"/>
    <cellStyle name="Normal 33 23" xfId="11414"/>
    <cellStyle name="Normal 33 24" xfId="11415"/>
    <cellStyle name="Normal 33 25" xfId="11416"/>
    <cellStyle name="Normal 33 26" xfId="11417"/>
    <cellStyle name="Normal 33 27" xfId="11418"/>
    <cellStyle name="Normal 33 28" xfId="11419"/>
    <cellStyle name="Normal 33 29" xfId="11420"/>
    <cellStyle name="Normal 33 3" xfId="11421"/>
    <cellStyle name="Normal 33 3 2" xfId="11422"/>
    <cellStyle name="Normal 33 3 2 2" xfId="43408"/>
    <cellStyle name="Normal 33 3 2 3" xfId="43409"/>
    <cellStyle name="Normal 33 3 2 4" xfId="43410"/>
    <cellStyle name="Normal 33 3 3" xfId="43411"/>
    <cellStyle name="Normal 33 3 4" xfId="43412"/>
    <cellStyle name="Normal 33 3 5" xfId="43413"/>
    <cellStyle name="Normal 33 3 6" xfId="43414"/>
    <cellStyle name="Normal 33 30" xfId="11423"/>
    <cellStyle name="Normal 33 31" xfId="11424"/>
    <cellStyle name="Normal 33 32" xfId="11425"/>
    <cellStyle name="Normal 33 33" xfId="11426"/>
    <cellStyle name="Normal 33 34" xfId="11427"/>
    <cellStyle name="Normal 33 35" xfId="11428"/>
    <cellStyle name="Normal 33 36" xfId="11429"/>
    <cellStyle name="Normal 33 37" xfId="11430"/>
    <cellStyle name="Normal 33 38" xfId="11431"/>
    <cellStyle name="Normal 33 39" xfId="11432"/>
    <cellStyle name="Normal 33 4" xfId="11433"/>
    <cellStyle name="Normal 33 4 2" xfId="11434"/>
    <cellStyle name="Normal 33 4 3" xfId="43415"/>
    <cellStyle name="Normal 33 4 4" xfId="43416"/>
    <cellStyle name="Normal 33 40" xfId="11435"/>
    <cellStyle name="Normal 33 41" xfId="11436"/>
    <cellStyle name="Normal 33 42" xfId="11437"/>
    <cellStyle name="Normal 33 43" xfId="11438"/>
    <cellStyle name="Normal 33 44" xfId="11439"/>
    <cellStyle name="Normal 33 45" xfId="11440"/>
    <cellStyle name="Normal 33 46" xfId="11441"/>
    <cellStyle name="Normal 33 47" xfId="11442"/>
    <cellStyle name="Normal 33 48" xfId="11443"/>
    <cellStyle name="Normal 33 49" xfId="11444"/>
    <cellStyle name="Normal 33 5" xfId="11445"/>
    <cellStyle name="Normal 33 5 2" xfId="11446"/>
    <cellStyle name="Normal 33 5 3" xfId="43417"/>
    <cellStyle name="Normal 33 5 4" xfId="43418"/>
    <cellStyle name="Normal 33 50" xfId="11447"/>
    <cellStyle name="Normal 33 51" xfId="11448"/>
    <cellStyle name="Normal 33 52" xfId="11449"/>
    <cellStyle name="Normal 33 53" xfId="11450"/>
    <cellStyle name="Normal 33 54" xfId="11451"/>
    <cellStyle name="Normal 33 55" xfId="11452"/>
    <cellStyle name="Normal 33 56" xfId="11453"/>
    <cellStyle name="Normal 33 57" xfId="11454"/>
    <cellStyle name="Normal 33 58" xfId="11455"/>
    <cellStyle name="Normal 33 59" xfId="11456"/>
    <cellStyle name="Normal 33 6" xfId="11457"/>
    <cellStyle name="Normal 33 6 2" xfId="11458"/>
    <cellStyle name="Normal 33 60" xfId="11459"/>
    <cellStyle name="Normal 33 61" xfId="11460"/>
    <cellStyle name="Normal 33 62" xfId="11461"/>
    <cellStyle name="Normal 33 63" xfId="11462"/>
    <cellStyle name="Normal 33 64" xfId="11463"/>
    <cellStyle name="Normal 33 65" xfId="11464"/>
    <cellStyle name="Normal 33 66" xfId="11465"/>
    <cellStyle name="Normal 33 67" xfId="11466"/>
    <cellStyle name="Normal 33 68" xfId="11467"/>
    <cellStyle name="Normal 33 69" xfId="11468"/>
    <cellStyle name="Normal 33 7" xfId="11469"/>
    <cellStyle name="Normal 33 7 2" xfId="11470"/>
    <cellStyle name="Normal 33 70" xfId="11471"/>
    <cellStyle name="Normal 33 71" xfId="49472"/>
    <cellStyle name="Normal 33 8" xfId="11472"/>
    <cellStyle name="Normal 33 8 2" xfId="11473"/>
    <cellStyle name="Normal 33 9" xfId="11474"/>
    <cellStyle name="Normal 33 9 2" xfId="11475"/>
    <cellStyle name="Normal 34" xfId="11476"/>
    <cellStyle name="Normal 34 10" xfId="11477"/>
    <cellStyle name="Normal 34 10 2" xfId="11478"/>
    <cellStyle name="Normal 34 11" xfId="11479"/>
    <cellStyle name="Normal 34 11 2" xfId="11480"/>
    <cellStyle name="Normal 34 12" xfId="11481"/>
    <cellStyle name="Normal 34 12 2" xfId="11482"/>
    <cellStyle name="Normal 34 13" xfId="11483"/>
    <cellStyle name="Normal 34 13 2" xfId="11484"/>
    <cellStyle name="Normal 34 14" xfId="11485"/>
    <cellStyle name="Normal 34 14 2" xfId="11486"/>
    <cellStyle name="Normal 34 15" xfId="11487"/>
    <cellStyle name="Normal 34 15 2" xfId="11488"/>
    <cellStyle name="Normal 34 16" xfId="11489"/>
    <cellStyle name="Normal 34 16 2" xfId="11490"/>
    <cellStyle name="Normal 34 17" xfId="11491"/>
    <cellStyle name="Normal 34 17 2" xfId="11492"/>
    <cellStyle name="Normal 34 18" xfId="11493"/>
    <cellStyle name="Normal 34 18 2" xfId="11494"/>
    <cellStyle name="Normal 34 19" xfId="11495"/>
    <cellStyle name="Normal 34 19 2" xfId="11496"/>
    <cellStyle name="Normal 34 2" xfId="11497"/>
    <cellStyle name="Normal 34 2 2" xfId="11498"/>
    <cellStyle name="Normal 34 2 2 2" xfId="43419"/>
    <cellStyle name="Normal 34 2 2 3" xfId="43420"/>
    <cellStyle name="Normal 34 2 2 4" xfId="43421"/>
    <cellStyle name="Normal 34 2 3" xfId="43422"/>
    <cellStyle name="Normal 34 2 3 2" xfId="43423"/>
    <cellStyle name="Normal 34 2 3 3" xfId="43424"/>
    <cellStyle name="Normal 34 2 3 4" xfId="43425"/>
    <cellStyle name="Normal 34 2 4" xfId="43426"/>
    <cellStyle name="Normal 34 2 5" xfId="43427"/>
    <cellStyle name="Normal 34 2 6" xfId="43428"/>
    <cellStyle name="Normal 34 2 7" xfId="43429"/>
    <cellStyle name="Normal 34 20" xfId="11499"/>
    <cellStyle name="Normal 34 20 2" xfId="11500"/>
    <cellStyle name="Normal 34 21" xfId="11501"/>
    <cellStyle name="Normal 34 21 2" xfId="11502"/>
    <cellStyle name="Normal 34 22" xfId="11503"/>
    <cellStyle name="Normal 34 22 2" xfId="11504"/>
    <cellStyle name="Normal 34 23" xfId="11505"/>
    <cellStyle name="Normal 34 24" xfId="11506"/>
    <cellStyle name="Normal 34 25" xfId="11507"/>
    <cellStyle name="Normal 34 26" xfId="11508"/>
    <cellStyle name="Normal 34 27" xfId="11509"/>
    <cellStyle name="Normal 34 28" xfId="11510"/>
    <cellStyle name="Normal 34 29" xfId="11511"/>
    <cellStyle name="Normal 34 3" xfId="11512"/>
    <cellStyle name="Normal 34 3 2" xfId="11513"/>
    <cellStyle name="Normal 34 3 2 2" xfId="43430"/>
    <cellStyle name="Normal 34 3 2 3" xfId="43431"/>
    <cellStyle name="Normal 34 3 2 4" xfId="43432"/>
    <cellStyle name="Normal 34 3 3" xfId="43433"/>
    <cellStyle name="Normal 34 3 4" xfId="43434"/>
    <cellStyle name="Normal 34 3 5" xfId="43435"/>
    <cellStyle name="Normal 34 3 6" xfId="43436"/>
    <cellStyle name="Normal 34 30" xfId="11514"/>
    <cellStyle name="Normal 34 31" xfId="11515"/>
    <cellStyle name="Normal 34 32" xfId="11516"/>
    <cellStyle name="Normal 34 33" xfId="11517"/>
    <cellStyle name="Normal 34 34" xfId="11518"/>
    <cellStyle name="Normal 34 35" xfId="11519"/>
    <cellStyle name="Normal 34 36" xfId="11520"/>
    <cellStyle name="Normal 34 37" xfId="11521"/>
    <cellStyle name="Normal 34 38" xfId="11522"/>
    <cellStyle name="Normal 34 39" xfId="11523"/>
    <cellStyle name="Normal 34 4" xfId="11524"/>
    <cellStyle name="Normal 34 4 2" xfId="11525"/>
    <cellStyle name="Normal 34 4 3" xfId="43437"/>
    <cellStyle name="Normal 34 4 4" xfId="43438"/>
    <cellStyle name="Normal 34 40" xfId="11526"/>
    <cellStyle name="Normal 34 41" xfId="11527"/>
    <cellStyle name="Normal 34 42" xfId="11528"/>
    <cellStyle name="Normal 34 43" xfId="11529"/>
    <cellStyle name="Normal 34 44" xfId="11530"/>
    <cellStyle name="Normal 34 45" xfId="11531"/>
    <cellStyle name="Normal 34 46" xfId="11532"/>
    <cellStyle name="Normal 34 47" xfId="11533"/>
    <cellStyle name="Normal 34 48" xfId="11534"/>
    <cellStyle name="Normal 34 49" xfId="11535"/>
    <cellStyle name="Normal 34 5" xfId="11536"/>
    <cellStyle name="Normal 34 5 2" xfId="11537"/>
    <cellStyle name="Normal 34 5 3" xfId="43439"/>
    <cellStyle name="Normal 34 5 4" xfId="43440"/>
    <cellStyle name="Normal 34 50" xfId="11538"/>
    <cellStyle name="Normal 34 51" xfId="11539"/>
    <cellStyle name="Normal 34 52" xfId="11540"/>
    <cellStyle name="Normal 34 53" xfId="11541"/>
    <cellStyle name="Normal 34 54" xfId="11542"/>
    <cellStyle name="Normal 34 55" xfId="11543"/>
    <cellStyle name="Normal 34 56" xfId="11544"/>
    <cellStyle name="Normal 34 57" xfId="11545"/>
    <cellStyle name="Normal 34 58" xfId="11546"/>
    <cellStyle name="Normal 34 59" xfId="11547"/>
    <cellStyle name="Normal 34 6" xfId="11548"/>
    <cellStyle name="Normal 34 6 2" xfId="11549"/>
    <cellStyle name="Normal 34 60" xfId="11550"/>
    <cellStyle name="Normal 34 61" xfId="11551"/>
    <cellStyle name="Normal 34 62" xfId="11552"/>
    <cellStyle name="Normal 34 63" xfId="11553"/>
    <cellStyle name="Normal 34 64" xfId="11554"/>
    <cellStyle name="Normal 34 65" xfId="11555"/>
    <cellStyle name="Normal 34 66" xfId="11556"/>
    <cellStyle name="Normal 34 67" xfId="11557"/>
    <cellStyle name="Normal 34 68" xfId="11558"/>
    <cellStyle name="Normal 34 69" xfId="11559"/>
    <cellStyle name="Normal 34 7" xfId="11560"/>
    <cellStyle name="Normal 34 7 2" xfId="11561"/>
    <cellStyle name="Normal 34 70" xfId="11562"/>
    <cellStyle name="Normal 34 71" xfId="49473"/>
    <cellStyle name="Normal 34 8" xfId="11563"/>
    <cellStyle name="Normal 34 8 2" xfId="11564"/>
    <cellStyle name="Normal 34 9" xfId="11565"/>
    <cellStyle name="Normal 34 9 2" xfId="11566"/>
    <cellStyle name="Normal 35" xfId="11567"/>
    <cellStyle name="Normal 35 10" xfId="11568"/>
    <cellStyle name="Normal 35 10 2" xfId="11569"/>
    <cellStyle name="Normal 35 11" xfId="11570"/>
    <cellStyle name="Normal 35 11 2" xfId="11571"/>
    <cellStyle name="Normal 35 12" xfId="11572"/>
    <cellStyle name="Normal 35 12 2" xfId="11573"/>
    <cellStyle name="Normal 35 13" xfId="11574"/>
    <cellStyle name="Normal 35 13 2" xfId="11575"/>
    <cellStyle name="Normal 35 14" xfId="11576"/>
    <cellStyle name="Normal 35 14 2" xfId="11577"/>
    <cellStyle name="Normal 35 15" xfId="11578"/>
    <cellStyle name="Normal 35 15 2" xfId="11579"/>
    <cellStyle name="Normal 35 16" xfId="11580"/>
    <cellStyle name="Normal 35 16 2" xfId="11581"/>
    <cellStyle name="Normal 35 17" xfId="11582"/>
    <cellStyle name="Normal 35 17 2" xfId="11583"/>
    <cellStyle name="Normal 35 18" xfId="11584"/>
    <cellStyle name="Normal 35 18 2" xfId="11585"/>
    <cellStyle name="Normal 35 19" xfId="11586"/>
    <cellStyle name="Normal 35 19 2" xfId="11587"/>
    <cellStyle name="Normal 35 2" xfId="11588"/>
    <cellStyle name="Normal 35 2 2" xfId="11589"/>
    <cellStyle name="Normal 35 2 2 2" xfId="43441"/>
    <cellStyle name="Normal 35 2 2 3" xfId="43442"/>
    <cellStyle name="Normal 35 2 2 4" xfId="43443"/>
    <cellStyle name="Normal 35 2 3" xfId="43444"/>
    <cellStyle name="Normal 35 2 3 2" xfId="43445"/>
    <cellStyle name="Normal 35 2 3 3" xfId="43446"/>
    <cellStyle name="Normal 35 2 3 4" xfId="43447"/>
    <cellStyle name="Normal 35 2 4" xfId="43448"/>
    <cellStyle name="Normal 35 2 5" xfId="43449"/>
    <cellStyle name="Normal 35 2 6" xfId="43450"/>
    <cellStyle name="Normal 35 2 7" xfId="43451"/>
    <cellStyle name="Normal 35 20" xfId="11590"/>
    <cellStyle name="Normal 35 20 2" xfId="11591"/>
    <cellStyle name="Normal 35 21" xfId="11592"/>
    <cellStyle name="Normal 35 21 2" xfId="11593"/>
    <cellStyle name="Normal 35 22" xfId="11594"/>
    <cellStyle name="Normal 35 22 2" xfId="11595"/>
    <cellStyle name="Normal 35 23" xfId="11596"/>
    <cellStyle name="Normal 35 24" xfId="11597"/>
    <cellStyle name="Normal 35 25" xfId="11598"/>
    <cellStyle name="Normal 35 26" xfId="11599"/>
    <cellStyle name="Normal 35 27" xfId="11600"/>
    <cellStyle name="Normal 35 28" xfId="11601"/>
    <cellStyle name="Normal 35 29" xfId="11602"/>
    <cellStyle name="Normal 35 3" xfId="11603"/>
    <cellStyle name="Normal 35 3 2" xfId="11604"/>
    <cellStyle name="Normal 35 3 2 2" xfId="43452"/>
    <cellStyle name="Normal 35 3 2 3" xfId="43453"/>
    <cellStyle name="Normal 35 3 2 4" xfId="43454"/>
    <cellStyle name="Normal 35 3 3" xfId="43455"/>
    <cellStyle name="Normal 35 3 4" xfId="43456"/>
    <cellStyle name="Normal 35 3 5" xfId="43457"/>
    <cellStyle name="Normal 35 3 6" xfId="43458"/>
    <cellStyle name="Normal 35 30" xfId="11605"/>
    <cellStyle name="Normal 35 31" xfId="11606"/>
    <cellStyle name="Normal 35 32" xfId="11607"/>
    <cellStyle name="Normal 35 33" xfId="11608"/>
    <cellStyle name="Normal 35 34" xfId="11609"/>
    <cellStyle name="Normal 35 35" xfId="11610"/>
    <cellStyle name="Normal 35 36" xfId="11611"/>
    <cellStyle name="Normal 35 37" xfId="11612"/>
    <cellStyle name="Normal 35 38" xfId="11613"/>
    <cellStyle name="Normal 35 39" xfId="11614"/>
    <cellStyle name="Normal 35 4" xfId="11615"/>
    <cellStyle name="Normal 35 4 2" xfId="11616"/>
    <cellStyle name="Normal 35 4 3" xfId="43459"/>
    <cellStyle name="Normal 35 4 4" xfId="43460"/>
    <cellStyle name="Normal 35 40" xfId="11617"/>
    <cellStyle name="Normal 35 41" xfId="11618"/>
    <cellStyle name="Normal 35 42" xfId="11619"/>
    <cellStyle name="Normal 35 43" xfId="11620"/>
    <cellStyle name="Normal 35 44" xfId="11621"/>
    <cellStyle name="Normal 35 45" xfId="11622"/>
    <cellStyle name="Normal 35 46" xfId="11623"/>
    <cellStyle name="Normal 35 47" xfId="11624"/>
    <cellStyle name="Normal 35 48" xfId="11625"/>
    <cellStyle name="Normal 35 49" xfId="11626"/>
    <cellStyle name="Normal 35 5" xfId="11627"/>
    <cellStyle name="Normal 35 5 2" xfId="11628"/>
    <cellStyle name="Normal 35 5 3" xfId="43461"/>
    <cellStyle name="Normal 35 5 4" xfId="43462"/>
    <cellStyle name="Normal 35 50" xfId="11629"/>
    <cellStyle name="Normal 35 51" xfId="11630"/>
    <cellStyle name="Normal 35 52" xfId="11631"/>
    <cellStyle name="Normal 35 53" xfId="11632"/>
    <cellStyle name="Normal 35 54" xfId="11633"/>
    <cellStyle name="Normal 35 55" xfId="11634"/>
    <cellStyle name="Normal 35 56" xfId="11635"/>
    <cellStyle name="Normal 35 57" xfId="11636"/>
    <cellStyle name="Normal 35 58" xfId="11637"/>
    <cellStyle name="Normal 35 59" xfId="11638"/>
    <cellStyle name="Normal 35 6" xfId="11639"/>
    <cellStyle name="Normal 35 6 2" xfId="11640"/>
    <cellStyle name="Normal 35 60" xfId="11641"/>
    <cellStyle name="Normal 35 61" xfId="11642"/>
    <cellStyle name="Normal 35 62" xfId="11643"/>
    <cellStyle name="Normal 35 63" xfId="11644"/>
    <cellStyle name="Normal 35 64" xfId="11645"/>
    <cellStyle name="Normal 35 65" xfId="11646"/>
    <cellStyle name="Normal 35 66" xfId="11647"/>
    <cellStyle name="Normal 35 67" xfId="11648"/>
    <cellStyle name="Normal 35 68" xfId="11649"/>
    <cellStyle name="Normal 35 69" xfId="11650"/>
    <cellStyle name="Normal 35 7" xfId="11651"/>
    <cellStyle name="Normal 35 7 2" xfId="11652"/>
    <cellStyle name="Normal 35 70" xfId="11653"/>
    <cellStyle name="Normal 35 71" xfId="49474"/>
    <cellStyle name="Normal 35 8" xfId="11654"/>
    <cellStyle name="Normal 35 8 2" xfId="11655"/>
    <cellStyle name="Normal 35 9" xfId="11656"/>
    <cellStyle name="Normal 35 9 2" xfId="11657"/>
    <cellStyle name="Normal 36" xfId="11658"/>
    <cellStyle name="Normal 36 10" xfId="11659"/>
    <cellStyle name="Normal 36 10 2" xfId="11660"/>
    <cellStyle name="Normal 36 11" xfId="11661"/>
    <cellStyle name="Normal 36 11 2" xfId="11662"/>
    <cellStyle name="Normal 36 12" xfId="11663"/>
    <cellStyle name="Normal 36 12 2" xfId="11664"/>
    <cellStyle name="Normal 36 13" xfId="11665"/>
    <cellStyle name="Normal 36 13 2" xfId="11666"/>
    <cellStyle name="Normal 36 14" xfId="11667"/>
    <cellStyle name="Normal 36 14 2" xfId="11668"/>
    <cellStyle name="Normal 36 15" xfId="11669"/>
    <cellStyle name="Normal 36 15 2" xfId="11670"/>
    <cellStyle name="Normal 36 16" xfId="11671"/>
    <cellStyle name="Normal 36 16 2" xfId="11672"/>
    <cellStyle name="Normal 36 17" xfId="11673"/>
    <cellStyle name="Normal 36 17 2" xfId="11674"/>
    <cellStyle name="Normal 36 18" xfId="11675"/>
    <cellStyle name="Normal 36 18 2" xfId="11676"/>
    <cellStyle name="Normal 36 19" xfId="11677"/>
    <cellStyle name="Normal 36 19 2" xfId="11678"/>
    <cellStyle name="Normal 36 2" xfId="11679"/>
    <cellStyle name="Normal 36 2 2" xfId="11680"/>
    <cellStyle name="Normal 36 2 2 2" xfId="43463"/>
    <cellStyle name="Normal 36 2 2 3" xfId="43464"/>
    <cellStyle name="Normal 36 2 2 4" xfId="43465"/>
    <cellStyle name="Normal 36 2 3" xfId="43466"/>
    <cellStyle name="Normal 36 2 3 2" xfId="43467"/>
    <cellStyle name="Normal 36 2 3 3" xfId="43468"/>
    <cellStyle name="Normal 36 2 3 4" xfId="43469"/>
    <cellStyle name="Normal 36 2 4" xfId="43470"/>
    <cellStyle name="Normal 36 2 5" xfId="43471"/>
    <cellStyle name="Normal 36 2 6" xfId="43472"/>
    <cellStyle name="Normal 36 2 7" xfId="43473"/>
    <cellStyle name="Normal 36 20" xfId="11681"/>
    <cellStyle name="Normal 36 20 2" xfId="11682"/>
    <cellStyle name="Normal 36 21" xfId="11683"/>
    <cellStyle name="Normal 36 21 2" xfId="11684"/>
    <cellStyle name="Normal 36 22" xfId="11685"/>
    <cellStyle name="Normal 36 22 2" xfId="11686"/>
    <cellStyle name="Normal 36 23" xfId="11687"/>
    <cellStyle name="Normal 36 24" xfId="11688"/>
    <cellStyle name="Normal 36 25" xfId="11689"/>
    <cellStyle name="Normal 36 26" xfId="11690"/>
    <cellStyle name="Normal 36 27" xfId="11691"/>
    <cellStyle name="Normal 36 28" xfId="11692"/>
    <cellStyle name="Normal 36 29" xfId="11693"/>
    <cellStyle name="Normal 36 3" xfId="11694"/>
    <cellStyle name="Normal 36 3 2" xfId="11695"/>
    <cellStyle name="Normal 36 3 2 2" xfId="43474"/>
    <cellStyle name="Normal 36 3 2 3" xfId="43475"/>
    <cellStyle name="Normal 36 3 2 4" xfId="43476"/>
    <cellStyle name="Normal 36 3 3" xfId="43477"/>
    <cellStyle name="Normal 36 3 4" xfId="43478"/>
    <cellStyle name="Normal 36 3 5" xfId="43479"/>
    <cellStyle name="Normal 36 3 6" xfId="43480"/>
    <cellStyle name="Normal 36 30" xfId="11696"/>
    <cellStyle name="Normal 36 31" xfId="11697"/>
    <cellStyle name="Normal 36 32" xfId="11698"/>
    <cellStyle name="Normal 36 33" xfId="11699"/>
    <cellStyle name="Normal 36 34" xfId="11700"/>
    <cellStyle name="Normal 36 35" xfId="11701"/>
    <cellStyle name="Normal 36 36" xfId="11702"/>
    <cellStyle name="Normal 36 37" xfId="11703"/>
    <cellStyle name="Normal 36 38" xfId="11704"/>
    <cellStyle name="Normal 36 39" xfId="11705"/>
    <cellStyle name="Normal 36 4" xfId="11706"/>
    <cellStyle name="Normal 36 4 2" xfId="11707"/>
    <cellStyle name="Normal 36 4 3" xfId="43481"/>
    <cellStyle name="Normal 36 4 4" xfId="43482"/>
    <cellStyle name="Normal 36 40" xfId="11708"/>
    <cellStyle name="Normal 36 41" xfId="11709"/>
    <cellStyle name="Normal 36 42" xfId="11710"/>
    <cellStyle name="Normal 36 43" xfId="11711"/>
    <cellStyle name="Normal 36 44" xfId="11712"/>
    <cellStyle name="Normal 36 45" xfId="11713"/>
    <cellStyle name="Normal 36 46" xfId="11714"/>
    <cellStyle name="Normal 36 47" xfId="11715"/>
    <cellStyle name="Normal 36 48" xfId="11716"/>
    <cellStyle name="Normal 36 49" xfId="11717"/>
    <cellStyle name="Normal 36 5" xfId="11718"/>
    <cellStyle name="Normal 36 5 2" xfId="11719"/>
    <cellStyle name="Normal 36 5 3" xfId="43483"/>
    <cellStyle name="Normal 36 5 4" xfId="43484"/>
    <cellStyle name="Normal 36 50" xfId="11720"/>
    <cellStyle name="Normal 36 51" xfId="11721"/>
    <cellStyle name="Normal 36 52" xfId="11722"/>
    <cellStyle name="Normal 36 53" xfId="11723"/>
    <cellStyle name="Normal 36 54" xfId="11724"/>
    <cellStyle name="Normal 36 55" xfId="11725"/>
    <cellStyle name="Normal 36 56" xfId="11726"/>
    <cellStyle name="Normal 36 57" xfId="11727"/>
    <cellStyle name="Normal 36 58" xfId="11728"/>
    <cellStyle name="Normal 36 59" xfId="11729"/>
    <cellStyle name="Normal 36 6" xfId="11730"/>
    <cellStyle name="Normal 36 6 2" xfId="11731"/>
    <cellStyle name="Normal 36 60" xfId="11732"/>
    <cellStyle name="Normal 36 61" xfId="11733"/>
    <cellStyle name="Normal 36 62" xfId="11734"/>
    <cellStyle name="Normal 36 63" xfId="11735"/>
    <cellStyle name="Normal 36 64" xfId="11736"/>
    <cellStyle name="Normal 36 65" xfId="11737"/>
    <cellStyle name="Normal 36 66" xfId="11738"/>
    <cellStyle name="Normal 36 67" xfId="11739"/>
    <cellStyle name="Normal 36 68" xfId="11740"/>
    <cellStyle name="Normal 36 69" xfId="11741"/>
    <cellStyle name="Normal 36 7" xfId="11742"/>
    <cellStyle name="Normal 36 7 2" xfId="11743"/>
    <cellStyle name="Normal 36 70" xfId="11744"/>
    <cellStyle name="Normal 36 71" xfId="49475"/>
    <cellStyle name="Normal 36 8" xfId="11745"/>
    <cellStyle name="Normal 36 8 2" xfId="11746"/>
    <cellStyle name="Normal 36 9" xfId="11747"/>
    <cellStyle name="Normal 36 9 2" xfId="11748"/>
    <cellStyle name="Normal 37" xfId="11749"/>
    <cellStyle name="Normal 37 10" xfId="11750"/>
    <cellStyle name="Normal 37 10 2" xfId="11751"/>
    <cellStyle name="Normal 37 11" xfId="11752"/>
    <cellStyle name="Normal 37 11 2" xfId="11753"/>
    <cellStyle name="Normal 37 12" xfId="11754"/>
    <cellStyle name="Normal 37 12 2" xfId="11755"/>
    <cellStyle name="Normal 37 13" xfId="11756"/>
    <cellStyle name="Normal 37 13 2" xfId="11757"/>
    <cellStyle name="Normal 37 14" xfId="11758"/>
    <cellStyle name="Normal 37 14 2" xfId="11759"/>
    <cellStyle name="Normal 37 15" xfId="11760"/>
    <cellStyle name="Normal 37 15 2" xfId="11761"/>
    <cellStyle name="Normal 37 16" xfId="11762"/>
    <cellStyle name="Normal 37 16 2" xfId="11763"/>
    <cellStyle name="Normal 37 17" xfId="11764"/>
    <cellStyle name="Normal 37 17 2" xfId="11765"/>
    <cellStyle name="Normal 37 18" xfId="11766"/>
    <cellStyle name="Normal 37 18 2" xfId="11767"/>
    <cellStyle name="Normal 37 19" xfId="11768"/>
    <cellStyle name="Normal 37 19 2" xfId="11769"/>
    <cellStyle name="Normal 37 2" xfId="11770"/>
    <cellStyle name="Normal 37 2 2" xfId="11771"/>
    <cellStyle name="Normal 37 2 2 2" xfId="43485"/>
    <cellStyle name="Normal 37 2 2 3" xfId="43486"/>
    <cellStyle name="Normal 37 2 2 4" xfId="43487"/>
    <cellStyle name="Normal 37 2 3" xfId="43488"/>
    <cellStyle name="Normal 37 2 3 2" xfId="43489"/>
    <cellStyle name="Normal 37 2 3 3" xfId="43490"/>
    <cellStyle name="Normal 37 2 3 4" xfId="43491"/>
    <cellStyle name="Normal 37 2 4" xfId="43492"/>
    <cellStyle name="Normal 37 2 5" xfId="43493"/>
    <cellStyle name="Normal 37 2 6" xfId="43494"/>
    <cellStyle name="Normal 37 2 7" xfId="43495"/>
    <cellStyle name="Normal 37 20" xfId="11772"/>
    <cellStyle name="Normal 37 20 2" xfId="11773"/>
    <cellStyle name="Normal 37 21" xfId="11774"/>
    <cellStyle name="Normal 37 21 2" xfId="11775"/>
    <cellStyle name="Normal 37 22" xfId="11776"/>
    <cellStyle name="Normal 37 22 2" xfId="11777"/>
    <cellStyle name="Normal 37 23" xfId="11778"/>
    <cellStyle name="Normal 37 24" xfId="11779"/>
    <cellStyle name="Normal 37 25" xfId="11780"/>
    <cellStyle name="Normal 37 26" xfId="11781"/>
    <cellStyle name="Normal 37 27" xfId="11782"/>
    <cellStyle name="Normal 37 28" xfId="11783"/>
    <cellStyle name="Normal 37 29" xfId="11784"/>
    <cellStyle name="Normal 37 3" xfId="11785"/>
    <cellStyle name="Normal 37 3 2" xfId="11786"/>
    <cellStyle name="Normal 37 3 2 2" xfId="43496"/>
    <cellStyle name="Normal 37 3 2 3" xfId="43497"/>
    <cellStyle name="Normal 37 3 2 4" xfId="43498"/>
    <cellStyle name="Normal 37 3 3" xfId="43499"/>
    <cellStyle name="Normal 37 3 4" xfId="43500"/>
    <cellStyle name="Normal 37 3 5" xfId="43501"/>
    <cellStyle name="Normal 37 3 6" xfId="43502"/>
    <cellStyle name="Normal 37 30" xfId="11787"/>
    <cellStyle name="Normal 37 31" xfId="11788"/>
    <cellStyle name="Normal 37 32" xfId="11789"/>
    <cellStyle name="Normal 37 33" xfId="11790"/>
    <cellStyle name="Normal 37 34" xfId="11791"/>
    <cellStyle name="Normal 37 35" xfId="11792"/>
    <cellStyle name="Normal 37 36" xfId="11793"/>
    <cellStyle name="Normal 37 37" xfId="11794"/>
    <cellStyle name="Normal 37 38" xfId="11795"/>
    <cellStyle name="Normal 37 39" xfId="11796"/>
    <cellStyle name="Normal 37 4" xfId="11797"/>
    <cellStyle name="Normal 37 4 2" xfId="11798"/>
    <cellStyle name="Normal 37 4 3" xfId="43503"/>
    <cellStyle name="Normal 37 4 4" xfId="43504"/>
    <cellStyle name="Normal 37 40" xfId="11799"/>
    <cellStyle name="Normal 37 41" xfId="11800"/>
    <cellStyle name="Normal 37 42" xfId="11801"/>
    <cellStyle name="Normal 37 43" xfId="11802"/>
    <cellStyle name="Normal 37 44" xfId="11803"/>
    <cellStyle name="Normal 37 45" xfId="11804"/>
    <cellStyle name="Normal 37 46" xfId="11805"/>
    <cellStyle name="Normal 37 47" xfId="11806"/>
    <cellStyle name="Normal 37 48" xfId="11807"/>
    <cellStyle name="Normal 37 49" xfId="11808"/>
    <cellStyle name="Normal 37 5" xfId="11809"/>
    <cellStyle name="Normal 37 5 2" xfId="11810"/>
    <cellStyle name="Normal 37 5 3" xfId="43505"/>
    <cellStyle name="Normal 37 5 4" xfId="43506"/>
    <cellStyle name="Normal 37 50" xfId="11811"/>
    <cellStyle name="Normal 37 51" xfId="11812"/>
    <cellStyle name="Normal 37 52" xfId="11813"/>
    <cellStyle name="Normal 37 53" xfId="11814"/>
    <cellStyle name="Normal 37 54" xfId="11815"/>
    <cellStyle name="Normal 37 55" xfId="11816"/>
    <cellStyle name="Normal 37 56" xfId="11817"/>
    <cellStyle name="Normal 37 57" xfId="11818"/>
    <cellStyle name="Normal 37 58" xfId="11819"/>
    <cellStyle name="Normal 37 59" xfId="11820"/>
    <cellStyle name="Normal 37 6" xfId="11821"/>
    <cellStyle name="Normal 37 6 2" xfId="11822"/>
    <cellStyle name="Normal 37 60" xfId="11823"/>
    <cellStyle name="Normal 37 61" xfId="11824"/>
    <cellStyle name="Normal 37 62" xfId="11825"/>
    <cellStyle name="Normal 37 63" xfId="11826"/>
    <cellStyle name="Normal 37 64" xfId="11827"/>
    <cellStyle name="Normal 37 65" xfId="11828"/>
    <cellStyle name="Normal 37 66" xfId="11829"/>
    <cellStyle name="Normal 37 67" xfId="11830"/>
    <cellStyle name="Normal 37 68" xfId="11831"/>
    <cellStyle name="Normal 37 69" xfId="11832"/>
    <cellStyle name="Normal 37 7" xfId="11833"/>
    <cellStyle name="Normal 37 7 2" xfId="11834"/>
    <cellStyle name="Normal 37 70" xfId="11835"/>
    <cellStyle name="Normal 37 71" xfId="49476"/>
    <cellStyle name="Normal 37 8" xfId="11836"/>
    <cellStyle name="Normal 37 8 2" xfId="11837"/>
    <cellStyle name="Normal 37 9" xfId="11838"/>
    <cellStyle name="Normal 37 9 2" xfId="11839"/>
    <cellStyle name="Normal 38" xfId="11840"/>
    <cellStyle name="Normal 38 10" xfId="11841"/>
    <cellStyle name="Normal 38 10 2" xfId="11842"/>
    <cellStyle name="Normal 38 11" xfId="11843"/>
    <cellStyle name="Normal 38 11 2" xfId="11844"/>
    <cellStyle name="Normal 38 12" xfId="11845"/>
    <cellStyle name="Normal 38 12 2" xfId="11846"/>
    <cellStyle name="Normal 38 13" xfId="11847"/>
    <cellStyle name="Normal 38 13 2" xfId="11848"/>
    <cellStyle name="Normal 38 14" xfId="11849"/>
    <cellStyle name="Normal 38 14 2" xfId="11850"/>
    <cellStyle name="Normal 38 15" xfId="11851"/>
    <cellStyle name="Normal 38 15 2" xfId="11852"/>
    <cellStyle name="Normal 38 16" xfId="11853"/>
    <cellStyle name="Normal 38 16 2" xfId="11854"/>
    <cellStyle name="Normal 38 17" xfId="11855"/>
    <cellStyle name="Normal 38 17 2" xfId="11856"/>
    <cellStyle name="Normal 38 18" xfId="11857"/>
    <cellStyle name="Normal 38 18 2" xfId="11858"/>
    <cellStyle name="Normal 38 19" xfId="11859"/>
    <cellStyle name="Normal 38 19 2" xfId="11860"/>
    <cellStyle name="Normal 38 2" xfId="11861"/>
    <cellStyle name="Normal 38 2 2" xfId="11862"/>
    <cellStyle name="Normal 38 2 2 2" xfId="43507"/>
    <cellStyle name="Normal 38 2 2 3" xfId="43508"/>
    <cellStyle name="Normal 38 2 2 4" xfId="43509"/>
    <cellStyle name="Normal 38 2 3" xfId="43510"/>
    <cellStyle name="Normal 38 2 3 2" xfId="43511"/>
    <cellStyle name="Normal 38 2 3 3" xfId="43512"/>
    <cellStyle name="Normal 38 2 3 4" xfId="43513"/>
    <cellStyle name="Normal 38 2 4" xfId="43514"/>
    <cellStyle name="Normal 38 2 5" xfId="43515"/>
    <cellStyle name="Normal 38 2 6" xfId="43516"/>
    <cellStyle name="Normal 38 2 7" xfId="43517"/>
    <cellStyle name="Normal 38 20" xfId="11863"/>
    <cellStyle name="Normal 38 20 2" xfId="11864"/>
    <cellStyle name="Normal 38 21" xfId="11865"/>
    <cellStyle name="Normal 38 21 2" xfId="11866"/>
    <cellStyle name="Normal 38 22" xfId="11867"/>
    <cellStyle name="Normal 38 22 2" xfId="11868"/>
    <cellStyle name="Normal 38 23" xfId="11869"/>
    <cellStyle name="Normal 38 24" xfId="11870"/>
    <cellStyle name="Normal 38 25" xfId="11871"/>
    <cellStyle name="Normal 38 26" xfId="11872"/>
    <cellStyle name="Normal 38 27" xfId="11873"/>
    <cellStyle name="Normal 38 28" xfId="11874"/>
    <cellStyle name="Normal 38 29" xfId="11875"/>
    <cellStyle name="Normal 38 3" xfId="11876"/>
    <cellStyle name="Normal 38 3 2" xfId="11877"/>
    <cellStyle name="Normal 38 3 2 2" xfId="43518"/>
    <cellStyle name="Normal 38 3 2 3" xfId="43519"/>
    <cellStyle name="Normal 38 3 2 4" xfId="43520"/>
    <cellStyle name="Normal 38 3 3" xfId="43521"/>
    <cellStyle name="Normal 38 3 4" xfId="43522"/>
    <cellStyle name="Normal 38 3 5" xfId="43523"/>
    <cellStyle name="Normal 38 3 6" xfId="43524"/>
    <cellStyle name="Normal 38 30" xfId="11878"/>
    <cellStyle name="Normal 38 31" xfId="11879"/>
    <cellStyle name="Normal 38 32" xfId="11880"/>
    <cellStyle name="Normal 38 33" xfId="11881"/>
    <cellStyle name="Normal 38 34" xfId="11882"/>
    <cellStyle name="Normal 38 35" xfId="11883"/>
    <cellStyle name="Normal 38 36" xfId="11884"/>
    <cellStyle name="Normal 38 37" xfId="11885"/>
    <cellStyle name="Normal 38 38" xfId="11886"/>
    <cellStyle name="Normal 38 39" xfId="11887"/>
    <cellStyle name="Normal 38 4" xfId="11888"/>
    <cellStyle name="Normal 38 4 2" xfId="11889"/>
    <cellStyle name="Normal 38 4 3" xfId="43525"/>
    <cellStyle name="Normal 38 4 4" xfId="43526"/>
    <cellStyle name="Normal 38 40" xfId="11890"/>
    <cellStyle name="Normal 38 41" xfId="11891"/>
    <cellStyle name="Normal 38 42" xfId="11892"/>
    <cellStyle name="Normal 38 43" xfId="11893"/>
    <cellStyle name="Normal 38 44" xfId="11894"/>
    <cellStyle name="Normal 38 45" xfId="11895"/>
    <cellStyle name="Normal 38 46" xfId="11896"/>
    <cellStyle name="Normal 38 47" xfId="11897"/>
    <cellStyle name="Normal 38 48" xfId="11898"/>
    <cellStyle name="Normal 38 49" xfId="11899"/>
    <cellStyle name="Normal 38 5" xfId="11900"/>
    <cellStyle name="Normal 38 5 2" xfId="11901"/>
    <cellStyle name="Normal 38 5 3" xfId="43527"/>
    <cellStyle name="Normal 38 5 4" xfId="43528"/>
    <cellStyle name="Normal 38 50" xfId="11902"/>
    <cellStyle name="Normal 38 51" xfId="11903"/>
    <cellStyle name="Normal 38 52" xfId="11904"/>
    <cellStyle name="Normal 38 53" xfId="11905"/>
    <cellStyle name="Normal 38 54" xfId="11906"/>
    <cellStyle name="Normal 38 55" xfId="11907"/>
    <cellStyle name="Normal 38 56" xfId="11908"/>
    <cellStyle name="Normal 38 57" xfId="11909"/>
    <cellStyle name="Normal 38 58" xfId="11910"/>
    <cellStyle name="Normal 38 59" xfId="11911"/>
    <cellStyle name="Normal 38 6" xfId="11912"/>
    <cellStyle name="Normal 38 6 2" xfId="11913"/>
    <cellStyle name="Normal 38 60" xfId="11914"/>
    <cellStyle name="Normal 38 61" xfId="11915"/>
    <cellStyle name="Normal 38 62" xfId="11916"/>
    <cellStyle name="Normal 38 63" xfId="11917"/>
    <cellStyle name="Normal 38 64" xfId="11918"/>
    <cellStyle name="Normal 38 65" xfId="11919"/>
    <cellStyle name="Normal 38 66" xfId="11920"/>
    <cellStyle name="Normal 38 67" xfId="11921"/>
    <cellStyle name="Normal 38 68" xfId="11922"/>
    <cellStyle name="Normal 38 69" xfId="11923"/>
    <cellStyle name="Normal 38 7" xfId="11924"/>
    <cellStyle name="Normal 38 7 2" xfId="11925"/>
    <cellStyle name="Normal 38 70" xfId="11926"/>
    <cellStyle name="Normal 38 71" xfId="49477"/>
    <cellStyle name="Normal 38 8" xfId="11927"/>
    <cellStyle name="Normal 38 8 2" xfId="11928"/>
    <cellStyle name="Normal 38 9" xfId="11929"/>
    <cellStyle name="Normal 38 9 2" xfId="11930"/>
    <cellStyle name="Normal 39" xfId="11931"/>
    <cellStyle name="Normal 39 10" xfId="11932"/>
    <cellStyle name="Normal 39 10 2" xfId="11933"/>
    <cellStyle name="Normal 39 11" xfId="11934"/>
    <cellStyle name="Normal 39 11 2" xfId="11935"/>
    <cellStyle name="Normal 39 12" xfId="11936"/>
    <cellStyle name="Normal 39 12 2" xfId="11937"/>
    <cellStyle name="Normal 39 13" xfId="11938"/>
    <cellStyle name="Normal 39 13 2" xfId="11939"/>
    <cellStyle name="Normal 39 14" xfId="11940"/>
    <cellStyle name="Normal 39 14 2" xfId="11941"/>
    <cellStyle name="Normal 39 15" xfId="11942"/>
    <cellStyle name="Normal 39 15 2" xfId="11943"/>
    <cellStyle name="Normal 39 16" xfId="11944"/>
    <cellStyle name="Normal 39 16 2" xfId="11945"/>
    <cellStyle name="Normal 39 17" xfId="11946"/>
    <cellStyle name="Normal 39 17 2" xfId="11947"/>
    <cellStyle name="Normal 39 18" xfId="11948"/>
    <cellStyle name="Normal 39 18 2" xfId="11949"/>
    <cellStyle name="Normal 39 19" xfId="11950"/>
    <cellStyle name="Normal 39 19 2" xfId="11951"/>
    <cellStyle name="Normal 39 2" xfId="11952"/>
    <cellStyle name="Normal 39 2 2" xfId="11953"/>
    <cellStyle name="Normal 39 2 2 2" xfId="43529"/>
    <cellStyle name="Normal 39 2 2 3" xfId="43530"/>
    <cellStyle name="Normal 39 2 2 4" xfId="43531"/>
    <cellStyle name="Normal 39 2 3" xfId="43532"/>
    <cellStyle name="Normal 39 2 3 2" xfId="43533"/>
    <cellStyle name="Normal 39 2 3 3" xfId="43534"/>
    <cellStyle name="Normal 39 2 3 4" xfId="43535"/>
    <cellStyle name="Normal 39 2 4" xfId="43536"/>
    <cellStyle name="Normal 39 2 5" xfId="43537"/>
    <cellStyle name="Normal 39 2 6" xfId="43538"/>
    <cellStyle name="Normal 39 2 7" xfId="43539"/>
    <cellStyle name="Normal 39 20" xfId="11954"/>
    <cellStyle name="Normal 39 20 2" xfId="11955"/>
    <cellStyle name="Normal 39 21" xfId="11956"/>
    <cellStyle name="Normal 39 21 2" xfId="11957"/>
    <cellStyle name="Normal 39 22" xfId="11958"/>
    <cellStyle name="Normal 39 22 2" xfId="11959"/>
    <cellStyle name="Normal 39 23" xfId="11960"/>
    <cellStyle name="Normal 39 24" xfId="11961"/>
    <cellStyle name="Normal 39 25" xfId="11962"/>
    <cellStyle name="Normal 39 26" xfId="11963"/>
    <cellStyle name="Normal 39 27" xfId="11964"/>
    <cellStyle name="Normal 39 28" xfId="11965"/>
    <cellStyle name="Normal 39 29" xfId="11966"/>
    <cellStyle name="Normal 39 3" xfId="11967"/>
    <cellStyle name="Normal 39 3 2" xfId="11968"/>
    <cellStyle name="Normal 39 3 2 2" xfId="43540"/>
    <cellStyle name="Normal 39 3 2 3" xfId="43541"/>
    <cellStyle name="Normal 39 3 2 4" xfId="43542"/>
    <cellStyle name="Normal 39 3 3" xfId="43543"/>
    <cellStyle name="Normal 39 3 4" xfId="43544"/>
    <cellStyle name="Normal 39 3 5" xfId="43545"/>
    <cellStyle name="Normal 39 3 6" xfId="43546"/>
    <cellStyle name="Normal 39 30" xfId="11969"/>
    <cellStyle name="Normal 39 31" xfId="11970"/>
    <cellStyle name="Normal 39 32" xfId="11971"/>
    <cellStyle name="Normal 39 33" xfId="11972"/>
    <cellStyle name="Normal 39 34" xfId="11973"/>
    <cellStyle name="Normal 39 35" xfId="11974"/>
    <cellStyle name="Normal 39 36" xfId="11975"/>
    <cellStyle name="Normal 39 37" xfId="11976"/>
    <cellStyle name="Normal 39 38" xfId="11977"/>
    <cellStyle name="Normal 39 39" xfId="11978"/>
    <cellStyle name="Normal 39 4" xfId="11979"/>
    <cellStyle name="Normal 39 4 2" xfId="11980"/>
    <cellStyle name="Normal 39 4 3" xfId="43547"/>
    <cellStyle name="Normal 39 4 4" xfId="43548"/>
    <cellStyle name="Normal 39 40" xfId="11981"/>
    <cellStyle name="Normal 39 41" xfId="11982"/>
    <cellStyle name="Normal 39 42" xfId="11983"/>
    <cellStyle name="Normal 39 43" xfId="11984"/>
    <cellStyle name="Normal 39 44" xfId="11985"/>
    <cellStyle name="Normal 39 45" xfId="11986"/>
    <cellStyle name="Normal 39 46" xfId="11987"/>
    <cellStyle name="Normal 39 47" xfId="11988"/>
    <cellStyle name="Normal 39 48" xfId="11989"/>
    <cellStyle name="Normal 39 49" xfId="11990"/>
    <cellStyle name="Normal 39 5" xfId="11991"/>
    <cellStyle name="Normal 39 5 2" xfId="11992"/>
    <cellStyle name="Normal 39 5 3" xfId="43549"/>
    <cellStyle name="Normal 39 5 4" xfId="43550"/>
    <cellStyle name="Normal 39 50" xfId="11993"/>
    <cellStyle name="Normal 39 51" xfId="11994"/>
    <cellStyle name="Normal 39 52" xfId="11995"/>
    <cellStyle name="Normal 39 53" xfId="11996"/>
    <cellStyle name="Normal 39 54" xfId="11997"/>
    <cellStyle name="Normal 39 55" xfId="11998"/>
    <cellStyle name="Normal 39 56" xfId="11999"/>
    <cellStyle name="Normal 39 57" xfId="12000"/>
    <cellStyle name="Normal 39 58" xfId="12001"/>
    <cellStyle name="Normal 39 59" xfId="12002"/>
    <cellStyle name="Normal 39 6" xfId="12003"/>
    <cellStyle name="Normal 39 6 2" xfId="12004"/>
    <cellStyle name="Normal 39 60" xfId="12005"/>
    <cellStyle name="Normal 39 61" xfId="12006"/>
    <cellStyle name="Normal 39 62" xfId="12007"/>
    <cellStyle name="Normal 39 63" xfId="12008"/>
    <cellStyle name="Normal 39 64" xfId="12009"/>
    <cellStyle name="Normal 39 65" xfId="12010"/>
    <cellStyle name="Normal 39 66" xfId="12011"/>
    <cellStyle name="Normal 39 67" xfId="12012"/>
    <cellStyle name="Normal 39 68" xfId="12013"/>
    <cellStyle name="Normal 39 69" xfId="12014"/>
    <cellStyle name="Normal 39 7" xfId="12015"/>
    <cellStyle name="Normal 39 7 2" xfId="12016"/>
    <cellStyle name="Normal 39 70" xfId="12017"/>
    <cellStyle name="Normal 39 71" xfId="49478"/>
    <cellStyle name="Normal 39 8" xfId="12018"/>
    <cellStyle name="Normal 39 8 2" xfId="12019"/>
    <cellStyle name="Normal 39 9" xfId="12020"/>
    <cellStyle name="Normal 39 9 2" xfId="12021"/>
    <cellStyle name="Normal 4" xfId="12022"/>
    <cellStyle name="Normal 4 10" xfId="12023"/>
    <cellStyle name="Normal 4 100" xfId="49479"/>
    <cellStyle name="Normal 4 101" xfId="49480"/>
    <cellStyle name="Normal 4 102" xfId="49481"/>
    <cellStyle name="Normal 4 103" xfId="49482"/>
    <cellStyle name="Normal 4 104" xfId="49483"/>
    <cellStyle name="Normal 4 11" xfId="12024"/>
    <cellStyle name="Normal 4 12" xfId="12025"/>
    <cellStyle name="Normal 4 13" xfId="12026"/>
    <cellStyle name="Normal 4 14" xfId="12027"/>
    <cellStyle name="Normal 4 15" xfId="12028"/>
    <cellStyle name="Normal 4 16" xfId="12029"/>
    <cellStyle name="Normal 4 17" xfId="12030"/>
    <cellStyle name="Normal 4 18" xfId="12031"/>
    <cellStyle name="Normal 4 19" xfId="12032"/>
    <cellStyle name="Normal 4 2" xfId="12033"/>
    <cellStyle name="Normal 4 2 10" xfId="12034"/>
    <cellStyle name="Normal 4 2 11" xfId="12035"/>
    <cellStyle name="Normal 4 2 12" xfId="12036"/>
    <cellStyle name="Normal 4 2 13" xfId="12037"/>
    <cellStyle name="Normal 4 2 14" xfId="12038"/>
    <cellStyle name="Normal 4 2 15" xfId="12039"/>
    <cellStyle name="Normal 4 2 16" xfId="12040"/>
    <cellStyle name="Normal 4 2 17" xfId="12041"/>
    <cellStyle name="Normal 4 2 18" xfId="12042"/>
    <cellStyle name="Normal 4 2 19" xfId="12043"/>
    <cellStyle name="Normal 4 2 2" xfId="12044"/>
    <cellStyle name="Normal 4 2 2 10" xfId="12045"/>
    <cellStyle name="Normal 4 2 2 11" xfId="12046"/>
    <cellStyle name="Normal 4 2 2 12" xfId="12047"/>
    <cellStyle name="Normal 4 2 2 13" xfId="12048"/>
    <cellStyle name="Normal 4 2 2 14" xfId="12049"/>
    <cellStyle name="Normal 4 2 2 15" xfId="12050"/>
    <cellStyle name="Normal 4 2 2 16" xfId="12051"/>
    <cellStyle name="Normal 4 2 2 17" xfId="12052"/>
    <cellStyle name="Normal 4 2 2 18" xfId="12053"/>
    <cellStyle name="Normal 4 2 2 19" xfId="12054"/>
    <cellStyle name="Normal 4 2 2 2" xfId="12055"/>
    <cellStyle name="Normal 4 2 2 2 10" xfId="12056"/>
    <cellStyle name="Normal 4 2 2 2 11" xfId="12057"/>
    <cellStyle name="Normal 4 2 2 2 12" xfId="12058"/>
    <cellStyle name="Normal 4 2 2 2 13" xfId="12059"/>
    <cellStyle name="Normal 4 2 2 2 14" xfId="12060"/>
    <cellStyle name="Normal 4 2 2 2 15" xfId="12061"/>
    <cellStyle name="Normal 4 2 2 2 16" xfId="12062"/>
    <cellStyle name="Normal 4 2 2 2 17" xfId="12063"/>
    <cellStyle name="Normal 4 2 2 2 18" xfId="12064"/>
    <cellStyle name="Normal 4 2 2 2 19" xfId="12065"/>
    <cellStyle name="Normal 4 2 2 2 2" xfId="12066"/>
    <cellStyle name="Normal 4 2 2 2 2 10" xfId="12067"/>
    <cellStyle name="Normal 4 2 2 2 2 11" xfId="12068"/>
    <cellStyle name="Normal 4 2 2 2 2 12" xfId="12069"/>
    <cellStyle name="Normal 4 2 2 2 2 13" xfId="12070"/>
    <cellStyle name="Normal 4 2 2 2 2 14" xfId="12071"/>
    <cellStyle name="Normal 4 2 2 2 2 15" xfId="12072"/>
    <cellStyle name="Normal 4 2 2 2 2 16" xfId="12073"/>
    <cellStyle name="Normal 4 2 2 2 2 17" xfId="12074"/>
    <cellStyle name="Normal 4 2 2 2 2 18" xfId="12075"/>
    <cellStyle name="Normal 4 2 2 2 2 19" xfId="12076"/>
    <cellStyle name="Normal 4 2 2 2 2 2" xfId="12077"/>
    <cellStyle name="Normal 4 2 2 2 2 2 10" xfId="12078"/>
    <cellStyle name="Normal 4 2 2 2 2 2 11" xfId="12079"/>
    <cellStyle name="Normal 4 2 2 2 2 2 12" xfId="12080"/>
    <cellStyle name="Normal 4 2 2 2 2 2 13" xfId="12081"/>
    <cellStyle name="Normal 4 2 2 2 2 2 14" xfId="12082"/>
    <cellStyle name="Normal 4 2 2 2 2 2 15" xfId="12083"/>
    <cellStyle name="Normal 4 2 2 2 2 2 16" xfId="12084"/>
    <cellStyle name="Normal 4 2 2 2 2 2 17" xfId="12085"/>
    <cellStyle name="Normal 4 2 2 2 2 2 18" xfId="12086"/>
    <cellStyle name="Normal 4 2 2 2 2 2 2" xfId="12087"/>
    <cellStyle name="Normal 4 2 2 2 2 2 3" xfId="12088"/>
    <cellStyle name="Normal 4 2 2 2 2 2 4" xfId="12089"/>
    <cellStyle name="Normal 4 2 2 2 2 2 5" xfId="12090"/>
    <cellStyle name="Normal 4 2 2 2 2 2 6" xfId="12091"/>
    <cellStyle name="Normal 4 2 2 2 2 2 7" xfId="12092"/>
    <cellStyle name="Normal 4 2 2 2 2 2 8" xfId="12093"/>
    <cellStyle name="Normal 4 2 2 2 2 2 9" xfId="12094"/>
    <cellStyle name="Normal 4 2 2 2 2 3" xfId="12095"/>
    <cellStyle name="Normal 4 2 2 2 2 4" xfId="12096"/>
    <cellStyle name="Normal 4 2 2 2 2 5" xfId="12097"/>
    <cellStyle name="Normal 4 2 2 2 2 6" xfId="12098"/>
    <cellStyle name="Normal 4 2 2 2 2 7" xfId="12099"/>
    <cellStyle name="Normal 4 2 2 2 2 8" xfId="12100"/>
    <cellStyle name="Normal 4 2 2 2 2 9" xfId="12101"/>
    <cellStyle name="Normal 4 2 2 2 2_ELEC SAP FCST UPLOAD" xfId="12102"/>
    <cellStyle name="Normal 4 2 2 2 20" xfId="12103"/>
    <cellStyle name="Normal 4 2 2 2 21" xfId="12104"/>
    <cellStyle name="Normal 4 2 2 2 22" xfId="12105"/>
    <cellStyle name="Normal 4 2 2 2 3" xfId="12106"/>
    <cellStyle name="Normal 4 2 2 2 4" xfId="12107"/>
    <cellStyle name="Normal 4 2 2 2 5" xfId="12108"/>
    <cellStyle name="Normal 4 2 2 2 6" xfId="12109"/>
    <cellStyle name="Normal 4 2 2 2 7" xfId="12110"/>
    <cellStyle name="Normal 4 2 2 2 8" xfId="12111"/>
    <cellStyle name="Normal 4 2 2 2 9" xfId="12112"/>
    <cellStyle name="Normal 4 2 2 2_ELEC SAP FCST UPLOAD" xfId="12113"/>
    <cellStyle name="Normal 4 2 2 20" xfId="12114"/>
    <cellStyle name="Normal 4 2 2 21" xfId="12115"/>
    <cellStyle name="Normal 4 2 2 22" xfId="12116"/>
    <cellStyle name="Normal 4 2 2 23" xfId="49484"/>
    <cellStyle name="Normal 4 2 2 3" xfId="12117"/>
    <cellStyle name="Normal 4 2 2 3 2" xfId="12118"/>
    <cellStyle name="Normal 4 2 2 3 3" xfId="12119"/>
    <cellStyle name="Normal 4 2 2 3_ELEC SAP FCST UPLOAD" xfId="12120"/>
    <cellStyle name="Normal 4 2 2 4" xfId="12121"/>
    <cellStyle name="Normal 4 2 2 5" xfId="12122"/>
    <cellStyle name="Normal 4 2 2 6" xfId="12123"/>
    <cellStyle name="Normal 4 2 2 7" xfId="12124"/>
    <cellStyle name="Normal 4 2 2 8" xfId="12125"/>
    <cellStyle name="Normal 4 2 2 9" xfId="12126"/>
    <cellStyle name="Normal 4 2 2_ELEC SAP FCST UPLOAD" xfId="12127"/>
    <cellStyle name="Normal 4 2 20" xfId="12128"/>
    <cellStyle name="Normal 4 2 21" xfId="12129"/>
    <cellStyle name="Normal 4 2 22" xfId="12130"/>
    <cellStyle name="Normal 4 2 23" xfId="12131"/>
    <cellStyle name="Normal 4 2 24" xfId="49485"/>
    <cellStyle name="Normal 4 2 25" xfId="49486"/>
    <cellStyle name="Normal 4 2 26" xfId="49487"/>
    <cellStyle name="Normal 4 2 27" xfId="49488"/>
    <cellStyle name="Normal 4 2 28" xfId="49489"/>
    <cellStyle name="Normal 4 2 29" xfId="49490"/>
    <cellStyle name="Normal 4 2 3" xfId="12132"/>
    <cellStyle name="Normal 4 2 3 2" xfId="12133"/>
    <cellStyle name="Normal 4 2 3 3" xfId="12134"/>
    <cellStyle name="Normal 4 2 3 4" xfId="12135"/>
    <cellStyle name="Normal 4 2 3_ELEC SAP FCST UPLOAD" xfId="12136"/>
    <cellStyle name="Normal 4 2 30" xfId="49491"/>
    <cellStyle name="Normal 4 2 31" xfId="49492"/>
    <cellStyle name="Normal 4 2 32" xfId="49493"/>
    <cellStyle name="Normal 4 2 33" xfId="49494"/>
    <cellStyle name="Normal 4 2 34" xfId="49495"/>
    <cellStyle name="Normal 4 2 35" xfId="49496"/>
    <cellStyle name="Normal 4 2 36" xfId="49497"/>
    <cellStyle name="Normal 4 2 37" xfId="49498"/>
    <cellStyle name="Normal 4 2 38" xfId="49499"/>
    <cellStyle name="Normal 4 2 39" xfId="49500"/>
    <cellStyle name="Normal 4 2 4" xfId="12137"/>
    <cellStyle name="Normal 4 2 40" xfId="49501"/>
    <cellStyle name="Normal 4 2 41" xfId="49502"/>
    <cellStyle name="Normal 4 2 42" xfId="49503"/>
    <cellStyle name="Normal 4 2 43" xfId="49504"/>
    <cellStyle name="Normal 4 2 44" xfId="49505"/>
    <cellStyle name="Normal 4 2 45" xfId="49506"/>
    <cellStyle name="Normal 4 2 46" xfId="49507"/>
    <cellStyle name="Normal 4 2 47" xfId="49508"/>
    <cellStyle name="Normal 4 2 48" xfId="49509"/>
    <cellStyle name="Normal 4 2 49" xfId="49510"/>
    <cellStyle name="Normal 4 2 5" xfId="12138"/>
    <cellStyle name="Normal 4 2 50" xfId="49511"/>
    <cellStyle name="Normal 4 2 51" xfId="49512"/>
    <cellStyle name="Normal 4 2 52" xfId="49513"/>
    <cellStyle name="Normal 4 2 53" xfId="49514"/>
    <cellStyle name="Normal 4 2 54" xfId="49515"/>
    <cellStyle name="Normal 4 2 55" xfId="49516"/>
    <cellStyle name="Normal 4 2 56" xfId="49517"/>
    <cellStyle name="Normal 4 2 6" xfId="12139"/>
    <cellStyle name="Normal 4 2 7" xfId="12140"/>
    <cellStyle name="Normal 4 2 8" xfId="12141"/>
    <cellStyle name="Normal 4 2 9" xfId="12142"/>
    <cellStyle name="Normal 4 2_ELEC SAP FCST UPLOAD" xfId="12143"/>
    <cellStyle name="Normal 4 20" xfId="12144"/>
    <cellStyle name="Normal 4 21" xfId="12145"/>
    <cellStyle name="Normal 4 22" xfId="12146"/>
    <cellStyle name="Normal 4 23" xfId="12147"/>
    <cellStyle name="Normal 4 24" xfId="12148"/>
    <cellStyle name="Normal 4 25" xfId="12149"/>
    <cellStyle name="Normal 4 26" xfId="12150"/>
    <cellStyle name="Normal 4 27" xfId="12151"/>
    <cellStyle name="Normal 4 28" xfId="12152"/>
    <cellStyle name="Normal 4 29" xfId="12153"/>
    <cellStyle name="Normal 4 3" xfId="12154"/>
    <cellStyle name="Normal 4 3 2" xfId="12155"/>
    <cellStyle name="Normal 4 3 2 2" xfId="12156"/>
    <cellStyle name="Normal 4 3 2 3" xfId="12157"/>
    <cellStyle name="Normal 4 3 2 4" xfId="49518"/>
    <cellStyle name="Normal 4 3 2_ELEC SAP FCST UPLOAD" xfId="12158"/>
    <cellStyle name="Normal 4 3 3" xfId="12159"/>
    <cellStyle name="Normal 4 3 3 2" xfId="49519"/>
    <cellStyle name="Normal 4 3 4" xfId="12160"/>
    <cellStyle name="Normal 4 3 5" xfId="12161"/>
    <cellStyle name="Normal 4 3 6" xfId="12162"/>
    <cellStyle name="Normal 4 3 7" xfId="49520"/>
    <cellStyle name="Normal 4 3_D-1 QPR" xfId="49521"/>
    <cellStyle name="Normal 4 30" xfId="12163"/>
    <cellStyle name="Normal 4 31" xfId="12164"/>
    <cellStyle name="Normal 4 32" xfId="12165"/>
    <cellStyle name="Normal 4 33" xfId="12166"/>
    <cellStyle name="Normal 4 34" xfId="12167"/>
    <cellStyle name="Normal 4 35" xfId="12168"/>
    <cellStyle name="Normal 4 36" xfId="12169"/>
    <cellStyle name="Normal 4 37" xfId="12170"/>
    <cellStyle name="Normal 4 38" xfId="12171"/>
    <cellStyle name="Normal 4 39" xfId="12172"/>
    <cellStyle name="Normal 4 4" xfId="12173"/>
    <cellStyle name="Normal 4 4 2" xfId="49522"/>
    <cellStyle name="Normal 4 4 3" xfId="49523"/>
    <cellStyle name="Normal 4 40" xfId="12174"/>
    <cellStyle name="Normal 4 41" xfId="12175"/>
    <cellStyle name="Normal 4 42" xfId="12176"/>
    <cellStyle name="Normal 4 43" xfId="12177"/>
    <cellStyle name="Normal 4 44" xfId="12178"/>
    <cellStyle name="Normal 4 45" xfId="12179"/>
    <cellStyle name="Normal 4 46" xfId="12180"/>
    <cellStyle name="Normal 4 47" xfId="12181"/>
    <cellStyle name="Normal 4 48" xfId="12182"/>
    <cellStyle name="Normal 4 49" xfId="12183"/>
    <cellStyle name="Normal 4 5" xfId="12184"/>
    <cellStyle name="Normal 4 5 2" xfId="49524"/>
    <cellStyle name="Normal 4 5 3" xfId="49525"/>
    <cellStyle name="Normal 4 50" xfId="12185"/>
    <cellStyle name="Normal 4 51" xfId="12186"/>
    <cellStyle name="Normal 4 52" xfId="12187"/>
    <cellStyle name="Normal 4 53" xfId="12188"/>
    <cellStyle name="Normal 4 54" xfId="12189"/>
    <cellStyle name="Normal 4 55" xfId="12190"/>
    <cellStyle name="Normal 4 56" xfId="12191"/>
    <cellStyle name="Normal 4 57" xfId="12192"/>
    <cellStyle name="Normal 4 58" xfId="12193"/>
    <cellStyle name="Normal 4 59" xfId="12194"/>
    <cellStyle name="Normal 4 6" xfId="12195"/>
    <cellStyle name="Normal 4 6 2" xfId="49526"/>
    <cellStyle name="Normal 4 6 3" xfId="49527"/>
    <cellStyle name="Normal 4 60" xfId="12196"/>
    <cellStyle name="Normal 4 61" xfId="12197"/>
    <cellStyle name="Normal 4 62" xfId="12198"/>
    <cellStyle name="Normal 4 63" xfId="12199"/>
    <cellStyle name="Normal 4 64" xfId="12200"/>
    <cellStyle name="Normal 4 65" xfId="12201"/>
    <cellStyle name="Normal 4 66" xfId="12202"/>
    <cellStyle name="Normal 4 67" xfId="12203"/>
    <cellStyle name="Normal 4 68" xfId="12204"/>
    <cellStyle name="Normal 4 69" xfId="12205"/>
    <cellStyle name="Normal 4 7" xfId="12206"/>
    <cellStyle name="Normal 4 7 10" xfId="12207"/>
    <cellStyle name="Normal 4 7 11" xfId="12208"/>
    <cellStyle name="Normal 4 7 12" xfId="12209"/>
    <cellStyle name="Normal 4 7 13" xfId="12210"/>
    <cellStyle name="Normal 4 7 14" xfId="12211"/>
    <cellStyle name="Normal 4 7 15" xfId="12212"/>
    <cellStyle name="Normal 4 7 16" xfId="12213"/>
    <cellStyle name="Normal 4 7 17" xfId="12214"/>
    <cellStyle name="Normal 4 7 18" xfId="49528"/>
    <cellStyle name="Normal 4 7 2" xfId="12215"/>
    <cellStyle name="Normal 4 7 3" xfId="12216"/>
    <cellStyle name="Normal 4 7 4" xfId="12217"/>
    <cellStyle name="Normal 4 7 5" xfId="12218"/>
    <cellStyle name="Normal 4 7 6" xfId="12219"/>
    <cellStyle name="Normal 4 7 7" xfId="12220"/>
    <cellStyle name="Normal 4 7 8" xfId="12221"/>
    <cellStyle name="Normal 4 7 9" xfId="12222"/>
    <cellStyle name="Normal 4 70" xfId="12223"/>
    <cellStyle name="Normal 4 71" xfId="12224"/>
    <cellStyle name="Normal 4 72" xfId="12225"/>
    <cellStyle name="Normal 4 73" xfId="12226"/>
    <cellStyle name="Normal 4 74" xfId="12227"/>
    <cellStyle name="Normal 4 75" xfId="12228"/>
    <cellStyle name="Normal 4 76" xfId="12229"/>
    <cellStyle name="Normal 4 77" xfId="12230"/>
    <cellStyle name="Normal 4 78" xfId="12231"/>
    <cellStyle name="Normal 4 79" xfId="12232"/>
    <cellStyle name="Normal 4 8" xfId="12233"/>
    <cellStyle name="Normal 4 80" xfId="12234"/>
    <cellStyle name="Normal 4 81" xfId="12235"/>
    <cellStyle name="Normal 4 82" xfId="12236"/>
    <cellStyle name="Normal 4 83" xfId="12237"/>
    <cellStyle name="Normal 4 84" xfId="49529"/>
    <cellStyle name="Normal 4 85" xfId="49530"/>
    <cellStyle name="Normal 4 86" xfId="49531"/>
    <cellStyle name="Normal 4 87" xfId="49532"/>
    <cellStyle name="Normal 4 88" xfId="49533"/>
    <cellStyle name="Normal 4 89" xfId="49534"/>
    <cellStyle name="Normal 4 9" xfId="12238"/>
    <cellStyle name="Normal 4 9 2" xfId="12239"/>
    <cellStyle name="Normal 4 9 3" xfId="43551"/>
    <cellStyle name="Normal 4 90" xfId="49535"/>
    <cellStyle name="Normal 4 91" xfId="49536"/>
    <cellStyle name="Normal 4 92" xfId="49537"/>
    <cellStyle name="Normal 4 93" xfId="49538"/>
    <cellStyle name="Normal 4 94" xfId="49539"/>
    <cellStyle name="Normal 4 95" xfId="49540"/>
    <cellStyle name="Normal 4 96" xfId="49541"/>
    <cellStyle name="Normal 4 97" xfId="49542"/>
    <cellStyle name="Normal 4 98" xfId="49543"/>
    <cellStyle name="Normal 4 99" xfId="49544"/>
    <cellStyle name="Normal 4_Book1" xfId="12240"/>
    <cellStyle name="Normal 40" xfId="12241"/>
    <cellStyle name="Normal 40 10" xfId="12242"/>
    <cellStyle name="Normal 40 10 2" xfId="12243"/>
    <cellStyle name="Normal 40 11" xfId="12244"/>
    <cellStyle name="Normal 40 11 2" xfId="12245"/>
    <cellStyle name="Normal 40 12" xfId="12246"/>
    <cellStyle name="Normal 40 12 2" xfId="12247"/>
    <cellStyle name="Normal 40 13" xfId="12248"/>
    <cellStyle name="Normal 40 13 2" xfId="12249"/>
    <cellStyle name="Normal 40 14" xfId="12250"/>
    <cellStyle name="Normal 40 14 2" xfId="12251"/>
    <cellStyle name="Normal 40 15" xfId="12252"/>
    <cellStyle name="Normal 40 15 2" xfId="12253"/>
    <cellStyle name="Normal 40 16" xfId="12254"/>
    <cellStyle name="Normal 40 16 2" xfId="12255"/>
    <cellStyle name="Normal 40 17" xfId="12256"/>
    <cellStyle name="Normal 40 17 2" xfId="12257"/>
    <cellStyle name="Normal 40 18" xfId="12258"/>
    <cellStyle name="Normal 40 18 2" xfId="12259"/>
    <cellStyle name="Normal 40 19" xfId="12260"/>
    <cellStyle name="Normal 40 19 2" xfId="12261"/>
    <cellStyle name="Normal 40 2" xfId="12262"/>
    <cellStyle name="Normal 40 2 2" xfId="12263"/>
    <cellStyle name="Normal 40 2 2 2" xfId="43552"/>
    <cellStyle name="Normal 40 2 2 3" xfId="43553"/>
    <cellStyle name="Normal 40 2 2 4" xfId="43554"/>
    <cellStyle name="Normal 40 2 3" xfId="43555"/>
    <cellStyle name="Normal 40 2 3 2" xfId="43556"/>
    <cellStyle name="Normal 40 2 3 3" xfId="43557"/>
    <cellStyle name="Normal 40 2 3 4" xfId="43558"/>
    <cellStyle name="Normal 40 2 4" xfId="43559"/>
    <cellStyle name="Normal 40 2 5" xfId="43560"/>
    <cellStyle name="Normal 40 2 6" xfId="43561"/>
    <cellStyle name="Normal 40 2 7" xfId="43562"/>
    <cellStyle name="Normal 40 20" xfId="12264"/>
    <cellStyle name="Normal 40 20 2" xfId="12265"/>
    <cellStyle name="Normal 40 21" xfId="12266"/>
    <cellStyle name="Normal 40 21 2" xfId="12267"/>
    <cellStyle name="Normal 40 22" xfId="12268"/>
    <cellStyle name="Normal 40 22 2" xfId="12269"/>
    <cellStyle name="Normal 40 23" xfId="12270"/>
    <cellStyle name="Normal 40 24" xfId="12271"/>
    <cellStyle name="Normal 40 25" xfId="12272"/>
    <cellStyle name="Normal 40 26" xfId="12273"/>
    <cellStyle name="Normal 40 27" xfId="12274"/>
    <cellStyle name="Normal 40 28" xfId="12275"/>
    <cellStyle name="Normal 40 29" xfId="12276"/>
    <cellStyle name="Normal 40 3" xfId="12277"/>
    <cellStyle name="Normal 40 3 2" xfId="12278"/>
    <cellStyle name="Normal 40 3 2 2" xfId="43563"/>
    <cellStyle name="Normal 40 3 2 3" xfId="43564"/>
    <cellStyle name="Normal 40 3 2 4" xfId="43565"/>
    <cellStyle name="Normal 40 3 3" xfId="43566"/>
    <cellStyle name="Normal 40 3 4" xfId="43567"/>
    <cellStyle name="Normal 40 3 5" xfId="43568"/>
    <cellStyle name="Normal 40 3 6" xfId="43569"/>
    <cellStyle name="Normal 40 30" xfId="12279"/>
    <cellStyle name="Normal 40 31" xfId="12280"/>
    <cellStyle name="Normal 40 32" xfId="12281"/>
    <cellStyle name="Normal 40 33" xfId="12282"/>
    <cellStyle name="Normal 40 34" xfId="12283"/>
    <cellStyle name="Normal 40 35" xfId="12284"/>
    <cellStyle name="Normal 40 36" xfId="12285"/>
    <cellStyle name="Normal 40 37" xfId="12286"/>
    <cellStyle name="Normal 40 38" xfId="12287"/>
    <cellStyle name="Normal 40 39" xfId="12288"/>
    <cellStyle name="Normal 40 4" xfId="12289"/>
    <cellStyle name="Normal 40 4 2" xfId="12290"/>
    <cellStyle name="Normal 40 4 3" xfId="43570"/>
    <cellStyle name="Normal 40 4 4" xfId="43571"/>
    <cellStyle name="Normal 40 40" xfId="12291"/>
    <cellStyle name="Normal 40 41" xfId="12292"/>
    <cellStyle name="Normal 40 42" xfId="12293"/>
    <cellStyle name="Normal 40 43" xfId="12294"/>
    <cellStyle name="Normal 40 44" xfId="12295"/>
    <cellStyle name="Normal 40 45" xfId="12296"/>
    <cellStyle name="Normal 40 46" xfId="12297"/>
    <cellStyle name="Normal 40 47" xfId="12298"/>
    <cellStyle name="Normal 40 48" xfId="12299"/>
    <cellStyle name="Normal 40 49" xfId="12300"/>
    <cellStyle name="Normal 40 5" xfId="12301"/>
    <cellStyle name="Normal 40 5 2" xfId="12302"/>
    <cellStyle name="Normal 40 5 3" xfId="43572"/>
    <cellStyle name="Normal 40 5 4" xfId="43573"/>
    <cellStyle name="Normal 40 50" xfId="12303"/>
    <cellStyle name="Normal 40 51" xfId="12304"/>
    <cellStyle name="Normal 40 52" xfId="12305"/>
    <cellStyle name="Normal 40 53" xfId="12306"/>
    <cellStyle name="Normal 40 54" xfId="12307"/>
    <cellStyle name="Normal 40 55" xfId="12308"/>
    <cellStyle name="Normal 40 56" xfId="12309"/>
    <cellStyle name="Normal 40 57" xfId="12310"/>
    <cellStyle name="Normal 40 58" xfId="12311"/>
    <cellStyle name="Normal 40 59" xfId="12312"/>
    <cellStyle name="Normal 40 6" xfId="12313"/>
    <cellStyle name="Normal 40 6 2" xfId="12314"/>
    <cellStyle name="Normal 40 60" xfId="12315"/>
    <cellStyle name="Normal 40 61" xfId="12316"/>
    <cellStyle name="Normal 40 62" xfId="12317"/>
    <cellStyle name="Normal 40 63" xfId="12318"/>
    <cellStyle name="Normal 40 64" xfId="12319"/>
    <cellStyle name="Normal 40 65" xfId="12320"/>
    <cellStyle name="Normal 40 66" xfId="12321"/>
    <cellStyle name="Normal 40 67" xfId="12322"/>
    <cellStyle name="Normal 40 68" xfId="12323"/>
    <cellStyle name="Normal 40 69" xfId="12324"/>
    <cellStyle name="Normal 40 7" xfId="12325"/>
    <cellStyle name="Normal 40 7 2" xfId="12326"/>
    <cellStyle name="Normal 40 70" xfId="12327"/>
    <cellStyle name="Normal 40 71" xfId="49545"/>
    <cellStyle name="Normal 40 8" xfId="12328"/>
    <cellStyle name="Normal 40 8 2" xfId="12329"/>
    <cellStyle name="Normal 40 9" xfId="12330"/>
    <cellStyle name="Normal 40 9 2" xfId="12331"/>
    <cellStyle name="Normal 41" xfId="12332"/>
    <cellStyle name="Normal 41 10" xfId="12333"/>
    <cellStyle name="Normal 41 10 2" xfId="12334"/>
    <cellStyle name="Normal 41 11" xfId="12335"/>
    <cellStyle name="Normal 41 11 2" xfId="12336"/>
    <cellStyle name="Normal 41 12" xfId="12337"/>
    <cellStyle name="Normal 41 12 2" xfId="12338"/>
    <cellStyle name="Normal 41 13" xfId="12339"/>
    <cellStyle name="Normal 41 13 2" xfId="12340"/>
    <cellStyle name="Normal 41 14" xfId="12341"/>
    <cellStyle name="Normal 41 14 2" xfId="12342"/>
    <cellStyle name="Normal 41 15" xfId="12343"/>
    <cellStyle name="Normal 41 15 2" xfId="12344"/>
    <cellStyle name="Normal 41 16" xfId="12345"/>
    <cellStyle name="Normal 41 16 2" xfId="12346"/>
    <cellStyle name="Normal 41 17" xfId="12347"/>
    <cellStyle name="Normal 41 17 2" xfId="12348"/>
    <cellStyle name="Normal 41 18" xfId="12349"/>
    <cellStyle name="Normal 41 18 2" xfId="12350"/>
    <cellStyle name="Normal 41 19" xfId="12351"/>
    <cellStyle name="Normal 41 19 2" xfId="12352"/>
    <cellStyle name="Normal 41 2" xfId="12353"/>
    <cellStyle name="Normal 41 2 2" xfId="12354"/>
    <cellStyle name="Normal 41 2 2 2" xfId="43574"/>
    <cellStyle name="Normal 41 2 2 3" xfId="43575"/>
    <cellStyle name="Normal 41 2 2 4" xfId="43576"/>
    <cellStyle name="Normal 41 2 3" xfId="43577"/>
    <cellStyle name="Normal 41 2 3 2" xfId="43578"/>
    <cellStyle name="Normal 41 2 3 3" xfId="43579"/>
    <cellStyle name="Normal 41 2 3 4" xfId="43580"/>
    <cellStyle name="Normal 41 2 4" xfId="43581"/>
    <cellStyle name="Normal 41 2 5" xfId="43582"/>
    <cellStyle name="Normal 41 2 6" xfId="43583"/>
    <cellStyle name="Normal 41 2 7" xfId="43584"/>
    <cellStyle name="Normal 41 20" xfId="12355"/>
    <cellStyle name="Normal 41 20 2" xfId="12356"/>
    <cellStyle name="Normal 41 21" xfId="12357"/>
    <cellStyle name="Normal 41 21 2" xfId="12358"/>
    <cellStyle name="Normal 41 22" xfId="12359"/>
    <cellStyle name="Normal 41 22 2" xfId="12360"/>
    <cellStyle name="Normal 41 23" xfId="12361"/>
    <cellStyle name="Normal 41 24" xfId="12362"/>
    <cellStyle name="Normal 41 25" xfId="12363"/>
    <cellStyle name="Normal 41 26" xfId="12364"/>
    <cellStyle name="Normal 41 27" xfId="12365"/>
    <cellStyle name="Normal 41 28" xfId="12366"/>
    <cellStyle name="Normal 41 29" xfId="12367"/>
    <cellStyle name="Normal 41 3" xfId="12368"/>
    <cellStyle name="Normal 41 3 2" xfId="12369"/>
    <cellStyle name="Normal 41 3 2 2" xfId="43585"/>
    <cellStyle name="Normal 41 3 2 3" xfId="43586"/>
    <cellStyle name="Normal 41 3 2 4" xfId="43587"/>
    <cellStyle name="Normal 41 3 3" xfId="43588"/>
    <cellStyle name="Normal 41 3 4" xfId="43589"/>
    <cellStyle name="Normal 41 3 5" xfId="43590"/>
    <cellStyle name="Normal 41 3 6" xfId="43591"/>
    <cellStyle name="Normal 41 30" xfId="12370"/>
    <cellStyle name="Normal 41 31" xfId="12371"/>
    <cellStyle name="Normal 41 32" xfId="12372"/>
    <cellStyle name="Normal 41 33" xfId="12373"/>
    <cellStyle name="Normal 41 34" xfId="12374"/>
    <cellStyle name="Normal 41 35" xfId="12375"/>
    <cellStyle name="Normal 41 36" xfId="12376"/>
    <cellStyle name="Normal 41 37" xfId="12377"/>
    <cellStyle name="Normal 41 38" xfId="12378"/>
    <cellStyle name="Normal 41 39" xfId="12379"/>
    <cellStyle name="Normal 41 4" xfId="12380"/>
    <cellStyle name="Normal 41 4 2" xfId="12381"/>
    <cellStyle name="Normal 41 4 3" xfId="43592"/>
    <cellStyle name="Normal 41 4 4" xfId="43593"/>
    <cellStyle name="Normal 41 40" xfId="12382"/>
    <cellStyle name="Normal 41 41" xfId="12383"/>
    <cellStyle name="Normal 41 42" xfId="12384"/>
    <cellStyle name="Normal 41 43" xfId="12385"/>
    <cellStyle name="Normal 41 44" xfId="12386"/>
    <cellStyle name="Normal 41 45" xfId="12387"/>
    <cellStyle name="Normal 41 46" xfId="12388"/>
    <cellStyle name="Normal 41 47" xfId="12389"/>
    <cellStyle name="Normal 41 48" xfId="12390"/>
    <cellStyle name="Normal 41 49" xfId="12391"/>
    <cellStyle name="Normal 41 5" xfId="12392"/>
    <cellStyle name="Normal 41 5 2" xfId="12393"/>
    <cellStyle name="Normal 41 5 3" xfId="43594"/>
    <cellStyle name="Normal 41 5 4" xfId="43595"/>
    <cellStyle name="Normal 41 50" xfId="12394"/>
    <cellStyle name="Normal 41 51" xfId="12395"/>
    <cellStyle name="Normal 41 52" xfId="12396"/>
    <cellStyle name="Normal 41 53" xfId="12397"/>
    <cellStyle name="Normal 41 54" xfId="12398"/>
    <cellStyle name="Normal 41 55" xfId="12399"/>
    <cellStyle name="Normal 41 56" xfId="12400"/>
    <cellStyle name="Normal 41 57" xfId="12401"/>
    <cellStyle name="Normal 41 58" xfId="12402"/>
    <cellStyle name="Normal 41 59" xfId="12403"/>
    <cellStyle name="Normal 41 6" xfId="12404"/>
    <cellStyle name="Normal 41 6 2" xfId="12405"/>
    <cellStyle name="Normal 41 60" xfId="12406"/>
    <cellStyle name="Normal 41 61" xfId="12407"/>
    <cellStyle name="Normal 41 62" xfId="12408"/>
    <cellStyle name="Normal 41 63" xfId="12409"/>
    <cellStyle name="Normal 41 64" xfId="12410"/>
    <cellStyle name="Normal 41 65" xfId="12411"/>
    <cellStyle name="Normal 41 66" xfId="12412"/>
    <cellStyle name="Normal 41 67" xfId="12413"/>
    <cellStyle name="Normal 41 68" xfId="12414"/>
    <cellStyle name="Normal 41 69" xfId="12415"/>
    <cellStyle name="Normal 41 7" xfId="12416"/>
    <cellStyle name="Normal 41 7 2" xfId="12417"/>
    <cellStyle name="Normal 41 70" xfId="12418"/>
    <cellStyle name="Normal 41 71" xfId="49546"/>
    <cellStyle name="Normal 41 8" xfId="12419"/>
    <cellStyle name="Normal 41 8 2" xfId="12420"/>
    <cellStyle name="Normal 41 9" xfId="12421"/>
    <cellStyle name="Normal 41 9 2" xfId="12422"/>
    <cellStyle name="Normal 42" xfId="12423"/>
    <cellStyle name="Normal 42 10" xfId="12424"/>
    <cellStyle name="Normal 42 10 2" xfId="12425"/>
    <cellStyle name="Normal 42 11" xfId="12426"/>
    <cellStyle name="Normal 42 11 2" xfId="12427"/>
    <cellStyle name="Normal 42 12" xfId="12428"/>
    <cellStyle name="Normal 42 12 2" xfId="12429"/>
    <cellStyle name="Normal 42 13" xfId="12430"/>
    <cellStyle name="Normal 42 13 2" xfId="12431"/>
    <cellStyle name="Normal 42 14" xfId="12432"/>
    <cellStyle name="Normal 42 14 2" xfId="12433"/>
    <cellStyle name="Normal 42 15" xfId="12434"/>
    <cellStyle name="Normal 42 15 2" xfId="12435"/>
    <cellStyle name="Normal 42 16" xfId="12436"/>
    <cellStyle name="Normal 42 16 2" xfId="12437"/>
    <cellStyle name="Normal 42 17" xfId="12438"/>
    <cellStyle name="Normal 42 17 2" xfId="12439"/>
    <cellStyle name="Normal 42 18" xfId="12440"/>
    <cellStyle name="Normal 42 18 2" xfId="12441"/>
    <cellStyle name="Normal 42 19" xfId="12442"/>
    <cellStyle name="Normal 42 19 2" xfId="12443"/>
    <cellStyle name="Normal 42 2" xfId="12444"/>
    <cellStyle name="Normal 42 2 2" xfId="12445"/>
    <cellStyle name="Normal 42 2 2 2" xfId="43596"/>
    <cellStyle name="Normal 42 2 2 3" xfId="43597"/>
    <cellStyle name="Normal 42 2 2 4" xfId="43598"/>
    <cellStyle name="Normal 42 2 3" xfId="43599"/>
    <cellStyle name="Normal 42 2 3 2" xfId="43600"/>
    <cellStyle name="Normal 42 2 3 3" xfId="43601"/>
    <cellStyle name="Normal 42 2 3 4" xfId="43602"/>
    <cellStyle name="Normal 42 2 4" xfId="43603"/>
    <cellStyle name="Normal 42 2 5" xfId="43604"/>
    <cellStyle name="Normal 42 2 6" xfId="43605"/>
    <cellStyle name="Normal 42 2 7" xfId="43606"/>
    <cellStyle name="Normal 42 20" xfId="12446"/>
    <cellStyle name="Normal 42 20 2" xfId="12447"/>
    <cellStyle name="Normal 42 21" xfId="12448"/>
    <cellStyle name="Normal 42 21 2" xfId="12449"/>
    <cellStyle name="Normal 42 22" xfId="12450"/>
    <cellStyle name="Normal 42 22 2" xfId="12451"/>
    <cellStyle name="Normal 42 23" xfId="12452"/>
    <cellStyle name="Normal 42 24" xfId="12453"/>
    <cellStyle name="Normal 42 25" xfId="12454"/>
    <cellStyle name="Normal 42 26" xfId="12455"/>
    <cellStyle name="Normal 42 27" xfId="12456"/>
    <cellStyle name="Normal 42 28" xfId="12457"/>
    <cellStyle name="Normal 42 29" xfId="12458"/>
    <cellStyle name="Normal 42 3" xfId="12459"/>
    <cellStyle name="Normal 42 3 2" xfId="12460"/>
    <cellStyle name="Normal 42 3 2 2" xfId="43607"/>
    <cellStyle name="Normal 42 3 2 3" xfId="43608"/>
    <cellStyle name="Normal 42 3 2 4" xfId="43609"/>
    <cellStyle name="Normal 42 3 3" xfId="43610"/>
    <cellStyle name="Normal 42 3 4" xfId="43611"/>
    <cellStyle name="Normal 42 3 5" xfId="43612"/>
    <cellStyle name="Normal 42 3 6" xfId="43613"/>
    <cellStyle name="Normal 42 30" xfId="12461"/>
    <cellStyle name="Normal 42 31" xfId="12462"/>
    <cellStyle name="Normal 42 32" xfId="12463"/>
    <cellStyle name="Normal 42 33" xfId="12464"/>
    <cellStyle name="Normal 42 34" xfId="12465"/>
    <cellStyle name="Normal 42 35" xfId="12466"/>
    <cellStyle name="Normal 42 36" xfId="12467"/>
    <cellStyle name="Normal 42 37" xfId="12468"/>
    <cellStyle name="Normal 42 38" xfId="12469"/>
    <cellStyle name="Normal 42 39" xfId="12470"/>
    <cellStyle name="Normal 42 4" xfId="12471"/>
    <cellStyle name="Normal 42 4 2" xfId="12472"/>
    <cellStyle name="Normal 42 4 3" xfId="43614"/>
    <cellStyle name="Normal 42 4 4" xfId="43615"/>
    <cellStyle name="Normal 42 40" xfId="12473"/>
    <cellStyle name="Normal 42 41" xfId="12474"/>
    <cellStyle name="Normal 42 42" xfId="12475"/>
    <cellStyle name="Normal 42 43" xfId="12476"/>
    <cellStyle name="Normal 42 44" xfId="12477"/>
    <cellStyle name="Normal 42 45" xfId="12478"/>
    <cellStyle name="Normal 42 46" xfId="12479"/>
    <cellStyle name="Normal 42 47" xfId="12480"/>
    <cellStyle name="Normal 42 48" xfId="12481"/>
    <cellStyle name="Normal 42 49" xfId="12482"/>
    <cellStyle name="Normal 42 5" xfId="12483"/>
    <cellStyle name="Normal 42 5 2" xfId="12484"/>
    <cellStyle name="Normal 42 5 3" xfId="43616"/>
    <cellStyle name="Normal 42 5 4" xfId="43617"/>
    <cellStyle name="Normal 42 50" xfId="12485"/>
    <cellStyle name="Normal 42 51" xfId="12486"/>
    <cellStyle name="Normal 42 52" xfId="12487"/>
    <cellStyle name="Normal 42 53" xfId="12488"/>
    <cellStyle name="Normal 42 54" xfId="12489"/>
    <cellStyle name="Normal 42 55" xfId="12490"/>
    <cellStyle name="Normal 42 56" xfId="12491"/>
    <cellStyle name="Normal 42 57" xfId="12492"/>
    <cellStyle name="Normal 42 58" xfId="12493"/>
    <cellStyle name="Normal 42 59" xfId="12494"/>
    <cellStyle name="Normal 42 6" xfId="12495"/>
    <cellStyle name="Normal 42 6 2" xfId="12496"/>
    <cellStyle name="Normal 42 60" xfId="12497"/>
    <cellStyle name="Normal 42 61" xfId="12498"/>
    <cellStyle name="Normal 42 62" xfId="12499"/>
    <cellStyle name="Normal 42 63" xfId="12500"/>
    <cellStyle name="Normal 42 64" xfId="12501"/>
    <cellStyle name="Normal 42 65" xfId="12502"/>
    <cellStyle name="Normal 42 66" xfId="12503"/>
    <cellStyle name="Normal 42 67" xfId="12504"/>
    <cellStyle name="Normal 42 68" xfId="12505"/>
    <cellStyle name="Normal 42 69" xfId="12506"/>
    <cellStyle name="Normal 42 7" xfId="12507"/>
    <cellStyle name="Normal 42 7 2" xfId="12508"/>
    <cellStyle name="Normal 42 70" xfId="12509"/>
    <cellStyle name="Normal 42 71" xfId="49547"/>
    <cellStyle name="Normal 42 8" xfId="12510"/>
    <cellStyle name="Normal 42 8 2" xfId="12511"/>
    <cellStyle name="Normal 42 9" xfId="12512"/>
    <cellStyle name="Normal 42 9 2" xfId="12513"/>
    <cellStyle name="Normal 43" xfId="12514"/>
    <cellStyle name="Normal 43 10" xfId="12515"/>
    <cellStyle name="Normal 43 10 2" xfId="12516"/>
    <cellStyle name="Normal 43 11" xfId="12517"/>
    <cellStyle name="Normal 43 11 2" xfId="12518"/>
    <cellStyle name="Normal 43 12" xfId="12519"/>
    <cellStyle name="Normal 43 12 2" xfId="12520"/>
    <cellStyle name="Normal 43 13" xfId="12521"/>
    <cellStyle name="Normal 43 13 2" xfId="12522"/>
    <cellStyle name="Normal 43 14" xfId="12523"/>
    <cellStyle name="Normal 43 14 2" xfId="12524"/>
    <cellStyle name="Normal 43 15" xfId="12525"/>
    <cellStyle name="Normal 43 15 2" xfId="12526"/>
    <cellStyle name="Normal 43 16" xfId="12527"/>
    <cellStyle name="Normal 43 16 2" xfId="12528"/>
    <cellStyle name="Normal 43 17" xfId="12529"/>
    <cellStyle name="Normal 43 17 2" xfId="12530"/>
    <cellStyle name="Normal 43 18" xfId="12531"/>
    <cellStyle name="Normal 43 18 2" xfId="12532"/>
    <cellStyle name="Normal 43 19" xfId="12533"/>
    <cellStyle name="Normal 43 19 2" xfId="12534"/>
    <cellStyle name="Normal 43 2" xfId="12535"/>
    <cellStyle name="Normal 43 2 2" xfId="12536"/>
    <cellStyle name="Normal 43 2 2 2" xfId="43618"/>
    <cellStyle name="Normal 43 2 2 3" xfId="43619"/>
    <cellStyle name="Normal 43 2 2 4" xfId="43620"/>
    <cellStyle name="Normal 43 2 3" xfId="43621"/>
    <cellStyle name="Normal 43 2 3 2" xfId="43622"/>
    <cellStyle name="Normal 43 2 3 3" xfId="43623"/>
    <cellStyle name="Normal 43 2 3 4" xfId="43624"/>
    <cellStyle name="Normal 43 2 4" xfId="43625"/>
    <cellStyle name="Normal 43 2 5" xfId="43626"/>
    <cellStyle name="Normal 43 2 6" xfId="43627"/>
    <cellStyle name="Normal 43 2 7" xfId="43628"/>
    <cellStyle name="Normal 43 20" xfId="12537"/>
    <cellStyle name="Normal 43 20 2" xfId="12538"/>
    <cellStyle name="Normal 43 21" xfId="12539"/>
    <cellStyle name="Normal 43 21 2" xfId="12540"/>
    <cellStyle name="Normal 43 22" xfId="12541"/>
    <cellStyle name="Normal 43 22 2" xfId="12542"/>
    <cellStyle name="Normal 43 23" xfId="12543"/>
    <cellStyle name="Normal 43 24" xfId="12544"/>
    <cellStyle name="Normal 43 25" xfId="12545"/>
    <cellStyle name="Normal 43 26" xfId="12546"/>
    <cellStyle name="Normal 43 27" xfId="12547"/>
    <cellStyle name="Normal 43 28" xfId="12548"/>
    <cellStyle name="Normal 43 29" xfId="12549"/>
    <cellStyle name="Normal 43 3" xfId="12550"/>
    <cellStyle name="Normal 43 3 2" xfId="12551"/>
    <cellStyle name="Normal 43 3 2 2" xfId="43629"/>
    <cellStyle name="Normal 43 3 2 3" xfId="43630"/>
    <cellStyle name="Normal 43 3 2 4" xfId="43631"/>
    <cellStyle name="Normal 43 3 3" xfId="43632"/>
    <cellStyle name="Normal 43 3 4" xfId="43633"/>
    <cellStyle name="Normal 43 3 5" xfId="43634"/>
    <cellStyle name="Normal 43 3 6" xfId="43635"/>
    <cellStyle name="Normal 43 30" xfId="12552"/>
    <cellStyle name="Normal 43 31" xfId="12553"/>
    <cellStyle name="Normal 43 32" xfId="12554"/>
    <cellStyle name="Normal 43 33" xfId="12555"/>
    <cellStyle name="Normal 43 34" xfId="12556"/>
    <cellStyle name="Normal 43 35" xfId="12557"/>
    <cellStyle name="Normal 43 36" xfId="12558"/>
    <cellStyle name="Normal 43 37" xfId="12559"/>
    <cellStyle name="Normal 43 38" xfId="12560"/>
    <cellStyle name="Normal 43 39" xfId="12561"/>
    <cellStyle name="Normal 43 4" xfId="12562"/>
    <cellStyle name="Normal 43 4 2" xfId="12563"/>
    <cellStyle name="Normal 43 4 3" xfId="43636"/>
    <cellStyle name="Normal 43 4 4" xfId="43637"/>
    <cellStyle name="Normal 43 40" xfId="12564"/>
    <cellStyle name="Normal 43 41" xfId="12565"/>
    <cellStyle name="Normal 43 42" xfId="12566"/>
    <cellStyle name="Normal 43 43" xfId="12567"/>
    <cellStyle name="Normal 43 44" xfId="12568"/>
    <cellStyle name="Normal 43 45" xfId="12569"/>
    <cellStyle name="Normal 43 46" xfId="12570"/>
    <cellStyle name="Normal 43 47" xfId="12571"/>
    <cellStyle name="Normal 43 48" xfId="12572"/>
    <cellStyle name="Normal 43 49" xfId="12573"/>
    <cellStyle name="Normal 43 5" xfId="12574"/>
    <cellStyle name="Normal 43 5 2" xfId="12575"/>
    <cellStyle name="Normal 43 5 3" xfId="43638"/>
    <cellStyle name="Normal 43 5 4" xfId="43639"/>
    <cellStyle name="Normal 43 50" xfId="12576"/>
    <cellStyle name="Normal 43 51" xfId="12577"/>
    <cellStyle name="Normal 43 52" xfId="12578"/>
    <cellStyle name="Normal 43 53" xfId="12579"/>
    <cellStyle name="Normal 43 54" xfId="12580"/>
    <cellStyle name="Normal 43 55" xfId="12581"/>
    <cellStyle name="Normal 43 56" xfId="12582"/>
    <cellStyle name="Normal 43 57" xfId="12583"/>
    <cellStyle name="Normal 43 58" xfId="12584"/>
    <cellStyle name="Normal 43 59" xfId="12585"/>
    <cellStyle name="Normal 43 6" xfId="12586"/>
    <cellStyle name="Normal 43 6 2" xfId="12587"/>
    <cellStyle name="Normal 43 60" xfId="12588"/>
    <cellStyle name="Normal 43 61" xfId="12589"/>
    <cellStyle name="Normal 43 62" xfId="12590"/>
    <cellStyle name="Normal 43 63" xfId="12591"/>
    <cellStyle name="Normal 43 64" xfId="12592"/>
    <cellStyle name="Normal 43 65" xfId="12593"/>
    <cellStyle name="Normal 43 66" xfId="12594"/>
    <cellStyle name="Normal 43 67" xfId="12595"/>
    <cellStyle name="Normal 43 68" xfId="12596"/>
    <cellStyle name="Normal 43 69" xfId="12597"/>
    <cellStyle name="Normal 43 7" xfId="12598"/>
    <cellStyle name="Normal 43 7 2" xfId="12599"/>
    <cellStyle name="Normal 43 70" xfId="12600"/>
    <cellStyle name="Normal 43 71" xfId="49548"/>
    <cellStyle name="Normal 43 8" xfId="12601"/>
    <cellStyle name="Normal 43 8 2" xfId="12602"/>
    <cellStyle name="Normal 43 9" xfId="12603"/>
    <cellStyle name="Normal 43 9 2" xfId="12604"/>
    <cellStyle name="Normal 44" xfId="12605"/>
    <cellStyle name="Normal 44 10" xfId="12606"/>
    <cellStyle name="Normal 44 10 2" xfId="12607"/>
    <cellStyle name="Normal 44 11" xfId="12608"/>
    <cellStyle name="Normal 44 11 2" xfId="12609"/>
    <cellStyle name="Normal 44 12" xfId="12610"/>
    <cellStyle name="Normal 44 12 2" xfId="12611"/>
    <cellStyle name="Normal 44 13" xfId="12612"/>
    <cellStyle name="Normal 44 13 2" xfId="12613"/>
    <cellStyle name="Normal 44 14" xfId="12614"/>
    <cellStyle name="Normal 44 14 2" xfId="12615"/>
    <cellStyle name="Normal 44 15" xfId="12616"/>
    <cellStyle name="Normal 44 15 2" xfId="12617"/>
    <cellStyle name="Normal 44 16" xfId="12618"/>
    <cellStyle name="Normal 44 16 2" xfId="12619"/>
    <cellStyle name="Normal 44 17" xfId="12620"/>
    <cellStyle name="Normal 44 17 2" xfId="12621"/>
    <cellStyle name="Normal 44 18" xfId="12622"/>
    <cellStyle name="Normal 44 18 2" xfId="12623"/>
    <cellStyle name="Normal 44 19" xfId="12624"/>
    <cellStyle name="Normal 44 19 2" xfId="12625"/>
    <cellStyle name="Normal 44 2" xfId="12626"/>
    <cellStyle name="Normal 44 2 2" xfId="12627"/>
    <cellStyle name="Normal 44 2 2 2" xfId="43640"/>
    <cellStyle name="Normal 44 2 2 3" xfId="43641"/>
    <cellStyle name="Normal 44 2 2 4" xfId="43642"/>
    <cellStyle name="Normal 44 2 3" xfId="43643"/>
    <cellStyle name="Normal 44 2 3 2" xfId="43644"/>
    <cellStyle name="Normal 44 2 3 3" xfId="43645"/>
    <cellStyle name="Normal 44 2 3 4" xfId="43646"/>
    <cellStyle name="Normal 44 2 4" xfId="43647"/>
    <cellStyle name="Normal 44 2 5" xfId="43648"/>
    <cellStyle name="Normal 44 2 6" xfId="43649"/>
    <cellStyle name="Normal 44 2 7" xfId="43650"/>
    <cellStyle name="Normal 44 20" xfId="12628"/>
    <cellStyle name="Normal 44 20 2" xfId="12629"/>
    <cellStyle name="Normal 44 21" xfId="12630"/>
    <cellStyle name="Normal 44 21 2" xfId="12631"/>
    <cellStyle name="Normal 44 22" xfId="12632"/>
    <cellStyle name="Normal 44 22 2" xfId="12633"/>
    <cellStyle name="Normal 44 23" xfId="12634"/>
    <cellStyle name="Normal 44 24" xfId="12635"/>
    <cellStyle name="Normal 44 25" xfId="12636"/>
    <cellStyle name="Normal 44 26" xfId="12637"/>
    <cellStyle name="Normal 44 27" xfId="12638"/>
    <cellStyle name="Normal 44 28" xfId="12639"/>
    <cellStyle name="Normal 44 29" xfId="12640"/>
    <cellStyle name="Normal 44 3" xfId="12641"/>
    <cellStyle name="Normal 44 3 2" xfId="12642"/>
    <cellStyle name="Normal 44 3 2 2" xfId="43651"/>
    <cellStyle name="Normal 44 3 2 3" xfId="43652"/>
    <cellStyle name="Normal 44 3 2 4" xfId="43653"/>
    <cellStyle name="Normal 44 3 3" xfId="43654"/>
    <cellStyle name="Normal 44 3 4" xfId="43655"/>
    <cellStyle name="Normal 44 3 5" xfId="43656"/>
    <cellStyle name="Normal 44 3 6" xfId="43657"/>
    <cellStyle name="Normal 44 30" xfId="12643"/>
    <cellStyle name="Normal 44 31" xfId="12644"/>
    <cellStyle name="Normal 44 32" xfId="12645"/>
    <cellStyle name="Normal 44 33" xfId="12646"/>
    <cellStyle name="Normal 44 34" xfId="12647"/>
    <cellStyle name="Normal 44 35" xfId="12648"/>
    <cellStyle name="Normal 44 36" xfId="12649"/>
    <cellStyle name="Normal 44 37" xfId="12650"/>
    <cellStyle name="Normal 44 38" xfId="12651"/>
    <cellStyle name="Normal 44 39" xfId="12652"/>
    <cellStyle name="Normal 44 4" xfId="12653"/>
    <cellStyle name="Normal 44 4 2" xfId="12654"/>
    <cellStyle name="Normal 44 4 3" xfId="43658"/>
    <cellStyle name="Normal 44 4 4" xfId="43659"/>
    <cellStyle name="Normal 44 40" xfId="12655"/>
    <cellStyle name="Normal 44 41" xfId="12656"/>
    <cellStyle name="Normal 44 42" xfId="12657"/>
    <cellStyle name="Normal 44 43" xfId="12658"/>
    <cellStyle name="Normal 44 44" xfId="12659"/>
    <cellStyle name="Normal 44 45" xfId="12660"/>
    <cellStyle name="Normal 44 46" xfId="12661"/>
    <cellStyle name="Normal 44 47" xfId="12662"/>
    <cellStyle name="Normal 44 48" xfId="12663"/>
    <cellStyle name="Normal 44 49" xfId="12664"/>
    <cellStyle name="Normal 44 5" xfId="12665"/>
    <cellStyle name="Normal 44 5 2" xfId="12666"/>
    <cellStyle name="Normal 44 5 3" xfId="43660"/>
    <cellStyle name="Normal 44 5 4" xfId="43661"/>
    <cellStyle name="Normal 44 50" xfId="12667"/>
    <cellStyle name="Normal 44 51" xfId="12668"/>
    <cellStyle name="Normal 44 52" xfId="12669"/>
    <cellStyle name="Normal 44 53" xfId="12670"/>
    <cellStyle name="Normal 44 54" xfId="12671"/>
    <cellStyle name="Normal 44 55" xfId="12672"/>
    <cellStyle name="Normal 44 56" xfId="12673"/>
    <cellStyle name="Normal 44 57" xfId="12674"/>
    <cellStyle name="Normal 44 58" xfId="12675"/>
    <cellStyle name="Normal 44 59" xfId="12676"/>
    <cellStyle name="Normal 44 6" xfId="12677"/>
    <cellStyle name="Normal 44 6 2" xfId="12678"/>
    <cellStyle name="Normal 44 60" xfId="12679"/>
    <cellStyle name="Normal 44 61" xfId="12680"/>
    <cellStyle name="Normal 44 62" xfId="12681"/>
    <cellStyle name="Normal 44 63" xfId="12682"/>
    <cellStyle name="Normal 44 64" xfId="12683"/>
    <cellStyle name="Normal 44 65" xfId="12684"/>
    <cellStyle name="Normal 44 66" xfId="12685"/>
    <cellStyle name="Normal 44 67" xfId="12686"/>
    <cellStyle name="Normal 44 68" xfId="12687"/>
    <cellStyle name="Normal 44 69" xfId="12688"/>
    <cellStyle name="Normal 44 7" xfId="12689"/>
    <cellStyle name="Normal 44 7 2" xfId="12690"/>
    <cellStyle name="Normal 44 70" xfId="12691"/>
    <cellStyle name="Normal 44 71" xfId="49549"/>
    <cellStyle name="Normal 44 8" xfId="12692"/>
    <cellStyle name="Normal 44 8 2" xfId="12693"/>
    <cellStyle name="Normal 44 9" xfId="12694"/>
    <cellStyle name="Normal 44 9 2" xfId="12695"/>
    <cellStyle name="Normal 45" xfId="12696"/>
    <cellStyle name="Normal 45 10" xfId="12697"/>
    <cellStyle name="Normal 45 10 2" xfId="12698"/>
    <cellStyle name="Normal 45 11" xfId="12699"/>
    <cellStyle name="Normal 45 11 2" xfId="12700"/>
    <cellStyle name="Normal 45 12" xfId="12701"/>
    <cellStyle name="Normal 45 12 2" xfId="12702"/>
    <cellStyle name="Normal 45 13" xfId="12703"/>
    <cellStyle name="Normal 45 13 2" xfId="12704"/>
    <cellStyle name="Normal 45 14" xfId="12705"/>
    <cellStyle name="Normal 45 14 2" xfId="12706"/>
    <cellStyle name="Normal 45 15" xfId="12707"/>
    <cellStyle name="Normal 45 15 2" xfId="12708"/>
    <cellStyle name="Normal 45 16" xfId="12709"/>
    <cellStyle name="Normal 45 16 2" xfId="12710"/>
    <cellStyle name="Normal 45 17" xfId="12711"/>
    <cellStyle name="Normal 45 17 2" xfId="12712"/>
    <cellStyle name="Normal 45 18" xfId="12713"/>
    <cellStyle name="Normal 45 18 2" xfId="12714"/>
    <cellStyle name="Normal 45 19" xfId="12715"/>
    <cellStyle name="Normal 45 19 2" xfId="12716"/>
    <cellStyle name="Normal 45 2" xfId="12717"/>
    <cellStyle name="Normal 45 2 2" xfId="12718"/>
    <cellStyle name="Normal 45 2 2 2" xfId="43662"/>
    <cellStyle name="Normal 45 2 2 3" xfId="43663"/>
    <cellStyle name="Normal 45 2 2 4" xfId="43664"/>
    <cellStyle name="Normal 45 2 3" xfId="43665"/>
    <cellStyle name="Normal 45 2 3 2" xfId="43666"/>
    <cellStyle name="Normal 45 2 3 3" xfId="43667"/>
    <cellStyle name="Normal 45 2 3 4" xfId="43668"/>
    <cellStyle name="Normal 45 2 4" xfId="43669"/>
    <cellStyle name="Normal 45 2 5" xfId="43670"/>
    <cellStyle name="Normal 45 2 6" xfId="43671"/>
    <cellStyle name="Normal 45 2 7" xfId="43672"/>
    <cellStyle name="Normal 45 20" xfId="12719"/>
    <cellStyle name="Normal 45 20 2" xfId="12720"/>
    <cellStyle name="Normal 45 21" xfId="12721"/>
    <cellStyle name="Normal 45 21 2" xfId="12722"/>
    <cellStyle name="Normal 45 22" xfId="12723"/>
    <cellStyle name="Normal 45 22 2" xfId="12724"/>
    <cellStyle name="Normal 45 23" xfId="12725"/>
    <cellStyle name="Normal 45 24" xfId="12726"/>
    <cellStyle name="Normal 45 25" xfId="12727"/>
    <cellStyle name="Normal 45 26" xfId="12728"/>
    <cellStyle name="Normal 45 27" xfId="12729"/>
    <cellStyle name="Normal 45 28" xfId="12730"/>
    <cellStyle name="Normal 45 29" xfId="12731"/>
    <cellStyle name="Normal 45 3" xfId="12732"/>
    <cellStyle name="Normal 45 3 2" xfId="12733"/>
    <cellStyle name="Normal 45 3 2 2" xfId="43673"/>
    <cellStyle name="Normal 45 3 2 3" xfId="43674"/>
    <cellStyle name="Normal 45 3 2 4" xfId="43675"/>
    <cellStyle name="Normal 45 3 3" xfId="43676"/>
    <cellStyle name="Normal 45 3 4" xfId="43677"/>
    <cellStyle name="Normal 45 3 5" xfId="43678"/>
    <cellStyle name="Normal 45 3 6" xfId="43679"/>
    <cellStyle name="Normal 45 30" xfId="12734"/>
    <cellStyle name="Normal 45 31" xfId="12735"/>
    <cellStyle name="Normal 45 32" xfId="12736"/>
    <cellStyle name="Normal 45 33" xfId="12737"/>
    <cellStyle name="Normal 45 34" xfId="12738"/>
    <cellStyle name="Normal 45 35" xfId="12739"/>
    <cellStyle name="Normal 45 36" xfId="12740"/>
    <cellStyle name="Normal 45 37" xfId="12741"/>
    <cellStyle name="Normal 45 38" xfId="12742"/>
    <cellStyle name="Normal 45 39" xfId="12743"/>
    <cellStyle name="Normal 45 4" xfId="12744"/>
    <cellStyle name="Normal 45 4 2" xfId="12745"/>
    <cellStyle name="Normal 45 4 3" xfId="43680"/>
    <cellStyle name="Normal 45 4 4" xfId="43681"/>
    <cellStyle name="Normal 45 40" xfId="12746"/>
    <cellStyle name="Normal 45 41" xfId="12747"/>
    <cellStyle name="Normal 45 42" xfId="12748"/>
    <cellStyle name="Normal 45 43" xfId="12749"/>
    <cellStyle name="Normal 45 44" xfId="12750"/>
    <cellStyle name="Normal 45 45" xfId="12751"/>
    <cellStyle name="Normal 45 46" xfId="12752"/>
    <cellStyle name="Normal 45 47" xfId="12753"/>
    <cellStyle name="Normal 45 48" xfId="12754"/>
    <cellStyle name="Normal 45 49" xfId="12755"/>
    <cellStyle name="Normal 45 5" xfId="12756"/>
    <cellStyle name="Normal 45 5 2" xfId="12757"/>
    <cellStyle name="Normal 45 5 3" xfId="43682"/>
    <cellStyle name="Normal 45 5 4" xfId="43683"/>
    <cellStyle name="Normal 45 50" xfId="12758"/>
    <cellStyle name="Normal 45 51" xfId="12759"/>
    <cellStyle name="Normal 45 52" xfId="12760"/>
    <cellStyle name="Normal 45 53" xfId="12761"/>
    <cellStyle name="Normal 45 54" xfId="12762"/>
    <cellStyle name="Normal 45 55" xfId="12763"/>
    <cellStyle name="Normal 45 56" xfId="12764"/>
    <cellStyle name="Normal 45 57" xfId="12765"/>
    <cellStyle name="Normal 45 58" xfId="12766"/>
    <cellStyle name="Normal 45 59" xfId="12767"/>
    <cellStyle name="Normal 45 6" xfId="12768"/>
    <cellStyle name="Normal 45 6 2" xfId="12769"/>
    <cellStyle name="Normal 45 60" xfId="12770"/>
    <cellStyle name="Normal 45 61" xfId="12771"/>
    <cellStyle name="Normal 45 62" xfId="12772"/>
    <cellStyle name="Normal 45 63" xfId="12773"/>
    <cellStyle name="Normal 45 64" xfId="12774"/>
    <cellStyle name="Normal 45 65" xfId="12775"/>
    <cellStyle name="Normal 45 66" xfId="12776"/>
    <cellStyle name="Normal 45 67" xfId="12777"/>
    <cellStyle name="Normal 45 68" xfId="12778"/>
    <cellStyle name="Normal 45 69" xfId="12779"/>
    <cellStyle name="Normal 45 7" xfId="12780"/>
    <cellStyle name="Normal 45 7 2" xfId="12781"/>
    <cellStyle name="Normal 45 70" xfId="12782"/>
    <cellStyle name="Normal 45 71" xfId="49550"/>
    <cellStyle name="Normal 45 8" xfId="12783"/>
    <cellStyle name="Normal 45 8 2" xfId="12784"/>
    <cellStyle name="Normal 45 9" xfId="12785"/>
    <cellStyle name="Normal 45 9 2" xfId="12786"/>
    <cellStyle name="Normal 46" xfId="12787"/>
    <cellStyle name="Normal 46 10" xfId="12788"/>
    <cellStyle name="Normal 46 10 2" xfId="12789"/>
    <cellStyle name="Normal 46 11" xfId="12790"/>
    <cellStyle name="Normal 46 11 2" xfId="12791"/>
    <cellStyle name="Normal 46 12" xfId="12792"/>
    <cellStyle name="Normal 46 12 2" xfId="12793"/>
    <cellStyle name="Normal 46 13" xfId="12794"/>
    <cellStyle name="Normal 46 13 2" xfId="12795"/>
    <cellStyle name="Normal 46 14" xfId="12796"/>
    <cellStyle name="Normal 46 14 2" xfId="12797"/>
    <cellStyle name="Normal 46 15" xfId="12798"/>
    <cellStyle name="Normal 46 15 2" xfId="12799"/>
    <cellStyle name="Normal 46 16" xfId="12800"/>
    <cellStyle name="Normal 46 16 2" xfId="12801"/>
    <cellStyle name="Normal 46 17" xfId="12802"/>
    <cellStyle name="Normal 46 17 2" xfId="12803"/>
    <cellStyle name="Normal 46 18" xfId="12804"/>
    <cellStyle name="Normal 46 18 2" xfId="12805"/>
    <cellStyle name="Normal 46 19" xfId="12806"/>
    <cellStyle name="Normal 46 19 2" xfId="12807"/>
    <cellStyle name="Normal 46 2" xfId="12808"/>
    <cellStyle name="Normal 46 2 2" xfId="12809"/>
    <cellStyle name="Normal 46 2 2 2" xfId="43684"/>
    <cellStyle name="Normal 46 2 2 3" xfId="43685"/>
    <cellStyle name="Normal 46 2 2 4" xfId="43686"/>
    <cellStyle name="Normal 46 2 3" xfId="43687"/>
    <cellStyle name="Normal 46 2 3 2" xfId="43688"/>
    <cellStyle name="Normal 46 2 3 3" xfId="43689"/>
    <cellStyle name="Normal 46 2 3 4" xfId="43690"/>
    <cellStyle name="Normal 46 2 4" xfId="43691"/>
    <cellStyle name="Normal 46 2 5" xfId="43692"/>
    <cellStyle name="Normal 46 2 6" xfId="43693"/>
    <cellStyle name="Normal 46 2 7" xfId="43694"/>
    <cellStyle name="Normal 46 20" xfId="12810"/>
    <cellStyle name="Normal 46 20 2" xfId="12811"/>
    <cellStyle name="Normal 46 21" xfId="12812"/>
    <cellStyle name="Normal 46 21 2" xfId="12813"/>
    <cellStyle name="Normal 46 22" xfId="12814"/>
    <cellStyle name="Normal 46 22 2" xfId="12815"/>
    <cellStyle name="Normal 46 23" xfId="12816"/>
    <cellStyle name="Normal 46 24" xfId="12817"/>
    <cellStyle name="Normal 46 25" xfId="12818"/>
    <cellStyle name="Normal 46 26" xfId="12819"/>
    <cellStyle name="Normal 46 27" xfId="12820"/>
    <cellStyle name="Normal 46 28" xfId="12821"/>
    <cellStyle name="Normal 46 29" xfId="12822"/>
    <cellStyle name="Normal 46 3" xfId="12823"/>
    <cellStyle name="Normal 46 3 2" xfId="12824"/>
    <cellStyle name="Normal 46 3 2 2" xfId="43695"/>
    <cellStyle name="Normal 46 3 2 3" xfId="43696"/>
    <cellStyle name="Normal 46 3 2 4" xfId="43697"/>
    <cellStyle name="Normal 46 3 3" xfId="43698"/>
    <cellStyle name="Normal 46 3 4" xfId="43699"/>
    <cellStyle name="Normal 46 3 5" xfId="43700"/>
    <cellStyle name="Normal 46 3 6" xfId="43701"/>
    <cellStyle name="Normal 46 30" xfId="12825"/>
    <cellStyle name="Normal 46 31" xfId="12826"/>
    <cellStyle name="Normal 46 32" xfId="12827"/>
    <cellStyle name="Normal 46 33" xfId="12828"/>
    <cellStyle name="Normal 46 34" xfId="12829"/>
    <cellStyle name="Normal 46 35" xfId="12830"/>
    <cellStyle name="Normal 46 36" xfId="12831"/>
    <cellStyle name="Normal 46 37" xfId="12832"/>
    <cellStyle name="Normal 46 38" xfId="12833"/>
    <cellStyle name="Normal 46 39" xfId="12834"/>
    <cellStyle name="Normal 46 4" xfId="12835"/>
    <cellStyle name="Normal 46 4 2" xfId="12836"/>
    <cellStyle name="Normal 46 4 3" xfId="43702"/>
    <cellStyle name="Normal 46 4 4" xfId="43703"/>
    <cellStyle name="Normal 46 40" xfId="12837"/>
    <cellStyle name="Normal 46 41" xfId="12838"/>
    <cellStyle name="Normal 46 42" xfId="12839"/>
    <cellStyle name="Normal 46 43" xfId="12840"/>
    <cellStyle name="Normal 46 44" xfId="12841"/>
    <cellStyle name="Normal 46 45" xfId="12842"/>
    <cellStyle name="Normal 46 46" xfId="12843"/>
    <cellStyle name="Normal 46 47" xfId="12844"/>
    <cellStyle name="Normal 46 48" xfId="12845"/>
    <cellStyle name="Normal 46 49" xfId="12846"/>
    <cellStyle name="Normal 46 5" xfId="12847"/>
    <cellStyle name="Normal 46 5 2" xfId="12848"/>
    <cellStyle name="Normal 46 5 3" xfId="43704"/>
    <cellStyle name="Normal 46 5 4" xfId="43705"/>
    <cellStyle name="Normal 46 50" xfId="12849"/>
    <cellStyle name="Normal 46 51" xfId="12850"/>
    <cellStyle name="Normal 46 52" xfId="12851"/>
    <cellStyle name="Normal 46 53" xfId="12852"/>
    <cellStyle name="Normal 46 54" xfId="12853"/>
    <cellStyle name="Normal 46 55" xfId="12854"/>
    <cellStyle name="Normal 46 56" xfId="12855"/>
    <cellStyle name="Normal 46 57" xfId="12856"/>
    <cellStyle name="Normal 46 58" xfId="12857"/>
    <cellStyle name="Normal 46 59" xfId="12858"/>
    <cellStyle name="Normal 46 6" xfId="12859"/>
    <cellStyle name="Normal 46 6 2" xfId="12860"/>
    <cellStyle name="Normal 46 60" xfId="12861"/>
    <cellStyle name="Normal 46 61" xfId="12862"/>
    <cellStyle name="Normal 46 62" xfId="12863"/>
    <cellStyle name="Normal 46 63" xfId="12864"/>
    <cellStyle name="Normal 46 64" xfId="12865"/>
    <cellStyle name="Normal 46 65" xfId="12866"/>
    <cellStyle name="Normal 46 66" xfId="12867"/>
    <cellStyle name="Normal 46 67" xfId="12868"/>
    <cellStyle name="Normal 46 68" xfId="12869"/>
    <cellStyle name="Normal 46 69" xfId="12870"/>
    <cellStyle name="Normal 46 7" xfId="12871"/>
    <cellStyle name="Normal 46 7 2" xfId="12872"/>
    <cellStyle name="Normal 46 70" xfId="12873"/>
    <cellStyle name="Normal 46 71" xfId="49551"/>
    <cellStyle name="Normal 46 8" xfId="12874"/>
    <cellStyle name="Normal 46 8 2" xfId="12875"/>
    <cellStyle name="Normal 46 9" xfId="12876"/>
    <cellStyle name="Normal 46 9 2" xfId="12877"/>
    <cellStyle name="Normal 47" xfId="12878"/>
    <cellStyle name="Normal 47 10" xfId="12879"/>
    <cellStyle name="Normal 47 10 2" xfId="12880"/>
    <cellStyle name="Normal 47 11" xfId="12881"/>
    <cellStyle name="Normal 47 11 2" xfId="12882"/>
    <cellStyle name="Normal 47 12" xfId="12883"/>
    <cellStyle name="Normal 47 12 2" xfId="12884"/>
    <cellStyle name="Normal 47 13" xfId="12885"/>
    <cellStyle name="Normal 47 13 2" xfId="12886"/>
    <cellStyle name="Normal 47 14" xfId="12887"/>
    <cellStyle name="Normal 47 14 2" xfId="12888"/>
    <cellStyle name="Normal 47 15" xfId="12889"/>
    <cellStyle name="Normal 47 15 2" xfId="12890"/>
    <cellStyle name="Normal 47 16" xfId="12891"/>
    <cellStyle name="Normal 47 16 2" xfId="12892"/>
    <cellStyle name="Normal 47 17" xfId="12893"/>
    <cellStyle name="Normal 47 17 2" xfId="12894"/>
    <cellStyle name="Normal 47 18" xfId="12895"/>
    <cellStyle name="Normal 47 18 2" xfId="12896"/>
    <cellStyle name="Normal 47 19" xfId="12897"/>
    <cellStyle name="Normal 47 19 2" xfId="12898"/>
    <cellStyle name="Normal 47 2" xfId="12899"/>
    <cellStyle name="Normal 47 2 2" xfId="12900"/>
    <cellStyle name="Normal 47 2 2 2" xfId="43706"/>
    <cellStyle name="Normal 47 2 2 3" xfId="43707"/>
    <cellStyle name="Normal 47 2 2 4" xfId="43708"/>
    <cellStyle name="Normal 47 2 3" xfId="43709"/>
    <cellStyle name="Normal 47 2 3 2" xfId="43710"/>
    <cellStyle name="Normal 47 2 3 3" xfId="43711"/>
    <cellStyle name="Normal 47 2 3 4" xfId="43712"/>
    <cellStyle name="Normal 47 2 4" xfId="43713"/>
    <cellStyle name="Normal 47 2 5" xfId="43714"/>
    <cellStyle name="Normal 47 2 6" xfId="43715"/>
    <cellStyle name="Normal 47 2 7" xfId="43716"/>
    <cellStyle name="Normal 47 20" xfId="12901"/>
    <cellStyle name="Normal 47 20 2" xfId="12902"/>
    <cellStyle name="Normal 47 21" xfId="12903"/>
    <cellStyle name="Normal 47 21 2" xfId="12904"/>
    <cellStyle name="Normal 47 22" xfId="12905"/>
    <cellStyle name="Normal 47 22 2" xfId="12906"/>
    <cellStyle name="Normal 47 23" xfId="12907"/>
    <cellStyle name="Normal 47 24" xfId="12908"/>
    <cellStyle name="Normal 47 25" xfId="12909"/>
    <cellStyle name="Normal 47 26" xfId="12910"/>
    <cellStyle name="Normal 47 27" xfId="12911"/>
    <cellStyle name="Normal 47 28" xfId="12912"/>
    <cellStyle name="Normal 47 29" xfId="12913"/>
    <cellStyle name="Normal 47 3" xfId="12914"/>
    <cellStyle name="Normal 47 3 2" xfId="12915"/>
    <cellStyle name="Normal 47 3 2 2" xfId="43717"/>
    <cellStyle name="Normal 47 3 2 3" xfId="43718"/>
    <cellStyle name="Normal 47 3 2 4" xfId="43719"/>
    <cellStyle name="Normal 47 3 3" xfId="43720"/>
    <cellStyle name="Normal 47 3 4" xfId="43721"/>
    <cellStyle name="Normal 47 3 5" xfId="43722"/>
    <cellStyle name="Normal 47 3 6" xfId="43723"/>
    <cellStyle name="Normal 47 30" xfId="12916"/>
    <cellStyle name="Normal 47 31" xfId="12917"/>
    <cellStyle name="Normal 47 32" xfId="12918"/>
    <cellStyle name="Normal 47 33" xfId="12919"/>
    <cellStyle name="Normal 47 34" xfId="12920"/>
    <cellStyle name="Normal 47 35" xfId="12921"/>
    <cellStyle name="Normal 47 36" xfId="12922"/>
    <cellStyle name="Normal 47 37" xfId="12923"/>
    <cellStyle name="Normal 47 38" xfId="12924"/>
    <cellStyle name="Normal 47 39" xfId="12925"/>
    <cellStyle name="Normal 47 4" xfId="12926"/>
    <cellStyle name="Normal 47 4 2" xfId="12927"/>
    <cellStyle name="Normal 47 4 3" xfId="43724"/>
    <cellStyle name="Normal 47 4 4" xfId="43725"/>
    <cellStyle name="Normal 47 40" xfId="12928"/>
    <cellStyle name="Normal 47 41" xfId="12929"/>
    <cellStyle name="Normal 47 42" xfId="12930"/>
    <cellStyle name="Normal 47 43" xfId="12931"/>
    <cellStyle name="Normal 47 44" xfId="12932"/>
    <cellStyle name="Normal 47 45" xfId="12933"/>
    <cellStyle name="Normal 47 46" xfId="12934"/>
    <cellStyle name="Normal 47 47" xfId="12935"/>
    <cellStyle name="Normal 47 48" xfId="12936"/>
    <cellStyle name="Normal 47 49" xfId="12937"/>
    <cellStyle name="Normal 47 5" xfId="12938"/>
    <cellStyle name="Normal 47 5 2" xfId="12939"/>
    <cellStyle name="Normal 47 5 3" xfId="43726"/>
    <cellStyle name="Normal 47 5 4" xfId="43727"/>
    <cellStyle name="Normal 47 50" xfId="12940"/>
    <cellStyle name="Normal 47 51" xfId="12941"/>
    <cellStyle name="Normal 47 52" xfId="12942"/>
    <cellStyle name="Normal 47 53" xfId="12943"/>
    <cellStyle name="Normal 47 54" xfId="12944"/>
    <cellStyle name="Normal 47 55" xfId="12945"/>
    <cellStyle name="Normal 47 56" xfId="12946"/>
    <cellStyle name="Normal 47 57" xfId="12947"/>
    <cellStyle name="Normal 47 58" xfId="12948"/>
    <cellStyle name="Normal 47 59" xfId="12949"/>
    <cellStyle name="Normal 47 6" xfId="12950"/>
    <cellStyle name="Normal 47 6 2" xfId="12951"/>
    <cellStyle name="Normal 47 60" xfId="12952"/>
    <cellStyle name="Normal 47 61" xfId="12953"/>
    <cellStyle name="Normal 47 62" xfId="12954"/>
    <cellStyle name="Normal 47 63" xfId="12955"/>
    <cellStyle name="Normal 47 64" xfId="12956"/>
    <cellStyle name="Normal 47 65" xfId="12957"/>
    <cellStyle name="Normal 47 66" xfId="12958"/>
    <cellStyle name="Normal 47 67" xfId="12959"/>
    <cellStyle name="Normal 47 68" xfId="12960"/>
    <cellStyle name="Normal 47 69" xfId="12961"/>
    <cellStyle name="Normal 47 7" xfId="12962"/>
    <cellStyle name="Normal 47 7 2" xfId="12963"/>
    <cellStyle name="Normal 47 70" xfId="12964"/>
    <cellStyle name="Normal 47 8" xfId="12965"/>
    <cellStyle name="Normal 47 8 2" xfId="12966"/>
    <cellStyle name="Normal 47 9" xfId="12967"/>
    <cellStyle name="Normal 47 9 2" xfId="12968"/>
    <cellStyle name="Normal 48" xfId="12969"/>
    <cellStyle name="Normal 48 10" xfId="12970"/>
    <cellStyle name="Normal 48 10 2" xfId="12971"/>
    <cellStyle name="Normal 48 11" xfId="12972"/>
    <cellStyle name="Normal 48 11 2" xfId="12973"/>
    <cellStyle name="Normal 48 12" xfId="12974"/>
    <cellStyle name="Normal 48 12 2" xfId="12975"/>
    <cellStyle name="Normal 48 13" xfId="12976"/>
    <cellStyle name="Normal 48 13 2" xfId="12977"/>
    <cellStyle name="Normal 48 14" xfId="12978"/>
    <cellStyle name="Normal 48 14 2" xfId="12979"/>
    <cellStyle name="Normal 48 15" xfId="12980"/>
    <cellStyle name="Normal 48 15 2" xfId="12981"/>
    <cellStyle name="Normal 48 16" xfId="12982"/>
    <cellStyle name="Normal 48 16 2" xfId="12983"/>
    <cellStyle name="Normal 48 17" xfId="12984"/>
    <cellStyle name="Normal 48 17 2" xfId="12985"/>
    <cellStyle name="Normal 48 18" xfId="12986"/>
    <cellStyle name="Normal 48 18 2" xfId="12987"/>
    <cellStyle name="Normal 48 19" xfId="12988"/>
    <cellStyle name="Normal 48 19 2" xfId="12989"/>
    <cellStyle name="Normal 48 2" xfId="12990"/>
    <cellStyle name="Normal 48 2 2" xfId="12991"/>
    <cellStyle name="Normal 48 2 2 2" xfId="43728"/>
    <cellStyle name="Normal 48 2 2 3" xfId="43729"/>
    <cellStyle name="Normal 48 2 2 4" xfId="43730"/>
    <cellStyle name="Normal 48 2 3" xfId="43731"/>
    <cellStyle name="Normal 48 2 3 2" xfId="43732"/>
    <cellStyle name="Normal 48 2 3 3" xfId="43733"/>
    <cellStyle name="Normal 48 2 3 4" xfId="43734"/>
    <cellStyle name="Normal 48 2 4" xfId="43735"/>
    <cellStyle name="Normal 48 2 5" xfId="43736"/>
    <cellStyle name="Normal 48 2 6" xfId="43737"/>
    <cellStyle name="Normal 48 2 7" xfId="43738"/>
    <cellStyle name="Normal 48 20" xfId="12992"/>
    <cellStyle name="Normal 48 20 2" xfId="12993"/>
    <cellStyle name="Normal 48 21" xfId="12994"/>
    <cellStyle name="Normal 48 21 2" xfId="12995"/>
    <cellStyle name="Normal 48 22" xfId="12996"/>
    <cellStyle name="Normal 48 22 2" xfId="12997"/>
    <cellStyle name="Normal 48 23" xfId="12998"/>
    <cellStyle name="Normal 48 24" xfId="12999"/>
    <cellStyle name="Normal 48 25" xfId="13000"/>
    <cellStyle name="Normal 48 26" xfId="13001"/>
    <cellStyle name="Normal 48 27" xfId="13002"/>
    <cellStyle name="Normal 48 28" xfId="13003"/>
    <cellStyle name="Normal 48 29" xfId="13004"/>
    <cellStyle name="Normal 48 3" xfId="13005"/>
    <cellStyle name="Normal 48 3 2" xfId="13006"/>
    <cellStyle name="Normal 48 3 2 2" xfId="43739"/>
    <cellStyle name="Normal 48 3 2 3" xfId="43740"/>
    <cellStyle name="Normal 48 3 2 4" xfId="43741"/>
    <cellStyle name="Normal 48 3 3" xfId="43742"/>
    <cellStyle name="Normal 48 3 4" xfId="43743"/>
    <cellStyle name="Normal 48 3 5" xfId="43744"/>
    <cellStyle name="Normal 48 3 6" xfId="43745"/>
    <cellStyle name="Normal 48 30" xfId="13007"/>
    <cellStyle name="Normal 48 31" xfId="13008"/>
    <cellStyle name="Normal 48 32" xfId="13009"/>
    <cellStyle name="Normal 48 33" xfId="13010"/>
    <cellStyle name="Normal 48 34" xfId="13011"/>
    <cellStyle name="Normal 48 35" xfId="13012"/>
    <cellStyle name="Normal 48 36" xfId="13013"/>
    <cellStyle name="Normal 48 37" xfId="13014"/>
    <cellStyle name="Normal 48 38" xfId="13015"/>
    <cellStyle name="Normal 48 39" xfId="13016"/>
    <cellStyle name="Normal 48 4" xfId="13017"/>
    <cellStyle name="Normal 48 4 2" xfId="13018"/>
    <cellStyle name="Normal 48 4 3" xfId="43746"/>
    <cellStyle name="Normal 48 4 4" xfId="43747"/>
    <cellStyle name="Normal 48 40" xfId="13019"/>
    <cellStyle name="Normal 48 41" xfId="13020"/>
    <cellStyle name="Normal 48 42" xfId="13021"/>
    <cellStyle name="Normal 48 43" xfId="13022"/>
    <cellStyle name="Normal 48 44" xfId="13023"/>
    <cellStyle name="Normal 48 45" xfId="13024"/>
    <cellStyle name="Normal 48 46" xfId="13025"/>
    <cellStyle name="Normal 48 47" xfId="13026"/>
    <cellStyle name="Normal 48 48" xfId="13027"/>
    <cellStyle name="Normal 48 49" xfId="13028"/>
    <cellStyle name="Normal 48 5" xfId="13029"/>
    <cellStyle name="Normal 48 5 2" xfId="13030"/>
    <cellStyle name="Normal 48 5 3" xfId="43748"/>
    <cellStyle name="Normal 48 5 4" xfId="43749"/>
    <cellStyle name="Normal 48 50" xfId="13031"/>
    <cellStyle name="Normal 48 51" xfId="13032"/>
    <cellStyle name="Normal 48 52" xfId="13033"/>
    <cellStyle name="Normal 48 53" xfId="13034"/>
    <cellStyle name="Normal 48 54" xfId="13035"/>
    <cellStyle name="Normal 48 55" xfId="13036"/>
    <cellStyle name="Normal 48 56" xfId="13037"/>
    <cellStyle name="Normal 48 57" xfId="13038"/>
    <cellStyle name="Normal 48 58" xfId="13039"/>
    <cellStyle name="Normal 48 59" xfId="13040"/>
    <cellStyle name="Normal 48 6" xfId="13041"/>
    <cellStyle name="Normal 48 6 2" xfId="13042"/>
    <cellStyle name="Normal 48 60" xfId="13043"/>
    <cellStyle name="Normal 48 61" xfId="13044"/>
    <cellStyle name="Normal 48 62" xfId="13045"/>
    <cellStyle name="Normal 48 63" xfId="13046"/>
    <cellStyle name="Normal 48 64" xfId="13047"/>
    <cellStyle name="Normal 48 65" xfId="13048"/>
    <cellStyle name="Normal 48 66" xfId="13049"/>
    <cellStyle name="Normal 48 67" xfId="13050"/>
    <cellStyle name="Normal 48 68" xfId="13051"/>
    <cellStyle name="Normal 48 69" xfId="13052"/>
    <cellStyle name="Normal 48 7" xfId="13053"/>
    <cellStyle name="Normal 48 7 2" xfId="13054"/>
    <cellStyle name="Normal 48 70" xfId="13055"/>
    <cellStyle name="Normal 48 8" xfId="13056"/>
    <cellStyle name="Normal 48 8 2" xfId="13057"/>
    <cellStyle name="Normal 48 9" xfId="13058"/>
    <cellStyle name="Normal 48 9 2" xfId="13059"/>
    <cellStyle name="Normal 49" xfId="13060"/>
    <cellStyle name="Normal 49 10" xfId="13061"/>
    <cellStyle name="Normal 49 10 2" xfId="13062"/>
    <cellStyle name="Normal 49 11" xfId="13063"/>
    <cellStyle name="Normal 49 11 2" xfId="13064"/>
    <cellStyle name="Normal 49 12" xfId="13065"/>
    <cellStyle name="Normal 49 12 2" xfId="13066"/>
    <cellStyle name="Normal 49 13" xfId="13067"/>
    <cellStyle name="Normal 49 13 2" xfId="13068"/>
    <cellStyle name="Normal 49 14" xfId="13069"/>
    <cellStyle name="Normal 49 14 2" xfId="13070"/>
    <cellStyle name="Normal 49 15" xfId="13071"/>
    <cellStyle name="Normal 49 15 2" xfId="13072"/>
    <cellStyle name="Normal 49 16" xfId="13073"/>
    <cellStyle name="Normal 49 16 2" xfId="13074"/>
    <cellStyle name="Normal 49 17" xfId="13075"/>
    <cellStyle name="Normal 49 17 2" xfId="13076"/>
    <cellStyle name="Normal 49 18" xfId="13077"/>
    <cellStyle name="Normal 49 18 2" xfId="13078"/>
    <cellStyle name="Normal 49 19" xfId="13079"/>
    <cellStyle name="Normal 49 19 2" xfId="13080"/>
    <cellStyle name="Normal 49 2" xfId="13081"/>
    <cellStyle name="Normal 49 2 2" xfId="13082"/>
    <cellStyle name="Normal 49 2 2 2" xfId="43750"/>
    <cellStyle name="Normal 49 2 2 3" xfId="43751"/>
    <cellStyle name="Normal 49 2 2 4" xfId="43752"/>
    <cellStyle name="Normal 49 2 3" xfId="43753"/>
    <cellStyle name="Normal 49 2 3 2" xfId="43754"/>
    <cellStyle name="Normal 49 2 3 3" xfId="43755"/>
    <cellStyle name="Normal 49 2 3 4" xfId="43756"/>
    <cellStyle name="Normal 49 2 4" xfId="43757"/>
    <cellStyle name="Normal 49 2 5" xfId="43758"/>
    <cellStyle name="Normal 49 2 6" xfId="43759"/>
    <cellStyle name="Normal 49 2 7" xfId="43760"/>
    <cellStyle name="Normal 49 20" xfId="13083"/>
    <cellStyle name="Normal 49 20 2" xfId="13084"/>
    <cellStyle name="Normal 49 21" xfId="13085"/>
    <cellStyle name="Normal 49 21 2" xfId="13086"/>
    <cellStyle name="Normal 49 22" xfId="13087"/>
    <cellStyle name="Normal 49 22 2" xfId="13088"/>
    <cellStyle name="Normal 49 23" xfId="13089"/>
    <cellStyle name="Normal 49 24" xfId="13090"/>
    <cellStyle name="Normal 49 25" xfId="13091"/>
    <cellStyle name="Normal 49 26" xfId="13092"/>
    <cellStyle name="Normal 49 27" xfId="13093"/>
    <cellStyle name="Normal 49 28" xfId="13094"/>
    <cellStyle name="Normal 49 29" xfId="13095"/>
    <cellStyle name="Normal 49 3" xfId="13096"/>
    <cellStyle name="Normal 49 3 2" xfId="13097"/>
    <cellStyle name="Normal 49 3 2 2" xfId="43761"/>
    <cellStyle name="Normal 49 3 2 3" xfId="43762"/>
    <cellStyle name="Normal 49 3 2 4" xfId="43763"/>
    <cellStyle name="Normal 49 3 3" xfId="43764"/>
    <cellStyle name="Normal 49 3 4" xfId="43765"/>
    <cellStyle name="Normal 49 3 5" xfId="43766"/>
    <cellStyle name="Normal 49 3 6" xfId="43767"/>
    <cellStyle name="Normal 49 30" xfId="13098"/>
    <cellStyle name="Normal 49 31" xfId="13099"/>
    <cellStyle name="Normal 49 32" xfId="13100"/>
    <cellStyle name="Normal 49 33" xfId="13101"/>
    <cellStyle name="Normal 49 34" xfId="13102"/>
    <cellStyle name="Normal 49 35" xfId="13103"/>
    <cellStyle name="Normal 49 36" xfId="13104"/>
    <cellStyle name="Normal 49 37" xfId="13105"/>
    <cellStyle name="Normal 49 38" xfId="13106"/>
    <cellStyle name="Normal 49 39" xfId="13107"/>
    <cellStyle name="Normal 49 4" xfId="13108"/>
    <cellStyle name="Normal 49 4 2" xfId="13109"/>
    <cellStyle name="Normal 49 4 3" xfId="43768"/>
    <cellStyle name="Normal 49 4 4" xfId="43769"/>
    <cellStyle name="Normal 49 40" xfId="13110"/>
    <cellStyle name="Normal 49 41" xfId="13111"/>
    <cellStyle name="Normal 49 42" xfId="13112"/>
    <cellStyle name="Normal 49 43" xfId="13113"/>
    <cellStyle name="Normal 49 44" xfId="13114"/>
    <cellStyle name="Normal 49 45" xfId="13115"/>
    <cellStyle name="Normal 49 46" xfId="13116"/>
    <cellStyle name="Normal 49 47" xfId="13117"/>
    <cellStyle name="Normal 49 48" xfId="13118"/>
    <cellStyle name="Normal 49 49" xfId="13119"/>
    <cellStyle name="Normal 49 5" xfId="13120"/>
    <cellStyle name="Normal 49 5 2" xfId="13121"/>
    <cellStyle name="Normal 49 5 3" xfId="43770"/>
    <cellStyle name="Normal 49 5 4" xfId="43771"/>
    <cellStyle name="Normal 49 50" xfId="13122"/>
    <cellStyle name="Normal 49 51" xfId="13123"/>
    <cellStyle name="Normal 49 52" xfId="13124"/>
    <cellStyle name="Normal 49 53" xfId="13125"/>
    <cellStyle name="Normal 49 54" xfId="13126"/>
    <cellStyle name="Normal 49 55" xfId="13127"/>
    <cellStyle name="Normal 49 56" xfId="13128"/>
    <cellStyle name="Normal 49 57" xfId="13129"/>
    <cellStyle name="Normal 49 58" xfId="13130"/>
    <cellStyle name="Normal 49 59" xfId="13131"/>
    <cellStyle name="Normal 49 6" xfId="13132"/>
    <cellStyle name="Normal 49 6 2" xfId="13133"/>
    <cellStyle name="Normal 49 60" xfId="13134"/>
    <cellStyle name="Normal 49 61" xfId="13135"/>
    <cellStyle name="Normal 49 62" xfId="13136"/>
    <cellStyle name="Normal 49 63" xfId="13137"/>
    <cellStyle name="Normal 49 64" xfId="13138"/>
    <cellStyle name="Normal 49 65" xfId="13139"/>
    <cellStyle name="Normal 49 66" xfId="13140"/>
    <cellStyle name="Normal 49 67" xfId="13141"/>
    <cellStyle name="Normal 49 68" xfId="13142"/>
    <cellStyle name="Normal 49 69" xfId="13143"/>
    <cellStyle name="Normal 49 7" xfId="13144"/>
    <cellStyle name="Normal 49 7 2" xfId="13145"/>
    <cellStyle name="Normal 49 70" xfId="13146"/>
    <cellStyle name="Normal 49 8" xfId="13147"/>
    <cellStyle name="Normal 49 8 2" xfId="13148"/>
    <cellStyle name="Normal 49 9" xfId="13149"/>
    <cellStyle name="Normal 49 9 2" xfId="13150"/>
    <cellStyle name="Normal 5" xfId="13151"/>
    <cellStyle name="Normal 5 10" xfId="13152"/>
    <cellStyle name="Normal 5 11" xfId="13153"/>
    <cellStyle name="Normal 5 11 2" xfId="13154"/>
    <cellStyle name="Normal 5 11 2 2" xfId="43772"/>
    <cellStyle name="Normal 5 11 3" xfId="43773"/>
    <cellStyle name="Normal 5 12" xfId="13155"/>
    <cellStyle name="Normal 5 13" xfId="13156"/>
    <cellStyle name="Normal 5 14" xfId="13157"/>
    <cellStyle name="Normal 5 15" xfId="13158"/>
    <cellStyle name="Normal 5 16" xfId="13159"/>
    <cellStyle name="Normal 5 17" xfId="13160"/>
    <cellStyle name="Normal 5 18" xfId="13161"/>
    <cellStyle name="Normal 5 19" xfId="13162"/>
    <cellStyle name="Normal 5 2" xfId="13163"/>
    <cellStyle name="Normal 5 2 10" xfId="13164"/>
    <cellStyle name="Normal 5 2 11" xfId="13165"/>
    <cellStyle name="Normal 5 2 12" xfId="13166"/>
    <cellStyle name="Normal 5 2 13" xfId="13167"/>
    <cellStyle name="Normal 5 2 14" xfId="13168"/>
    <cellStyle name="Normal 5 2 15" xfId="13169"/>
    <cellStyle name="Normal 5 2 16" xfId="13170"/>
    <cellStyle name="Normal 5 2 17" xfId="13171"/>
    <cellStyle name="Normal 5 2 18" xfId="13172"/>
    <cellStyle name="Normal 5 2 19" xfId="13173"/>
    <cellStyle name="Normal 5 2 2" xfId="13174"/>
    <cellStyle name="Normal 5 2 2 10" xfId="13175"/>
    <cellStyle name="Normal 5 2 2 11" xfId="13176"/>
    <cellStyle name="Normal 5 2 2 12" xfId="13177"/>
    <cellStyle name="Normal 5 2 2 13" xfId="13178"/>
    <cellStyle name="Normal 5 2 2 14" xfId="13179"/>
    <cellStyle name="Normal 5 2 2 15" xfId="13180"/>
    <cellStyle name="Normal 5 2 2 16" xfId="13181"/>
    <cellStyle name="Normal 5 2 2 17" xfId="13182"/>
    <cellStyle name="Normal 5 2 2 18" xfId="13183"/>
    <cellStyle name="Normal 5 2 2 19" xfId="13184"/>
    <cellStyle name="Normal 5 2 2 2" xfId="13185"/>
    <cellStyle name="Normal 5 2 2 2 10" xfId="13186"/>
    <cellStyle name="Normal 5 2 2 2 11" xfId="13187"/>
    <cellStyle name="Normal 5 2 2 2 12" xfId="13188"/>
    <cellStyle name="Normal 5 2 2 2 13" xfId="13189"/>
    <cellStyle name="Normal 5 2 2 2 14" xfId="13190"/>
    <cellStyle name="Normal 5 2 2 2 15" xfId="13191"/>
    <cellStyle name="Normal 5 2 2 2 16" xfId="13192"/>
    <cellStyle name="Normal 5 2 2 2 17" xfId="13193"/>
    <cellStyle name="Normal 5 2 2 2 18" xfId="13194"/>
    <cellStyle name="Normal 5 2 2 2 2" xfId="13195"/>
    <cellStyle name="Normal 5 2 2 2 3" xfId="13196"/>
    <cellStyle name="Normal 5 2 2 2 4" xfId="13197"/>
    <cellStyle name="Normal 5 2 2 2 5" xfId="13198"/>
    <cellStyle name="Normal 5 2 2 2 6" xfId="13199"/>
    <cellStyle name="Normal 5 2 2 2 7" xfId="13200"/>
    <cellStyle name="Normal 5 2 2 2 8" xfId="13201"/>
    <cellStyle name="Normal 5 2 2 2 9" xfId="13202"/>
    <cellStyle name="Normal 5 2 2 3" xfId="13203"/>
    <cellStyle name="Normal 5 2 2 4" xfId="13204"/>
    <cellStyle name="Normal 5 2 2 5" xfId="13205"/>
    <cellStyle name="Normal 5 2 2 6" xfId="13206"/>
    <cellStyle name="Normal 5 2 2 7" xfId="13207"/>
    <cellStyle name="Normal 5 2 2 8" xfId="13208"/>
    <cellStyle name="Normal 5 2 2 9" xfId="13209"/>
    <cellStyle name="Normal 5 2 2_ELEC SAP FCST UPLOAD" xfId="13210"/>
    <cellStyle name="Normal 5 2 20" xfId="13211"/>
    <cellStyle name="Normal 5 2 21" xfId="13212"/>
    <cellStyle name="Normal 5 2 22" xfId="13213"/>
    <cellStyle name="Normal 5 2 23" xfId="49552"/>
    <cellStyle name="Normal 5 2 24" xfId="49553"/>
    <cellStyle name="Normal 5 2 25" xfId="49554"/>
    <cellStyle name="Normal 5 2 26" xfId="49555"/>
    <cellStyle name="Normal 5 2 27" xfId="49556"/>
    <cellStyle name="Normal 5 2 28" xfId="49557"/>
    <cellStyle name="Normal 5 2 29" xfId="49558"/>
    <cellStyle name="Normal 5 2 3" xfId="13214"/>
    <cellStyle name="Normal 5 2 4" xfId="13215"/>
    <cellStyle name="Normal 5 2 5" xfId="13216"/>
    <cellStyle name="Normal 5 2 6" xfId="13217"/>
    <cellStyle name="Normal 5 2 7" xfId="13218"/>
    <cellStyle name="Normal 5 2 8" xfId="13219"/>
    <cellStyle name="Normal 5 2 9" xfId="13220"/>
    <cellStyle name="Normal 5 2_ELEC SAP FCST UPLOAD" xfId="13221"/>
    <cellStyle name="Normal 5 20" xfId="13222"/>
    <cellStyle name="Normal 5 21" xfId="13223"/>
    <cellStyle name="Normal 5 22" xfId="13224"/>
    <cellStyle name="Normal 5 23" xfId="13225"/>
    <cellStyle name="Normal 5 24" xfId="13226"/>
    <cellStyle name="Normal 5 25" xfId="13227"/>
    <cellStyle name="Normal 5 26" xfId="13228"/>
    <cellStyle name="Normal 5 27" xfId="13229"/>
    <cellStyle name="Normal 5 28" xfId="13230"/>
    <cellStyle name="Normal 5 29" xfId="13231"/>
    <cellStyle name="Normal 5 3" xfId="13232"/>
    <cellStyle name="Normal 5 3 2" xfId="43774"/>
    <cellStyle name="Normal 5 3 3" xfId="43775"/>
    <cellStyle name="Normal 5 3 4" xfId="43776"/>
    <cellStyle name="Normal 5 3 5" xfId="43777"/>
    <cellStyle name="Normal 5 3 6" xfId="43778"/>
    <cellStyle name="Normal 5 3 7" xfId="43779"/>
    <cellStyle name="Normal 5 3 8" xfId="43780"/>
    <cellStyle name="Normal 5 3 9" xfId="50703"/>
    <cellStyle name="Normal 5 30" xfId="13233"/>
    <cellStyle name="Normal 5 31" xfId="13234"/>
    <cellStyle name="Normal 5 32" xfId="13235"/>
    <cellStyle name="Normal 5 33" xfId="13236"/>
    <cellStyle name="Normal 5 34" xfId="13237"/>
    <cellStyle name="Normal 5 35" xfId="13238"/>
    <cellStyle name="Normal 5 36" xfId="13239"/>
    <cellStyle name="Normal 5 37" xfId="13240"/>
    <cellStyle name="Normal 5 38" xfId="13241"/>
    <cellStyle name="Normal 5 39" xfId="13242"/>
    <cellStyle name="Normal 5 4" xfId="13243"/>
    <cellStyle name="Normal 5 4 2" xfId="43781"/>
    <cellStyle name="Normal 5 4 3" xfId="43782"/>
    <cellStyle name="Normal 5 4 4" xfId="43783"/>
    <cellStyle name="Normal 5 4 5" xfId="43784"/>
    <cellStyle name="Normal 5 4 6" xfId="43785"/>
    <cellStyle name="Normal 5 4 7" xfId="43786"/>
    <cellStyle name="Normal 5 4 8" xfId="43787"/>
    <cellStyle name="Normal 5 40" xfId="13244"/>
    <cellStyle name="Normal 5 41" xfId="13245"/>
    <cellStyle name="Normal 5 42" xfId="13246"/>
    <cellStyle name="Normal 5 43" xfId="13247"/>
    <cellStyle name="Normal 5 44" xfId="13248"/>
    <cellStyle name="Normal 5 45" xfId="13249"/>
    <cellStyle name="Normal 5 46" xfId="13250"/>
    <cellStyle name="Normal 5 47" xfId="13251"/>
    <cellStyle name="Normal 5 48" xfId="13252"/>
    <cellStyle name="Normal 5 49" xfId="13253"/>
    <cellStyle name="Normal 5 5" xfId="13254"/>
    <cellStyle name="Normal 5 5 2" xfId="43788"/>
    <cellStyle name="Normal 5 5 3" xfId="43789"/>
    <cellStyle name="Normal 5 5 4" xfId="43790"/>
    <cellStyle name="Normal 5 5 5" xfId="43791"/>
    <cellStyle name="Normal 5 5 6" xfId="43792"/>
    <cellStyle name="Normal 5 5 7" xfId="43793"/>
    <cellStyle name="Normal 5 5 8" xfId="43794"/>
    <cellStyle name="Normal 5 50" xfId="13255"/>
    <cellStyle name="Normal 5 51" xfId="13256"/>
    <cellStyle name="Normal 5 52" xfId="13257"/>
    <cellStyle name="Normal 5 53" xfId="13258"/>
    <cellStyle name="Normal 5 54" xfId="13259"/>
    <cellStyle name="Normal 5 55" xfId="13260"/>
    <cellStyle name="Normal 5 56" xfId="13261"/>
    <cellStyle name="Normal 5 57" xfId="13262"/>
    <cellStyle name="Normal 5 58" xfId="13263"/>
    <cellStyle name="Normal 5 59" xfId="13264"/>
    <cellStyle name="Normal 5 6" xfId="13265"/>
    <cellStyle name="Normal 5 6 10" xfId="13266"/>
    <cellStyle name="Normal 5 6 11" xfId="13267"/>
    <cellStyle name="Normal 5 6 12" xfId="13268"/>
    <cellStyle name="Normal 5 6 13" xfId="13269"/>
    <cellStyle name="Normal 5 6 14" xfId="13270"/>
    <cellStyle name="Normal 5 6 15" xfId="13271"/>
    <cellStyle name="Normal 5 6 16" xfId="13272"/>
    <cellStyle name="Normal 5 6 17" xfId="13273"/>
    <cellStyle name="Normal 5 6 2" xfId="13274"/>
    <cellStyle name="Normal 5 6 3" xfId="13275"/>
    <cellStyle name="Normal 5 6 4" xfId="13276"/>
    <cellStyle name="Normal 5 6 5" xfId="13277"/>
    <cellStyle name="Normal 5 6 6" xfId="13278"/>
    <cellStyle name="Normal 5 6 7" xfId="13279"/>
    <cellStyle name="Normal 5 6 8" xfId="13280"/>
    <cellStyle name="Normal 5 6 9" xfId="13281"/>
    <cellStyle name="Normal 5 60" xfId="13282"/>
    <cellStyle name="Normal 5 61" xfId="13283"/>
    <cellStyle name="Normal 5 62" xfId="13284"/>
    <cellStyle name="Normal 5 63" xfId="13285"/>
    <cellStyle name="Normal 5 64" xfId="13286"/>
    <cellStyle name="Normal 5 65" xfId="13287"/>
    <cellStyle name="Normal 5 66" xfId="13288"/>
    <cellStyle name="Normal 5 67" xfId="13289"/>
    <cellStyle name="Normal 5 68" xfId="13290"/>
    <cellStyle name="Normal 5 69" xfId="13291"/>
    <cellStyle name="Normal 5 7" xfId="13292"/>
    <cellStyle name="Normal 5 7 2" xfId="43795"/>
    <cellStyle name="Normal 5 7 3" xfId="43796"/>
    <cellStyle name="Normal 5 7 4" xfId="43797"/>
    <cellStyle name="Normal 5 7 5" xfId="43798"/>
    <cellStyle name="Normal 5 7 6" xfId="43799"/>
    <cellStyle name="Normal 5 7 7" xfId="43800"/>
    <cellStyle name="Normal 5 7 8" xfId="43801"/>
    <cellStyle name="Normal 5 70" xfId="13293"/>
    <cellStyle name="Normal 5 71" xfId="13294"/>
    <cellStyle name="Normal 5 72" xfId="13295"/>
    <cellStyle name="Normal 5 73" xfId="13296"/>
    <cellStyle name="Normal 5 74" xfId="13297"/>
    <cellStyle name="Normal 5 75" xfId="13298"/>
    <cellStyle name="Normal 5 76" xfId="13299"/>
    <cellStyle name="Normal 5 77" xfId="13300"/>
    <cellStyle name="Normal 5 78" xfId="13301"/>
    <cellStyle name="Normal 5 79" xfId="13302"/>
    <cellStyle name="Normal 5 8" xfId="13303"/>
    <cellStyle name="Normal 5 80" xfId="13304"/>
    <cellStyle name="Normal 5 81" xfId="13305"/>
    <cellStyle name="Normal 5 82" xfId="13306"/>
    <cellStyle name="Normal 5 83" xfId="13307"/>
    <cellStyle name="Normal 5 83 2" xfId="43802"/>
    <cellStyle name="Normal 5 84" xfId="13308"/>
    <cellStyle name="Normal 5 9" xfId="13309"/>
    <cellStyle name="Normal 5_Customer Operations Business Plan Input Reqs (3)" xfId="13310"/>
    <cellStyle name="Normal 50" xfId="13311"/>
    <cellStyle name="Normal 50 10" xfId="13312"/>
    <cellStyle name="Normal 50 10 2" xfId="13313"/>
    <cellStyle name="Normal 50 11" xfId="13314"/>
    <cellStyle name="Normal 50 11 2" xfId="13315"/>
    <cellStyle name="Normal 50 12" xfId="13316"/>
    <cellStyle name="Normal 50 12 2" xfId="13317"/>
    <cellStyle name="Normal 50 13" xfId="13318"/>
    <cellStyle name="Normal 50 13 2" xfId="13319"/>
    <cellStyle name="Normal 50 14" xfId="13320"/>
    <cellStyle name="Normal 50 14 2" xfId="13321"/>
    <cellStyle name="Normal 50 15" xfId="13322"/>
    <cellStyle name="Normal 50 15 2" xfId="13323"/>
    <cellStyle name="Normal 50 16" xfId="13324"/>
    <cellStyle name="Normal 50 16 2" xfId="13325"/>
    <cellStyle name="Normal 50 17" xfId="13326"/>
    <cellStyle name="Normal 50 17 2" xfId="13327"/>
    <cellStyle name="Normal 50 18" xfId="13328"/>
    <cellStyle name="Normal 50 18 2" xfId="13329"/>
    <cellStyle name="Normal 50 19" xfId="13330"/>
    <cellStyle name="Normal 50 19 2" xfId="13331"/>
    <cellStyle name="Normal 50 2" xfId="13332"/>
    <cellStyle name="Normal 50 2 2" xfId="13333"/>
    <cellStyle name="Normal 50 2 2 2" xfId="43803"/>
    <cellStyle name="Normal 50 2 2 3" xfId="43804"/>
    <cellStyle name="Normal 50 2 2 4" xfId="43805"/>
    <cellStyle name="Normal 50 2 3" xfId="43806"/>
    <cellStyle name="Normal 50 2 3 2" xfId="43807"/>
    <cellStyle name="Normal 50 2 3 3" xfId="43808"/>
    <cellStyle name="Normal 50 2 3 4" xfId="43809"/>
    <cellStyle name="Normal 50 2 4" xfId="43810"/>
    <cellStyle name="Normal 50 2 5" xfId="43811"/>
    <cellStyle name="Normal 50 2 6" xfId="43812"/>
    <cellStyle name="Normal 50 2 7" xfId="43813"/>
    <cellStyle name="Normal 50 20" xfId="13334"/>
    <cellStyle name="Normal 50 20 2" xfId="13335"/>
    <cellStyle name="Normal 50 21" xfId="13336"/>
    <cellStyle name="Normal 50 21 2" xfId="13337"/>
    <cellStyle name="Normal 50 22" xfId="13338"/>
    <cellStyle name="Normal 50 22 2" xfId="13339"/>
    <cellStyle name="Normal 50 23" xfId="13340"/>
    <cellStyle name="Normal 50 24" xfId="13341"/>
    <cellStyle name="Normal 50 25" xfId="13342"/>
    <cellStyle name="Normal 50 26" xfId="13343"/>
    <cellStyle name="Normal 50 27" xfId="13344"/>
    <cellStyle name="Normal 50 28" xfId="13345"/>
    <cellStyle name="Normal 50 29" xfId="13346"/>
    <cellStyle name="Normal 50 3" xfId="13347"/>
    <cellStyle name="Normal 50 3 2" xfId="13348"/>
    <cellStyle name="Normal 50 3 2 2" xfId="43814"/>
    <cellStyle name="Normal 50 3 2 3" xfId="43815"/>
    <cellStyle name="Normal 50 3 2 4" xfId="43816"/>
    <cellStyle name="Normal 50 3 3" xfId="43817"/>
    <cellStyle name="Normal 50 3 4" xfId="43818"/>
    <cellStyle name="Normal 50 3 5" xfId="43819"/>
    <cellStyle name="Normal 50 3 6" xfId="43820"/>
    <cellStyle name="Normal 50 30" xfId="13349"/>
    <cellStyle name="Normal 50 31" xfId="13350"/>
    <cellStyle name="Normal 50 32" xfId="13351"/>
    <cellStyle name="Normal 50 33" xfId="13352"/>
    <cellStyle name="Normal 50 34" xfId="13353"/>
    <cellStyle name="Normal 50 35" xfId="13354"/>
    <cellStyle name="Normal 50 36" xfId="13355"/>
    <cellStyle name="Normal 50 37" xfId="13356"/>
    <cellStyle name="Normal 50 38" xfId="13357"/>
    <cellStyle name="Normal 50 39" xfId="13358"/>
    <cellStyle name="Normal 50 4" xfId="13359"/>
    <cellStyle name="Normal 50 4 2" xfId="13360"/>
    <cellStyle name="Normal 50 4 3" xfId="43821"/>
    <cellStyle name="Normal 50 4 4" xfId="43822"/>
    <cellStyle name="Normal 50 40" xfId="13361"/>
    <cellStyle name="Normal 50 41" xfId="13362"/>
    <cellStyle name="Normal 50 42" xfId="13363"/>
    <cellStyle name="Normal 50 43" xfId="13364"/>
    <cellStyle name="Normal 50 44" xfId="13365"/>
    <cellStyle name="Normal 50 45" xfId="13366"/>
    <cellStyle name="Normal 50 46" xfId="13367"/>
    <cellStyle name="Normal 50 47" xfId="13368"/>
    <cellStyle name="Normal 50 48" xfId="13369"/>
    <cellStyle name="Normal 50 49" xfId="13370"/>
    <cellStyle name="Normal 50 5" xfId="13371"/>
    <cellStyle name="Normal 50 5 2" xfId="13372"/>
    <cellStyle name="Normal 50 5 3" xfId="43823"/>
    <cellStyle name="Normal 50 5 4" xfId="43824"/>
    <cellStyle name="Normal 50 50" xfId="13373"/>
    <cellStyle name="Normal 50 51" xfId="13374"/>
    <cellStyle name="Normal 50 52" xfId="13375"/>
    <cellStyle name="Normal 50 53" xfId="13376"/>
    <cellStyle name="Normal 50 54" xfId="13377"/>
    <cellStyle name="Normal 50 55" xfId="13378"/>
    <cellStyle name="Normal 50 56" xfId="13379"/>
    <cellStyle name="Normal 50 57" xfId="13380"/>
    <cellStyle name="Normal 50 58" xfId="13381"/>
    <cellStyle name="Normal 50 59" xfId="13382"/>
    <cellStyle name="Normal 50 6" xfId="13383"/>
    <cellStyle name="Normal 50 6 2" xfId="13384"/>
    <cellStyle name="Normal 50 60" xfId="13385"/>
    <cellStyle name="Normal 50 61" xfId="13386"/>
    <cellStyle name="Normal 50 62" xfId="13387"/>
    <cellStyle name="Normal 50 63" xfId="13388"/>
    <cellStyle name="Normal 50 64" xfId="13389"/>
    <cellStyle name="Normal 50 65" xfId="13390"/>
    <cellStyle name="Normal 50 66" xfId="13391"/>
    <cellStyle name="Normal 50 67" xfId="13392"/>
    <cellStyle name="Normal 50 68" xfId="13393"/>
    <cellStyle name="Normal 50 69" xfId="13394"/>
    <cellStyle name="Normal 50 7" xfId="13395"/>
    <cellStyle name="Normal 50 7 2" xfId="13396"/>
    <cellStyle name="Normal 50 70" xfId="13397"/>
    <cellStyle name="Normal 50 8" xfId="13398"/>
    <cellStyle name="Normal 50 8 2" xfId="13399"/>
    <cellStyle name="Normal 50 9" xfId="13400"/>
    <cellStyle name="Normal 50 9 2" xfId="13401"/>
    <cellStyle name="Normal 51" xfId="13402"/>
    <cellStyle name="Normal 51 10" xfId="13403"/>
    <cellStyle name="Normal 51 11" xfId="13404"/>
    <cellStyle name="Normal 51 12" xfId="13405"/>
    <cellStyle name="Normal 51 13" xfId="13406"/>
    <cellStyle name="Normal 51 14" xfId="13407"/>
    <cellStyle name="Normal 51 15" xfId="13408"/>
    <cellStyle name="Normal 51 16" xfId="13409"/>
    <cellStyle name="Normal 51 17" xfId="13410"/>
    <cellStyle name="Normal 51 2" xfId="13411"/>
    <cellStyle name="Normal 51 3" xfId="13412"/>
    <cellStyle name="Normal 51 4" xfId="13413"/>
    <cellStyle name="Normal 51 5" xfId="13414"/>
    <cellStyle name="Normal 51 6" xfId="13415"/>
    <cellStyle name="Normal 51 7" xfId="13416"/>
    <cellStyle name="Normal 51 8" xfId="13417"/>
    <cellStyle name="Normal 51 9" xfId="13418"/>
    <cellStyle name="Normal 52" xfId="13419"/>
    <cellStyle name="Normal 52 10" xfId="13420"/>
    <cellStyle name="Normal 52 10 2" xfId="13421"/>
    <cellStyle name="Normal 52 11" xfId="13422"/>
    <cellStyle name="Normal 52 11 2" xfId="13423"/>
    <cellStyle name="Normal 52 12" xfId="13424"/>
    <cellStyle name="Normal 52 12 2" xfId="13425"/>
    <cellStyle name="Normal 52 13" xfId="13426"/>
    <cellStyle name="Normal 52 13 2" xfId="13427"/>
    <cellStyle name="Normal 52 14" xfId="13428"/>
    <cellStyle name="Normal 52 14 2" xfId="13429"/>
    <cellStyle name="Normal 52 15" xfId="13430"/>
    <cellStyle name="Normal 52 15 2" xfId="13431"/>
    <cellStyle name="Normal 52 16" xfId="13432"/>
    <cellStyle name="Normal 52 16 2" xfId="13433"/>
    <cellStyle name="Normal 52 17" xfId="13434"/>
    <cellStyle name="Normal 52 17 2" xfId="13435"/>
    <cellStyle name="Normal 52 18" xfId="13436"/>
    <cellStyle name="Normal 52 18 2" xfId="13437"/>
    <cellStyle name="Normal 52 19" xfId="13438"/>
    <cellStyle name="Normal 52 19 2" xfId="13439"/>
    <cellStyle name="Normal 52 2" xfId="13440"/>
    <cellStyle name="Normal 52 2 2" xfId="13441"/>
    <cellStyle name="Normal 52 2 2 2" xfId="43825"/>
    <cellStyle name="Normal 52 2 2 3" xfId="43826"/>
    <cellStyle name="Normal 52 2 2 4" xfId="43827"/>
    <cellStyle name="Normal 52 2 3" xfId="43828"/>
    <cellStyle name="Normal 52 2 3 2" xfId="43829"/>
    <cellStyle name="Normal 52 2 3 3" xfId="43830"/>
    <cellStyle name="Normal 52 2 3 4" xfId="43831"/>
    <cellStyle name="Normal 52 2 4" xfId="43832"/>
    <cellStyle name="Normal 52 2 5" xfId="43833"/>
    <cellStyle name="Normal 52 2 6" xfId="43834"/>
    <cellStyle name="Normal 52 2 7" xfId="43835"/>
    <cellStyle name="Normal 52 20" xfId="13442"/>
    <cellStyle name="Normal 52 20 2" xfId="13443"/>
    <cellStyle name="Normal 52 21" xfId="13444"/>
    <cellStyle name="Normal 52 21 2" xfId="13445"/>
    <cellStyle name="Normal 52 22" xfId="13446"/>
    <cellStyle name="Normal 52 22 2" xfId="13447"/>
    <cellStyle name="Normal 52 23" xfId="13448"/>
    <cellStyle name="Normal 52 24" xfId="13449"/>
    <cellStyle name="Normal 52 25" xfId="13450"/>
    <cellStyle name="Normal 52 26" xfId="13451"/>
    <cellStyle name="Normal 52 27" xfId="13452"/>
    <cellStyle name="Normal 52 28" xfId="13453"/>
    <cellStyle name="Normal 52 29" xfId="13454"/>
    <cellStyle name="Normal 52 3" xfId="13455"/>
    <cellStyle name="Normal 52 3 2" xfId="13456"/>
    <cellStyle name="Normal 52 3 2 2" xfId="43836"/>
    <cellStyle name="Normal 52 3 2 3" xfId="43837"/>
    <cellStyle name="Normal 52 3 2 4" xfId="43838"/>
    <cellStyle name="Normal 52 3 3" xfId="43839"/>
    <cellStyle name="Normal 52 3 4" xfId="43840"/>
    <cellStyle name="Normal 52 3 5" xfId="43841"/>
    <cellStyle name="Normal 52 3 6" xfId="43842"/>
    <cellStyle name="Normal 52 30" xfId="13457"/>
    <cellStyle name="Normal 52 31" xfId="13458"/>
    <cellStyle name="Normal 52 32" xfId="13459"/>
    <cellStyle name="Normal 52 33" xfId="13460"/>
    <cellStyle name="Normal 52 34" xfId="13461"/>
    <cellStyle name="Normal 52 35" xfId="13462"/>
    <cellStyle name="Normal 52 36" xfId="13463"/>
    <cellStyle name="Normal 52 37" xfId="13464"/>
    <cellStyle name="Normal 52 38" xfId="13465"/>
    <cellStyle name="Normal 52 39" xfId="13466"/>
    <cellStyle name="Normal 52 4" xfId="13467"/>
    <cellStyle name="Normal 52 4 2" xfId="13468"/>
    <cellStyle name="Normal 52 4 3" xfId="43843"/>
    <cellStyle name="Normal 52 4 4" xfId="43844"/>
    <cellStyle name="Normal 52 40" xfId="13469"/>
    <cellStyle name="Normal 52 41" xfId="13470"/>
    <cellStyle name="Normal 52 42" xfId="13471"/>
    <cellStyle name="Normal 52 43" xfId="13472"/>
    <cellStyle name="Normal 52 44" xfId="13473"/>
    <cellStyle name="Normal 52 45" xfId="13474"/>
    <cellStyle name="Normal 52 46" xfId="13475"/>
    <cellStyle name="Normal 52 47" xfId="13476"/>
    <cellStyle name="Normal 52 48" xfId="13477"/>
    <cellStyle name="Normal 52 49" xfId="13478"/>
    <cellStyle name="Normal 52 5" xfId="13479"/>
    <cellStyle name="Normal 52 5 2" xfId="13480"/>
    <cellStyle name="Normal 52 5 3" xfId="43845"/>
    <cellStyle name="Normal 52 5 4" xfId="43846"/>
    <cellStyle name="Normal 52 50" xfId="13481"/>
    <cellStyle name="Normal 52 51" xfId="13482"/>
    <cellStyle name="Normal 52 52" xfId="13483"/>
    <cellStyle name="Normal 52 53" xfId="13484"/>
    <cellStyle name="Normal 52 54" xfId="13485"/>
    <cellStyle name="Normal 52 55" xfId="13486"/>
    <cellStyle name="Normal 52 56" xfId="13487"/>
    <cellStyle name="Normal 52 57" xfId="13488"/>
    <cellStyle name="Normal 52 58" xfId="13489"/>
    <cellStyle name="Normal 52 59" xfId="13490"/>
    <cellStyle name="Normal 52 6" xfId="13491"/>
    <cellStyle name="Normal 52 6 2" xfId="13492"/>
    <cellStyle name="Normal 52 60" xfId="13493"/>
    <cellStyle name="Normal 52 61" xfId="13494"/>
    <cellStyle name="Normal 52 62" xfId="13495"/>
    <cellStyle name="Normal 52 63" xfId="13496"/>
    <cellStyle name="Normal 52 64" xfId="13497"/>
    <cellStyle name="Normal 52 65" xfId="13498"/>
    <cellStyle name="Normal 52 66" xfId="13499"/>
    <cellStyle name="Normal 52 67" xfId="13500"/>
    <cellStyle name="Normal 52 68" xfId="13501"/>
    <cellStyle name="Normal 52 69" xfId="13502"/>
    <cellStyle name="Normal 52 7" xfId="13503"/>
    <cellStyle name="Normal 52 7 2" xfId="13504"/>
    <cellStyle name="Normal 52 70" xfId="13505"/>
    <cellStyle name="Normal 52 71" xfId="49559"/>
    <cellStyle name="Normal 52 8" xfId="13506"/>
    <cellStyle name="Normal 52 8 2" xfId="13507"/>
    <cellStyle name="Normal 52 9" xfId="13508"/>
    <cellStyle name="Normal 52 9 2" xfId="13509"/>
    <cellStyle name="Normal 53" xfId="13510"/>
    <cellStyle name="Normal 53 10" xfId="13511"/>
    <cellStyle name="Normal 53 10 2" xfId="13512"/>
    <cellStyle name="Normal 53 11" xfId="13513"/>
    <cellStyle name="Normal 53 11 2" xfId="13514"/>
    <cellStyle name="Normal 53 12" xfId="13515"/>
    <cellStyle name="Normal 53 12 2" xfId="13516"/>
    <cellStyle name="Normal 53 13" xfId="13517"/>
    <cellStyle name="Normal 53 13 2" xfId="13518"/>
    <cellStyle name="Normal 53 14" xfId="13519"/>
    <cellStyle name="Normal 53 14 2" xfId="13520"/>
    <cellStyle name="Normal 53 15" xfId="13521"/>
    <cellStyle name="Normal 53 15 2" xfId="13522"/>
    <cellStyle name="Normal 53 16" xfId="13523"/>
    <cellStyle name="Normal 53 16 2" xfId="13524"/>
    <cellStyle name="Normal 53 17" xfId="13525"/>
    <cellStyle name="Normal 53 17 2" xfId="13526"/>
    <cellStyle name="Normal 53 18" xfId="13527"/>
    <cellStyle name="Normal 53 18 2" xfId="13528"/>
    <cellStyle name="Normal 53 19" xfId="13529"/>
    <cellStyle name="Normal 53 19 2" xfId="13530"/>
    <cellStyle name="Normal 53 2" xfId="13531"/>
    <cellStyle name="Normal 53 2 2" xfId="13532"/>
    <cellStyle name="Normal 53 2 2 2" xfId="43847"/>
    <cellStyle name="Normal 53 2 2 3" xfId="43848"/>
    <cellStyle name="Normal 53 2 2 4" xfId="43849"/>
    <cellStyle name="Normal 53 2 3" xfId="43850"/>
    <cellStyle name="Normal 53 2 3 2" xfId="43851"/>
    <cellStyle name="Normal 53 2 3 3" xfId="43852"/>
    <cellStyle name="Normal 53 2 3 4" xfId="43853"/>
    <cellStyle name="Normal 53 2 4" xfId="43854"/>
    <cellStyle name="Normal 53 2 5" xfId="43855"/>
    <cellStyle name="Normal 53 2 6" xfId="43856"/>
    <cellStyle name="Normal 53 2 7" xfId="43857"/>
    <cellStyle name="Normal 53 20" xfId="13533"/>
    <cellStyle name="Normal 53 20 2" xfId="13534"/>
    <cellStyle name="Normal 53 21" xfId="13535"/>
    <cellStyle name="Normal 53 21 2" xfId="13536"/>
    <cellStyle name="Normal 53 22" xfId="13537"/>
    <cellStyle name="Normal 53 22 2" xfId="13538"/>
    <cellStyle name="Normal 53 23" xfId="13539"/>
    <cellStyle name="Normal 53 24" xfId="13540"/>
    <cellStyle name="Normal 53 25" xfId="13541"/>
    <cellStyle name="Normal 53 26" xfId="13542"/>
    <cellStyle name="Normal 53 27" xfId="13543"/>
    <cellStyle name="Normal 53 28" xfId="13544"/>
    <cellStyle name="Normal 53 29" xfId="13545"/>
    <cellStyle name="Normal 53 3" xfId="13546"/>
    <cellStyle name="Normal 53 3 2" xfId="13547"/>
    <cellStyle name="Normal 53 3 2 2" xfId="43858"/>
    <cellStyle name="Normal 53 3 2 3" xfId="43859"/>
    <cellStyle name="Normal 53 3 2 4" xfId="43860"/>
    <cellStyle name="Normal 53 3 3" xfId="43861"/>
    <cellStyle name="Normal 53 3 4" xfId="43862"/>
    <cellStyle name="Normal 53 3 5" xfId="43863"/>
    <cellStyle name="Normal 53 3 6" xfId="43864"/>
    <cellStyle name="Normal 53 30" xfId="13548"/>
    <cellStyle name="Normal 53 31" xfId="13549"/>
    <cellStyle name="Normal 53 32" xfId="13550"/>
    <cellStyle name="Normal 53 33" xfId="13551"/>
    <cellStyle name="Normal 53 34" xfId="13552"/>
    <cellStyle name="Normal 53 35" xfId="13553"/>
    <cellStyle name="Normal 53 36" xfId="13554"/>
    <cellStyle name="Normal 53 37" xfId="13555"/>
    <cellStyle name="Normal 53 38" xfId="13556"/>
    <cellStyle name="Normal 53 39" xfId="13557"/>
    <cellStyle name="Normal 53 4" xfId="13558"/>
    <cellStyle name="Normal 53 4 2" xfId="13559"/>
    <cellStyle name="Normal 53 4 3" xfId="43865"/>
    <cellStyle name="Normal 53 4 4" xfId="43866"/>
    <cellStyle name="Normal 53 40" xfId="13560"/>
    <cellStyle name="Normal 53 41" xfId="13561"/>
    <cellStyle name="Normal 53 42" xfId="13562"/>
    <cellStyle name="Normal 53 43" xfId="13563"/>
    <cellStyle name="Normal 53 44" xfId="13564"/>
    <cellStyle name="Normal 53 45" xfId="13565"/>
    <cellStyle name="Normal 53 46" xfId="13566"/>
    <cellStyle name="Normal 53 47" xfId="13567"/>
    <cellStyle name="Normal 53 48" xfId="13568"/>
    <cellStyle name="Normal 53 49" xfId="13569"/>
    <cellStyle name="Normal 53 5" xfId="13570"/>
    <cellStyle name="Normal 53 5 2" xfId="13571"/>
    <cellStyle name="Normal 53 5 3" xfId="43867"/>
    <cellStyle name="Normal 53 5 4" xfId="43868"/>
    <cellStyle name="Normal 53 50" xfId="13572"/>
    <cellStyle name="Normal 53 51" xfId="13573"/>
    <cellStyle name="Normal 53 52" xfId="13574"/>
    <cellStyle name="Normal 53 53" xfId="13575"/>
    <cellStyle name="Normal 53 54" xfId="13576"/>
    <cellStyle name="Normal 53 55" xfId="13577"/>
    <cellStyle name="Normal 53 56" xfId="13578"/>
    <cellStyle name="Normal 53 57" xfId="13579"/>
    <cellStyle name="Normal 53 58" xfId="13580"/>
    <cellStyle name="Normal 53 59" xfId="13581"/>
    <cellStyle name="Normal 53 6" xfId="13582"/>
    <cellStyle name="Normal 53 6 2" xfId="13583"/>
    <cellStyle name="Normal 53 60" xfId="13584"/>
    <cellStyle name="Normal 53 61" xfId="13585"/>
    <cellStyle name="Normal 53 62" xfId="13586"/>
    <cellStyle name="Normal 53 63" xfId="13587"/>
    <cellStyle name="Normal 53 64" xfId="13588"/>
    <cellStyle name="Normal 53 65" xfId="13589"/>
    <cellStyle name="Normal 53 66" xfId="13590"/>
    <cellStyle name="Normal 53 67" xfId="13591"/>
    <cellStyle name="Normal 53 68" xfId="13592"/>
    <cellStyle name="Normal 53 69" xfId="13593"/>
    <cellStyle name="Normal 53 7" xfId="13594"/>
    <cellStyle name="Normal 53 7 2" xfId="13595"/>
    <cellStyle name="Normal 53 70" xfId="13596"/>
    <cellStyle name="Normal 53 71" xfId="49560"/>
    <cellStyle name="Normal 53 8" xfId="13597"/>
    <cellStyle name="Normal 53 8 2" xfId="13598"/>
    <cellStyle name="Normal 53 9" xfId="13599"/>
    <cellStyle name="Normal 53 9 2" xfId="13600"/>
    <cellStyle name="Normal 54" xfId="13601"/>
    <cellStyle name="Normal 54 10" xfId="13602"/>
    <cellStyle name="Normal 54 11" xfId="13603"/>
    <cellStyle name="Normal 54 12" xfId="13604"/>
    <cellStyle name="Normal 54 13" xfId="13605"/>
    <cellStyle name="Normal 54 14" xfId="13606"/>
    <cellStyle name="Normal 54 15" xfId="13607"/>
    <cellStyle name="Normal 54 16" xfId="13608"/>
    <cellStyle name="Normal 54 17" xfId="13609"/>
    <cellStyle name="Normal 54 18" xfId="13610"/>
    <cellStyle name="Normal 54 19" xfId="13611"/>
    <cellStyle name="Normal 54 2" xfId="13612"/>
    <cellStyle name="Normal 54 2 10" xfId="13613"/>
    <cellStyle name="Normal 54 2 11" xfId="13614"/>
    <cellStyle name="Normal 54 2 12" xfId="13615"/>
    <cellStyle name="Normal 54 2 13" xfId="13616"/>
    <cellStyle name="Normal 54 2 14" xfId="43869"/>
    <cellStyle name="Normal 54 2 15" xfId="43870"/>
    <cellStyle name="Normal 54 2 2" xfId="13617"/>
    <cellStyle name="Normal 54 2 3" xfId="13618"/>
    <cellStyle name="Normal 54 2 4" xfId="13619"/>
    <cellStyle name="Normal 54 2 5" xfId="13620"/>
    <cellStyle name="Normal 54 2 6" xfId="13621"/>
    <cellStyle name="Normal 54 2 7" xfId="13622"/>
    <cellStyle name="Normal 54 2 8" xfId="13623"/>
    <cellStyle name="Normal 54 2 9" xfId="13624"/>
    <cellStyle name="Normal 54 20" xfId="13625"/>
    <cellStyle name="Normal 54 21" xfId="13626"/>
    <cellStyle name="Normal 54 22" xfId="43871"/>
    <cellStyle name="Normal 54 25" xfId="43872"/>
    <cellStyle name="Normal 54 3" xfId="13627"/>
    <cellStyle name="Normal 54 4" xfId="13628"/>
    <cellStyle name="Normal 54 4 2" xfId="13629"/>
    <cellStyle name="Normal 54 5" xfId="13630"/>
    <cellStyle name="Normal 54 6" xfId="13631"/>
    <cellStyle name="Normal 54 7" xfId="13632"/>
    <cellStyle name="Normal 54 8" xfId="13633"/>
    <cellStyle name="Normal 54 9" xfId="13634"/>
    <cellStyle name="Normal 55" xfId="13635"/>
    <cellStyle name="Normal 55 10" xfId="13636"/>
    <cellStyle name="Normal 55 11" xfId="13637"/>
    <cellStyle name="Normal 55 12" xfId="13638"/>
    <cellStyle name="Normal 55 13" xfId="13639"/>
    <cellStyle name="Normal 55 14" xfId="13640"/>
    <cellStyle name="Normal 55 2" xfId="13641"/>
    <cellStyle name="Normal 55 2 10" xfId="13642"/>
    <cellStyle name="Normal 55 2 11" xfId="13643"/>
    <cellStyle name="Normal 55 2 12" xfId="13644"/>
    <cellStyle name="Normal 55 2 13" xfId="13645"/>
    <cellStyle name="Normal 55 2 2" xfId="13646"/>
    <cellStyle name="Normal 55 2 3" xfId="13647"/>
    <cellStyle name="Normal 55 2 4" xfId="13648"/>
    <cellStyle name="Normal 55 2 5" xfId="13649"/>
    <cellStyle name="Normal 55 2 6" xfId="13650"/>
    <cellStyle name="Normal 55 2 7" xfId="13651"/>
    <cellStyle name="Normal 55 2 8" xfId="13652"/>
    <cellStyle name="Normal 55 2 9" xfId="13653"/>
    <cellStyle name="Normal 55 3" xfId="13654"/>
    <cellStyle name="Normal 55 4" xfId="13655"/>
    <cellStyle name="Normal 55 5" xfId="13656"/>
    <cellStyle name="Normal 55 6" xfId="13657"/>
    <cellStyle name="Normal 55 7" xfId="13658"/>
    <cellStyle name="Normal 55 8" xfId="13659"/>
    <cellStyle name="Normal 55 9" xfId="13660"/>
    <cellStyle name="Normal 56" xfId="13661"/>
    <cellStyle name="Normal 56 10" xfId="13662"/>
    <cellStyle name="Normal 56 11" xfId="13663"/>
    <cellStyle name="Normal 56 12" xfId="13664"/>
    <cellStyle name="Normal 56 13" xfId="13665"/>
    <cellStyle name="Normal 56 14" xfId="13666"/>
    <cellStyle name="Normal 56 15" xfId="13667"/>
    <cellStyle name="Normal 56 16" xfId="13668"/>
    <cellStyle name="Normal 56 17" xfId="13669"/>
    <cellStyle name="Normal 56 18" xfId="13670"/>
    <cellStyle name="Normal 56 2" xfId="13671"/>
    <cellStyle name="Normal 56 2 2" xfId="43873"/>
    <cellStyle name="Normal 56 2 3" xfId="43874"/>
    <cellStyle name="Normal 56 3" xfId="13672"/>
    <cellStyle name="Normal 56 4" xfId="13673"/>
    <cellStyle name="Normal 56 5" xfId="13674"/>
    <cellStyle name="Normal 56 6" xfId="13675"/>
    <cellStyle name="Normal 56 7" xfId="13676"/>
    <cellStyle name="Normal 56 8" xfId="13677"/>
    <cellStyle name="Normal 56 9" xfId="13678"/>
    <cellStyle name="Normal 57" xfId="13679"/>
    <cellStyle name="Normal 57 2" xfId="13680"/>
    <cellStyle name="Normal 57 2 2" xfId="43875"/>
    <cellStyle name="Normal 57 2 3" xfId="43876"/>
    <cellStyle name="Normal 57 3" xfId="43877"/>
    <cellStyle name="Normal 57 3 2" xfId="43878"/>
    <cellStyle name="Normal 57 3 3" xfId="43879"/>
    <cellStyle name="Normal 57 4" xfId="43880"/>
    <cellStyle name="Normal 57 5" xfId="43881"/>
    <cellStyle name="Normal 58" xfId="13681"/>
    <cellStyle name="Normal 58 2" xfId="13682"/>
    <cellStyle name="Normal 58 2 2" xfId="43882"/>
    <cellStyle name="Normal 58 2 3" xfId="43883"/>
    <cellStyle name="Normal 58 2 4" xfId="43884"/>
    <cellStyle name="Normal 58 3" xfId="13683"/>
    <cellStyle name="Normal 58 4" xfId="13684"/>
    <cellStyle name="Normal 58 5" xfId="43885"/>
    <cellStyle name="Normal 58 6" xfId="43886"/>
    <cellStyle name="Normal 58_2.10 Streetworks version 2 - RW Update" xfId="13685"/>
    <cellStyle name="Normal 59" xfId="13686"/>
    <cellStyle name="Normal 59 2" xfId="13687"/>
    <cellStyle name="Normal 59 3" xfId="43887"/>
    <cellStyle name="Normal 59 4" xfId="43888"/>
    <cellStyle name="Normal 6" xfId="13688"/>
    <cellStyle name="Normal 6 10" xfId="13689"/>
    <cellStyle name="Normal 6 11" xfId="13690"/>
    <cellStyle name="Normal 6 12" xfId="13691"/>
    <cellStyle name="Normal 6 13" xfId="13692"/>
    <cellStyle name="Normal 6 14" xfId="13693"/>
    <cellStyle name="Normal 6 15" xfId="13694"/>
    <cellStyle name="Normal 6 16" xfId="13695"/>
    <cellStyle name="Normal 6 17" xfId="13696"/>
    <cellStyle name="Normal 6 18" xfId="13697"/>
    <cellStyle name="Normal 6 19" xfId="13698"/>
    <cellStyle name="Normal 6 2" xfId="13699"/>
    <cellStyle name="Normal 6 2 10" xfId="13700"/>
    <cellStyle name="Normal 6 2 11" xfId="13701"/>
    <cellStyle name="Normal 6 2 12" xfId="13702"/>
    <cellStyle name="Normal 6 2 13" xfId="13703"/>
    <cellStyle name="Normal 6 2 14" xfId="13704"/>
    <cellStyle name="Normal 6 2 15" xfId="13705"/>
    <cellStyle name="Normal 6 2 16" xfId="13706"/>
    <cellStyle name="Normal 6 2 17" xfId="13707"/>
    <cellStyle name="Normal 6 2 18" xfId="49561"/>
    <cellStyle name="Normal 6 2 19" xfId="49562"/>
    <cellStyle name="Normal 6 2 2" xfId="13708"/>
    <cellStyle name="Normal 6 2 2 2" xfId="49563"/>
    <cellStyle name="Normal 6 2 3" xfId="13709"/>
    <cellStyle name="Normal 6 2 3 2" xfId="49564"/>
    <cellStyle name="Normal 6 2 4" xfId="13710"/>
    <cellStyle name="Normal 6 2 5" xfId="13711"/>
    <cellStyle name="Normal 6 2 6" xfId="13712"/>
    <cellStyle name="Normal 6 2 7" xfId="13713"/>
    <cellStyle name="Normal 6 2 8" xfId="13714"/>
    <cellStyle name="Normal 6 2 9" xfId="13715"/>
    <cellStyle name="Normal 6 20" xfId="13716"/>
    <cellStyle name="Normal 6 21" xfId="13717"/>
    <cellStyle name="Normal 6 22" xfId="13718"/>
    <cellStyle name="Normal 6 23" xfId="13719"/>
    <cellStyle name="Normal 6 24" xfId="13720"/>
    <cellStyle name="Normal 6 25" xfId="13721"/>
    <cellStyle name="Normal 6 26" xfId="13722"/>
    <cellStyle name="Normal 6 27" xfId="13723"/>
    <cellStyle name="Normal 6 28" xfId="13724"/>
    <cellStyle name="Normal 6 29" xfId="13725"/>
    <cellStyle name="Normal 6 3" xfId="13726"/>
    <cellStyle name="Normal 6 3 10" xfId="13727"/>
    <cellStyle name="Normal 6 3 11" xfId="13728"/>
    <cellStyle name="Normal 6 3 12" xfId="13729"/>
    <cellStyle name="Normal 6 3 13" xfId="13730"/>
    <cellStyle name="Normal 6 3 14" xfId="13731"/>
    <cellStyle name="Normal 6 3 15" xfId="13732"/>
    <cellStyle name="Normal 6 3 16" xfId="13733"/>
    <cellStyle name="Normal 6 3 17" xfId="13734"/>
    <cellStyle name="Normal 6 3 18" xfId="49565"/>
    <cellStyle name="Normal 6 3 19" xfId="49566"/>
    <cellStyle name="Normal 6 3 2" xfId="13735"/>
    <cellStyle name="Normal 6 3 3" xfId="13736"/>
    <cellStyle name="Normal 6 3 4" xfId="13737"/>
    <cellStyle name="Normal 6 3 5" xfId="13738"/>
    <cellStyle name="Normal 6 3 6" xfId="13739"/>
    <cellStyle name="Normal 6 3 7" xfId="13740"/>
    <cellStyle name="Normal 6 3 8" xfId="13741"/>
    <cellStyle name="Normal 6 3 9" xfId="13742"/>
    <cellStyle name="Normal 6 30" xfId="13743"/>
    <cellStyle name="Normal 6 31" xfId="13744"/>
    <cellStyle name="Normal 6 32" xfId="13745"/>
    <cellStyle name="Normal 6 33" xfId="13746"/>
    <cellStyle name="Normal 6 34" xfId="13747"/>
    <cellStyle name="Normal 6 35" xfId="13748"/>
    <cellStyle name="Normal 6 36" xfId="13749"/>
    <cellStyle name="Normal 6 37" xfId="13750"/>
    <cellStyle name="Normal 6 38" xfId="13751"/>
    <cellStyle name="Normal 6 39" xfId="13752"/>
    <cellStyle name="Normal 6 4" xfId="13753"/>
    <cellStyle name="Normal 6 40" xfId="13754"/>
    <cellStyle name="Normal 6 41" xfId="13755"/>
    <cellStyle name="Normal 6 42" xfId="13756"/>
    <cellStyle name="Normal 6 43" xfId="13757"/>
    <cellStyle name="Normal 6 44" xfId="13758"/>
    <cellStyle name="Normal 6 45" xfId="13759"/>
    <cellStyle name="Normal 6 46" xfId="13760"/>
    <cellStyle name="Normal 6 47" xfId="13761"/>
    <cellStyle name="Normal 6 48" xfId="13762"/>
    <cellStyle name="Normal 6 49" xfId="13763"/>
    <cellStyle name="Normal 6 5" xfId="13764"/>
    <cellStyle name="Normal 6 50" xfId="13765"/>
    <cellStyle name="Normal 6 51" xfId="13766"/>
    <cellStyle name="Normal 6 52" xfId="13767"/>
    <cellStyle name="Normal 6 53" xfId="13768"/>
    <cellStyle name="Normal 6 54" xfId="13769"/>
    <cellStyle name="Normal 6 55" xfId="13770"/>
    <cellStyle name="Normal 6 56" xfId="13771"/>
    <cellStyle name="Normal 6 57" xfId="13772"/>
    <cellStyle name="Normal 6 58" xfId="13773"/>
    <cellStyle name="Normal 6 59" xfId="13774"/>
    <cellStyle name="Normal 6 6" xfId="13775"/>
    <cellStyle name="Normal 6 60" xfId="13776"/>
    <cellStyle name="Normal 6 61" xfId="13777"/>
    <cellStyle name="Normal 6 62" xfId="13778"/>
    <cellStyle name="Normal 6 63" xfId="13779"/>
    <cellStyle name="Normal 6 64" xfId="13780"/>
    <cellStyle name="Normal 6 65" xfId="13781"/>
    <cellStyle name="Normal 6 66" xfId="13782"/>
    <cellStyle name="Normal 6 67" xfId="13783"/>
    <cellStyle name="Normal 6 68" xfId="13784"/>
    <cellStyle name="Normal 6 69" xfId="13785"/>
    <cellStyle name="Normal 6 7" xfId="13786"/>
    <cellStyle name="Normal 6 70" xfId="13787"/>
    <cellStyle name="Normal 6 71" xfId="13788"/>
    <cellStyle name="Normal 6 72" xfId="13789"/>
    <cellStyle name="Normal 6 73" xfId="13790"/>
    <cellStyle name="Normal 6 74" xfId="13791"/>
    <cellStyle name="Normal 6 75" xfId="13792"/>
    <cellStyle name="Normal 6 76" xfId="13793"/>
    <cellStyle name="Normal 6 77" xfId="13794"/>
    <cellStyle name="Normal 6 78" xfId="13795"/>
    <cellStyle name="Normal 6 79" xfId="13796"/>
    <cellStyle name="Normal 6 8" xfId="13797"/>
    <cellStyle name="Normal 6 80" xfId="13798"/>
    <cellStyle name="Normal 6 81" xfId="13799"/>
    <cellStyle name="Normal 6 82" xfId="13800"/>
    <cellStyle name="Normal 6 83" xfId="43889"/>
    <cellStyle name="Normal 6 84" xfId="43890"/>
    <cellStyle name="Normal 6 85" xfId="43891"/>
    <cellStyle name="Normal 6 86" xfId="50704"/>
    <cellStyle name="Normal 6 9" xfId="13801"/>
    <cellStyle name="Normal 6_D-1 QPR" xfId="49567"/>
    <cellStyle name="Normal 60" xfId="13802"/>
    <cellStyle name="Normal 61" xfId="13803"/>
    <cellStyle name="Normal 61 2" xfId="13804"/>
    <cellStyle name="Normal 62" xfId="13805"/>
    <cellStyle name="Normal 63" xfId="13806"/>
    <cellStyle name="Normal 64" xfId="13807"/>
    <cellStyle name="Normal 65" xfId="13808"/>
    <cellStyle name="Normal 66" xfId="43892"/>
    <cellStyle name="Normal 67" xfId="43893"/>
    <cellStyle name="Normal 68" xfId="43894"/>
    <cellStyle name="Normal 69" xfId="43895"/>
    <cellStyle name="Normal 7" xfId="13809"/>
    <cellStyle name="Normal 7 10" xfId="13810"/>
    <cellStyle name="Normal 7 11" xfId="13811"/>
    <cellStyle name="Normal 7 12" xfId="13812"/>
    <cellStyle name="Normal 7 13" xfId="13813"/>
    <cellStyle name="Normal 7 14" xfId="13814"/>
    <cellStyle name="Normal 7 15" xfId="13815"/>
    <cellStyle name="Normal 7 16" xfId="13816"/>
    <cellStyle name="Normal 7 17" xfId="13817"/>
    <cellStyle name="Normal 7 18" xfId="13818"/>
    <cellStyle name="Normal 7 19" xfId="13819"/>
    <cellStyle name="Normal 7 2" xfId="13820"/>
    <cellStyle name="Normal 7 2 10" xfId="13821"/>
    <cellStyle name="Normal 7 2 11" xfId="13822"/>
    <cellStyle name="Normal 7 2 12" xfId="13823"/>
    <cellStyle name="Normal 7 2 13" xfId="13824"/>
    <cellStyle name="Normal 7 2 14" xfId="13825"/>
    <cellStyle name="Normal 7 2 15" xfId="13826"/>
    <cellStyle name="Normal 7 2 16" xfId="13827"/>
    <cellStyle name="Normal 7 2 17" xfId="13828"/>
    <cellStyle name="Normal 7 2 18" xfId="13829"/>
    <cellStyle name="Normal 7 2 19" xfId="13830"/>
    <cellStyle name="Normal 7 2 2" xfId="13831"/>
    <cellStyle name="Normal 7 2 20" xfId="13832"/>
    <cellStyle name="Normal 7 2 21" xfId="13833"/>
    <cellStyle name="Normal 7 2 22" xfId="13834"/>
    <cellStyle name="Normal 7 2 23" xfId="13835"/>
    <cellStyle name="Normal 7 2 24" xfId="13836"/>
    <cellStyle name="Normal 7 2 25" xfId="13837"/>
    <cellStyle name="Normal 7 2 26" xfId="13838"/>
    <cellStyle name="Normal 7 2 27" xfId="13839"/>
    <cellStyle name="Normal 7 2 28" xfId="13840"/>
    <cellStyle name="Normal 7 2 29" xfId="13841"/>
    <cellStyle name="Normal 7 2 3" xfId="13842"/>
    <cellStyle name="Normal 7 2 30" xfId="13843"/>
    <cellStyle name="Normal 7 2 31" xfId="13844"/>
    <cellStyle name="Normal 7 2 32" xfId="13845"/>
    <cellStyle name="Normal 7 2 33" xfId="13846"/>
    <cellStyle name="Normal 7 2 34" xfId="13847"/>
    <cellStyle name="Normal 7 2 35" xfId="13848"/>
    <cellStyle name="Normal 7 2 36" xfId="13849"/>
    <cellStyle name="Normal 7 2 37" xfId="13850"/>
    <cellStyle name="Normal 7 2 38" xfId="13851"/>
    <cellStyle name="Normal 7 2 39" xfId="13852"/>
    <cellStyle name="Normal 7 2 4" xfId="13853"/>
    <cellStyle name="Normal 7 2 40" xfId="13854"/>
    <cellStyle name="Normal 7 2 41" xfId="13855"/>
    <cellStyle name="Normal 7 2 42" xfId="13856"/>
    <cellStyle name="Normal 7 2 43" xfId="13857"/>
    <cellStyle name="Normal 7 2 44" xfId="13858"/>
    <cellStyle name="Normal 7 2 45" xfId="13859"/>
    <cellStyle name="Normal 7 2 46" xfId="13860"/>
    <cellStyle name="Normal 7 2 47" xfId="13861"/>
    <cellStyle name="Normal 7 2 48" xfId="13862"/>
    <cellStyle name="Normal 7 2 49" xfId="13863"/>
    <cellStyle name="Normal 7 2 5" xfId="13864"/>
    <cellStyle name="Normal 7 2 50" xfId="13865"/>
    <cellStyle name="Normal 7 2 51" xfId="13866"/>
    <cellStyle name="Normal 7 2 52" xfId="13867"/>
    <cellStyle name="Normal 7 2 53" xfId="13868"/>
    <cellStyle name="Normal 7 2 54" xfId="13869"/>
    <cellStyle name="Normal 7 2 55" xfId="13870"/>
    <cellStyle name="Normal 7 2 56" xfId="13871"/>
    <cellStyle name="Normal 7 2 57" xfId="13872"/>
    <cellStyle name="Normal 7 2 58" xfId="13873"/>
    <cellStyle name="Normal 7 2 59" xfId="13874"/>
    <cellStyle name="Normal 7 2 6" xfId="13875"/>
    <cellStyle name="Normal 7 2 60" xfId="13876"/>
    <cellStyle name="Normal 7 2 61" xfId="13877"/>
    <cellStyle name="Normal 7 2 62" xfId="13878"/>
    <cellStyle name="Normal 7 2 63" xfId="13879"/>
    <cellStyle name="Normal 7 2 64" xfId="13880"/>
    <cellStyle name="Normal 7 2 65" xfId="13881"/>
    <cellStyle name="Normal 7 2 66" xfId="13882"/>
    <cellStyle name="Normal 7 2 67" xfId="13883"/>
    <cellStyle name="Normal 7 2 68" xfId="13884"/>
    <cellStyle name="Normal 7 2 69" xfId="13885"/>
    <cellStyle name="Normal 7 2 7" xfId="13886"/>
    <cellStyle name="Normal 7 2 70" xfId="13887"/>
    <cellStyle name="Normal 7 2 71" xfId="13888"/>
    <cellStyle name="Normal 7 2 72" xfId="13889"/>
    <cellStyle name="Normal 7 2 73" xfId="13890"/>
    <cellStyle name="Normal 7 2 74" xfId="13891"/>
    <cellStyle name="Normal 7 2 75" xfId="13892"/>
    <cellStyle name="Normal 7 2 76" xfId="13893"/>
    <cellStyle name="Normal 7 2 77" xfId="13894"/>
    <cellStyle name="Normal 7 2 78" xfId="13895"/>
    <cellStyle name="Normal 7 2 79" xfId="49568"/>
    <cellStyle name="Normal 7 2 8" xfId="13896"/>
    <cellStyle name="Normal 7 2 80" xfId="49569"/>
    <cellStyle name="Normal 7 2 9" xfId="13897"/>
    <cellStyle name="Normal 7 20" xfId="13898"/>
    <cellStyle name="Normal 7 21" xfId="13899"/>
    <cellStyle name="Normal 7 22" xfId="13900"/>
    <cellStyle name="Normal 7 23" xfId="13901"/>
    <cellStyle name="Normal 7 24" xfId="13902"/>
    <cellStyle name="Normal 7 25" xfId="13903"/>
    <cellStyle name="Normal 7 26" xfId="13904"/>
    <cellStyle name="Normal 7 27" xfId="13905"/>
    <cellStyle name="Normal 7 28" xfId="13906"/>
    <cellStyle name="Normal 7 29" xfId="13907"/>
    <cellStyle name="Normal 7 3" xfId="13908"/>
    <cellStyle name="Normal 7 3 10" xfId="13909"/>
    <cellStyle name="Normal 7 3 11" xfId="13910"/>
    <cellStyle name="Normal 7 3 12" xfId="13911"/>
    <cellStyle name="Normal 7 3 13" xfId="13912"/>
    <cellStyle name="Normal 7 3 14" xfId="13913"/>
    <cellStyle name="Normal 7 3 15" xfId="13914"/>
    <cellStyle name="Normal 7 3 16" xfId="13915"/>
    <cellStyle name="Normal 7 3 17" xfId="13916"/>
    <cellStyle name="Normal 7 3 18" xfId="13917"/>
    <cellStyle name="Normal 7 3 18 2" xfId="43896"/>
    <cellStyle name="Normal 7 3 19" xfId="43897"/>
    <cellStyle name="Normal 7 3 2" xfId="13918"/>
    <cellStyle name="Normal 7 3 20" xfId="49570"/>
    <cellStyle name="Normal 7 3 3" xfId="13919"/>
    <cellStyle name="Normal 7 3 4" xfId="13920"/>
    <cellStyle name="Normal 7 3 5" xfId="13921"/>
    <cellStyle name="Normal 7 3 6" xfId="13922"/>
    <cellStyle name="Normal 7 3 7" xfId="13923"/>
    <cellStyle name="Normal 7 3 8" xfId="13924"/>
    <cellStyle name="Normal 7 3 9" xfId="13925"/>
    <cellStyle name="Normal 7 30" xfId="13926"/>
    <cellStyle name="Normal 7 31" xfId="13927"/>
    <cellStyle name="Normal 7 32" xfId="13928"/>
    <cellStyle name="Normal 7 33" xfId="13929"/>
    <cellStyle name="Normal 7 34" xfId="13930"/>
    <cellStyle name="Normal 7 35" xfId="13931"/>
    <cellStyle name="Normal 7 36" xfId="13932"/>
    <cellStyle name="Normal 7 37" xfId="13933"/>
    <cellStyle name="Normal 7 38" xfId="13934"/>
    <cellStyle name="Normal 7 39" xfId="13935"/>
    <cellStyle name="Normal 7 4" xfId="13936"/>
    <cellStyle name="Normal 7 4 10" xfId="13937"/>
    <cellStyle name="Normal 7 4 11" xfId="13938"/>
    <cellStyle name="Normal 7 4 12" xfId="13939"/>
    <cellStyle name="Normal 7 4 13" xfId="13940"/>
    <cellStyle name="Normal 7 4 14" xfId="13941"/>
    <cellStyle name="Normal 7 4 15" xfId="13942"/>
    <cellStyle name="Normal 7 4 16" xfId="13943"/>
    <cellStyle name="Normal 7 4 17" xfId="13944"/>
    <cellStyle name="Normal 7 4 18" xfId="49571"/>
    <cellStyle name="Normal 7 4 2" xfId="13945"/>
    <cellStyle name="Normal 7 4 2 2" xfId="13946"/>
    <cellStyle name="Normal 7 4 3" xfId="13947"/>
    <cellStyle name="Normal 7 4 4" xfId="13948"/>
    <cellStyle name="Normal 7 4 5" xfId="13949"/>
    <cellStyle name="Normal 7 4 6" xfId="13950"/>
    <cellStyle name="Normal 7 4 7" xfId="13951"/>
    <cellStyle name="Normal 7 4 8" xfId="13952"/>
    <cellStyle name="Normal 7 4 9" xfId="13953"/>
    <cellStyle name="Normal 7 40" xfId="13954"/>
    <cellStyle name="Normal 7 41" xfId="13955"/>
    <cellStyle name="Normal 7 42" xfId="13956"/>
    <cellStyle name="Normal 7 43" xfId="13957"/>
    <cellStyle name="Normal 7 44" xfId="13958"/>
    <cellStyle name="Normal 7 45" xfId="13959"/>
    <cellStyle name="Normal 7 46" xfId="13960"/>
    <cellStyle name="Normal 7 47" xfId="13961"/>
    <cellStyle name="Normal 7 48" xfId="13962"/>
    <cellStyle name="Normal 7 49" xfId="13963"/>
    <cellStyle name="Normal 7 5" xfId="13964"/>
    <cellStyle name="Normal 7 50" xfId="13965"/>
    <cellStyle name="Normal 7 51" xfId="13966"/>
    <cellStyle name="Normal 7 52" xfId="13967"/>
    <cellStyle name="Normal 7 53" xfId="13968"/>
    <cellStyle name="Normal 7 54" xfId="13969"/>
    <cellStyle name="Normal 7 55" xfId="13970"/>
    <cellStyle name="Normal 7 56" xfId="13971"/>
    <cellStyle name="Normal 7 57" xfId="13972"/>
    <cellStyle name="Normal 7 58" xfId="13973"/>
    <cellStyle name="Normal 7 59" xfId="13974"/>
    <cellStyle name="Normal 7 6" xfId="13975"/>
    <cellStyle name="Normal 7 60" xfId="13976"/>
    <cellStyle name="Normal 7 61" xfId="13977"/>
    <cellStyle name="Normal 7 62" xfId="13978"/>
    <cellStyle name="Normal 7 63" xfId="13979"/>
    <cellStyle name="Normal 7 64" xfId="13980"/>
    <cellStyle name="Normal 7 65" xfId="13981"/>
    <cellStyle name="Normal 7 66" xfId="13982"/>
    <cellStyle name="Normal 7 67" xfId="13983"/>
    <cellStyle name="Normal 7 68" xfId="13984"/>
    <cellStyle name="Normal 7 69" xfId="13985"/>
    <cellStyle name="Normal 7 7" xfId="13986"/>
    <cellStyle name="Normal 7 70" xfId="13987"/>
    <cellStyle name="Normal 7 71" xfId="13988"/>
    <cellStyle name="Normal 7 72" xfId="13989"/>
    <cellStyle name="Normal 7 73" xfId="13990"/>
    <cellStyle name="Normal 7 74" xfId="13991"/>
    <cellStyle name="Normal 7 75" xfId="13992"/>
    <cellStyle name="Normal 7 76" xfId="13993"/>
    <cellStyle name="Normal 7 77" xfId="13994"/>
    <cellStyle name="Normal 7 78" xfId="13995"/>
    <cellStyle name="Normal 7 79" xfId="49572"/>
    <cellStyle name="Normal 7 8" xfId="13996"/>
    <cellStyle name="Normal 7 80" xfId="49573"/>
    <cellStyle name="Normal 7 9" xfId="13997"/>
    <cellStyle name="Normal 70" xfId="43898"/>
    <cellStyle name="Normal 71" xfId="43899"/>
    <cellStyle name="Normal 72" xfId="43900"/>
    <cellStyle name="Normal 72 2" xfId="43901"/>
    <cellStyle name="Normal 73" xfId="43902"/>
    <cellStyle name="Normal 74" xfId="49574"/>
    <cellStyle name="Normal 74 2" xfId="50705"/>
    <cellStyle name="Normal 74 2 2" xfId="50706"/>
    <cellStyle name="Normal 75" xfId="49575"/>
    <cellStyle name="Normal 76" xfId="13998"/>
    <cellStyle name="Normal 77" xfId="49576"/>
    <cellStyle name="Normal 77 2" xfId="50707"/>
    <cellStyle name="Normal 78" xfId="49577"/>
    <cellStyle name="Normal 79" xfId="49578"/>
    <cellStyle name="Normal 8" xfId="13999"/>
    <cellStyle name="Normal 8 10" xfId="14000"/>
    <cellStyle name="Normal 8 11" xfId="14001"/>
    <cellStyle name="Normal 8 12" xfId="14002"/>
    <cellStyle name="Normal 8 13" xfId="14003"/>
    <cellStyle name="Normal 8 14" xfId="14004"/>
    <cellStyle name="Normal 8 15" xfId="14005"/>
    <cellStyle name="Normal 8 16" xfId="14006"/>
    <cellStyle name="Normal 8 17" xfId="14007"/>
    <cellStyle name="Normal 8 18" xfId="14008"/>
    <cellStyle name="Normal 8 19" xfId="14009"/>
    <cellStyle name="Normal 8 2" xfId="14010"/>
    <cellStyle name="Normal 8 2 10" xfId="14011"/>
    <cellStyle name="Normal 8 2 11" xfId="14012"/>
    <cellStyle name="Normal 8 2 12" xfId="14013"/>
    <cellStyle name="Normal 8 2 13" xfId="14014"/>
    <cellStyle name="Normal 8 2 14" xfId="14015"/>
    <cellStyle name="Normal 8 2 15" xfId="14016"/>
    <cellStyle name="Normal 8 2 16" xfId="14017"/>
    <cellStyle name="Normal 8 2 17" xfId="14018"/>
    <cellStyle name="Normal 8 2 18" xfId="49579"/>
    <cellStyle name="Normal 8 2 19" xfId="49580"/>
    <cellStyle name="Normal 8 2 2" xfId="14019"/>
    <cellStyle name="Normal 8 2 3" xfId="14020"/>
    <cellStyle name="Normal 8 2 4" xfId="14021"/>
    <cellStyle name="Normal 8 2 5" xfId="14022"/>
    <cellStyle name="Normal 8 2 6" xfId="14023"/>
    <cellStyle name="Normal 8 2 7" xfId="14024"/>
    <cellStyle name="Normal 8 2 8" xfId="14025"/>
    <cellStyle name="Normal 8 2 9" xfId="14026"/>
    <cellStyle name="Normal 8 20" xfId="14027"/>
    <cellStyle name="Normal 8 21" xfId="14028"/>
    <cellStyle name="Normal 8 22" xfId="14029"/>
    <cellStyle name="Normal 8 23" xfId="14030"/>
    <cellStyle name="Normal 8 24" xfId="14031"/>
    <cellStyle name="Normal 8 25" xfId="14032"/>
    <cellStyle name="Normal 8 26" xfId="14033"/>
    <cellStyle name="Normal 8 27" xfId="14034"/>
    <cellStyle name="Normal 8 28" xfId="14035"/>
    <cellStyle name="Normal 8 29" xfId="14036"/>
    <cellStyle name="Normal 8 3" xfId="14037"/>
    <cellStyle name="Normal 8 3 10" xfId="14038"/>
    <cellStyle name="Normal 8 3 11" xfId="14039"/>
    <cellStyle name="Normal 8 3 12" xfId="14040"/>
    <cellStyle name="Normal 8 3 13" xfId="14041"/>
    <cellStyle name="Normal 8 3 14" xfId="14042"/>
    <cellStyle name="Normal 8 3 15" xfId="14043"/>
    <cellStyle name="Normal 8 3 16" xfId="14044"/>
    <cellStyle name="Normal 8 3 17" xfId="14045"/>
    <cellStyle name="Normal 8 3 18" xfId="49581"/>
    <cellStyle name="Normal 8 3 19" xfId="49582"/>
    <cellStyle name="Normal 8 3 2" xfId="14046"/>
    <cellStyle name="Normal 8 3 3" xfId="14047"/>
    <cellStyle name="Normal 8 3 4" xfId="14048"/>
    <cellStyle name="Normal 8 3 5" xfId="14049"/>
    <cellStyle name="Normal 8 3 6" xfId="14050"/>
    <cellStyle name="Normal 8 3 7" xfId="14051"/>
    <cellStyle name="Normal 8 3 8" xfId="14052"/>
    <cellStyle name="Normal 8 3 9" xfId="14053"/>
    <cellStyle name="Normal 8 30" xfId="14054"/>
    <cellStyle name="Normal 8 31" xfId="14055"/>
    <cellStyle name="Normal 8 32" xfId="14056"/>
    <cellStyle name="Normal 8 33" xfId="14057"/>
    <cellStyle name="Normal 8 34" xfId="14058"/>
    <cellStyle name="Normal 8 35" xfId="14059"/>
    <cellStyle name="Normal 8 36" xfId="14060"/>
    <cellStyle name="Normal 8 37" xfId="14061"/>
    <cellStyle name="Normal 8 38" xfId="14062"/>
    <cellStyle name="Normal 8 39" xfId="14063"/>
    <cellStyle name="Normal 8 4" xfId="14064"/>
    <cellStyle name="Normal 8 4 10" xfId="14065"/>
    <cellStyle name="Normal 8 4 11" xfId="14066"/>
    <cellStyle name="Normal 8 4 12" xfId="14067"/>
    <cellStyle name="Normal 8 4 13" xfId="14068"/>
    <cellStyle name="Normal 8 4 14" xfId="14069"/>
    <cellStyle name="Normal 8 4 15" xfId="14070"/>
    <cellStyle name="Normal 8 4 16" xfId="14071"/>
    <cellStyle name="Normal 8 4 17" xfId="14072"/>
    <cellStyle name="Normal 8 4 2" xfId="14073"/>
    <cellStyle name="Normal 8 4 3" xfId="14074"/>
    <cellStyle name="Normal 8 4 4" xfId="14075"/>
    <cellStyle name="Normal 8 4 5" xfId="14076"/>
    <cellStyle name="Normal 8 4 6" xfId="14077"/>
    <cellStyle name="Normal 8 4 7" xfId="14078"/>
    <cellStyle name="Normal 8 4 8" xfId="14079"/>
    <cellStyle name="Normal 8 4 9" xfId="14080"/>
    <cellStyle name="Normal 8 40" xfId="14081"/>
    <cellStyle name="Normal 8 41" xfId="14082"/>
    <cellStyle name="Normal 8 42" xfId="14083"/>
    <cellStyle name="Normal 8 43" xfId="14084"/>
    <cellStyle name="Normal 8 44" xfId="14085"/>
    <cellStyle name="Normal 8 45" xfId="14086"/>
    <cellStyle name="Normal 8 46" xfId="14087"/>
    <cellStyle name="Normal 8 47" xfId="14088"/>
    <cellStyle name="Normal 8 48" xfId="14089"/>
    <cellStyle name="Normal 8 49" xfId="14090"/>
    <cellStyle name="Normal 8 5" xfId="14091"/>
    <cellStyle name="Normal 8 50" xfId="14092"/>
    <cellStyle name="Normal 8 51" xfId="14093"/>
    <cellStyle name="Normal 8 52" xfId="14094"/>
    <cellStyle name="Normal 8 53" xfId="14095"/>
    <cellStyle name="Normal 8 54" xfId="14096"/>
    <cellStyle name="Normal 8 55" xfId="14097"/>
    <cellStyle name="Normal 8 56" xfId="14098"/>
    <cellStyle name="Normal 8 57" xfId="14099"/>
    <cellStyle name="Normal 8 58" xfId="14100"/>
    <cellStyle name="Normal 8 59" xfId="14101"/>
    <cellStyle name="Normal 8 6" xfId="14102"/>
    <cellStyle name="Normal 8 60" xfId="14103"/>
    <cellStyle name="Normal 8 61" xfId="14104"/>
    <cellStyle name="Normal 8 62" xfId="14105"/>
    <cellStyle name="Normal 8 63" xfId="14106"/>
    <cellStyle name="Normal 8 64" xfId="14107"/>
    <cellStyle name="Normal 8 65" xfId="14108"/>
    <cellStyle name="Normal 8 66" xfId="14109"/>
    <cellStyle name="Normal 8 67" xfId="14110"/>
    <cellStyle name="Normal 8 68" xfId="14111"/>
    <cellStyle name="Normal 8 69" xfId="14112"/>
    <cellStyle name="Normal 8 7" xfId="14113"/>
    <cellStyle name="Normal 8 70" xfId="14114"/>
    <cellStyle name="Normal 8 71" xfId="14115"/>
    <cellStyle name="Normal 8 72" xfId="14116"/>
    <cellStyle name="Normal 8 73" xfId="14117"/>
    <cellStyle name="Normal 8 74" xfId="14118"/>
    <cellStyle name="Normal 8 75" xfId="14119"/>
    <cellStyle name="Normal 8 76" xfId="14120"/>
    <cellStyle name="Normal 8 77" xfId="14121"/>
    <cellStyle name="Normal 8 78" xfId="14122"/>
    <cellStyle name="Normal 8 79" xfId="49583"/>
    <cellStyle name="Normal 8 8" xfId="14123"/>
    <cellStyle name="Normal 8 80" xfId="49584"/>
    <cellStyle name="Normal 8 9" xfId="14124"/>
    <cellStyle name="Normal 80" xfId="49585"/>
    <cellStyle name="Normal 81" xfId="49586"/>
    <cellStyle name="Normal 82" xfId="49587"/>
    <cellStyle name="Normal 83" xfId="49588"/>
    <cellStyle name="Normal 84" xfId="49589"/>
    <cellStyle name="Normal 85" xfId="49590"/>
    <cellStyle name="Normal 86" xfId="49591"/>
    <cellStyle name="Normal 87" xfId="49592"/>
    <cellStyle name="Normal 88" xfId="49593"/>
    <cellStyle name="Normal 89" xfId="49594"/>
    <cellStyle name="Normal 9" xfId="14125"/>
    <cellStyle name="Normal 9 10" xfId="14126"/>
    <cellStyle name="Normal 9 10 10" xfId="14127"/>
    <cellStyle name="Normal 9 10 11" xfId="14128"/>
    <cellStyle name="Normal 9 10 12" xfId="14129"/>
    <cellStyle name="Normal 9 10 13" xfId="14130"/>
    <cellStyle name="Normal 9 10 14" xfId="14131"/>
    <cellStyle name="Normal 9 10 15" xfId="14132"/>
    <cellStyle name="Normal 9 10 16" xfId="14133"/>
    <cellStyle name="Normal 9 10 17" xfId="14134"/>
    <cellStyle name="Normal 9 10 2" xfId="14135"/>
    <cellStyle name="Normal 9 10 3" xfId="14136"/>
    <cellStyle name="Normal 9 10 4" xfId="14137"/>
    <cellStyle name="Normal 9 10 5" xfId="14138"/>
    <cellStyle name="Normal 9 10 6" xfId="14139"/>
    <cellStyle name="Normal 9 10 7" xfId="14140"/>
    <cellStyle name="Normal 9 10 8" xfId="14141"/>
    <cellStyle name="Normal 9 10 9" xfId="14142"/>
    <cellStyle name="Normal 9 100" xfId="14143"/>
    <cellStyle name="Normal 9 101" xfId="14144"/>
    <cellStyle name="Normal 9 102" xfId="14145"/>
    <cellStyle name="Normal 9 103" xfId="14146"/>
    <cellStyle name="Normal 9 104" xfId="14147"/>
    <cellStyle name="Normal 9 105" xfId="14148"/>
    <cellStyle name="Normal 9 106" xfId="14149"/>
    <cellStyle name="Normal 9 107" xfId="14150"/>
    <cellStyle name="Normal 9 108" xfId="14151"/>
    <cellStyle name="Normal 9 109" xfId="14152"/>
    <cellStyle name="Normal 9 11" xfId="14153"/>
    <cellStyle name="Normal 9 11 10" xfId="14154"/>
    <cellStyle name="Normal 9 11 11" xfId="14155"/>
    <cellStyle name="Normal 9 11 12" xfId="14156"/>
    <cellStyle name="Normal 9 11 13" xfId="14157"/>
    <cellStyle name="Normal 9 11 14" xfId="14158"/>
    <cellStyle name="Normal 9 11 15" xfId="14159"/>
    <cellStyle name="Normal 9 11 16" xfId="14160"/>
    <cellStyle name="Normal 9 11 17" xfId="14161"/>
    <cellStyle name="Normal 9 11 2" xfId="14162"/>
    <cellStyle name="Normal 9 11 3" xfId="14163"/>
    <cellStyle name="Normal 9 11 4" xfId="14164"/>
    <cellStyle name="Normal 9 11 5" xfId="14165"/>
    <cellStyle name="Normal 9 11 6" xfId="14166"/>
    <cellStyle name="Normal 9 11 7" xfId="14167"/>
    <cellStyle name="Normal 9 11 8" xfId="14168"/>
    <cellStyle name="Normal 9 11 9" xfId="14169"/>
    <cellStyle name="Normal 9 110" xfId="14170"/>
    <cellStyle name="Normal 9 111" xfId="14171"/>
    <cellStyle name="Normal 9 112" xfId="14172"/>
    <cellStyle name="Normal 9 113" xfId="14173"/>
    <cellStyle name="Normal 9 114" xfId="14174"/>
    <cellStyle name="Normal 9 115" xfId="14175"/>
    <cellStyle name="Normal 9 116" xfId="14176"/>
    <cellStyle name="Normal 9 117" xfId="14177"/>
    <cellStyle name="Normal 9 118" xfId="14178"/>
    <cellStyle name="Normal 9 119" xfId="14179"/>
    <cellStyle name="Normal 9 12" xfId="14180"/>
    <cellStyle name="Normal 9 12 10" xfId="14181"/>
    <cellStyle name="Normal 9 12 11" xfId="14182"/>
    <cellStyle name="Normal 9 12 12" xfId="14183"/>
    <cellStyle name="Normal 9 12 13" xfId="14184"/>
    <cellStyle name="Normal 9 12 14" xfId="14185"/>
    <cellStyle name="Normal 9 12 15" xfId="14186"/>
    <cellStyle name="Normal 9 12 16" xfId="14187"/>
    <cellStyle name="Normal 9 12 17" xfId="14188"/>
    <cellStyle name="Normal 9 12 2" xfId="14189"/>
    <cellStyle name="Normal 9 12 3" xfId="14190"/>
    <cellStyle name="Normal 9 12 4" xfId="14191"/>
    <cellStyle name="Normal 9 12 5" xfId="14192"/>
    <cellStyle name="Normal 9 12 6" xfId="14193"/>
    <cellStyle name="Normal 9 12 7" xfId="14194"/>
    <cellStyle name="Normal 9 12 8" xfId="14195"/>
    <cellStyle name="Normal 9 12 9" xfId="14196"/>
    <cellStyle name="Normal 9 120" xfId="14197"/>
    <cellStyle name="Normal 9 121" xfId="14198"/>
    <cellStyle name="Normal 9 122" xfId="14199"/>
    <cellStyle name="Normal 9 123" xfId="14200"/>
    <cellStyle name="Normal 9 124" xfId="14201"/>
    <cellStyle name="Normal 9 125" xfId="14202"/>
    <cellStyle name="Normal 9 125 2" xfId="43903"/>
    <cellStyle name="Normal 9 126" xfId="43904"/>
    <cellStyle name="Normal 9 127" xfId="50708"/>
    <cellStyle name="Normal 9 13" xfId="14203"/>
    <cellStyle name="Normal 9 13 10" xfId="14204"/>
    <cellStyle name="Normal 9 13 11" xfId="14205"/>
    <cellStyle name="Normal 9 13 12" xfId="14206"/>
    <cellStyle name="Normal 9 13 13" xfId="14207"/>
    <cellStyle name="Normal 9 13 14" xfId="14208"/>
    <cellStyle name="Normal 9 13 15" xfId="14209"/>
    <cellStyle name="Normal 9 13 16" xfId="14210"/>
    <cellStyle name="Normal 9 13 17" xfId="14211"/>
    <cellStyle name="Normal 9 13 2" xfId="14212"/>
    <cellStyle name="Normal 9 13 3" xfId="14213"/>
    <cellStyle name="Normal 9 13 4" xfId="14214"/>
    <cellStyle name="Normal 9 13 5" xfId="14215"/>
    <cellStyle name="Normal 9 13 6" xfId="14216"/>
    <cellStyle name="Normal 9 13 7" xfId="14217"/>
    <cellStyle name="Normal 9 13 8" xfId="14218"/>
    <cellStyle name="Normal 9 13 9" xfId="14219"/>
    <cellStyle name="Normal 9 14" xfId="14220"/>
    <cellStyle name="Normal 9 14 10" xfId="14221"/>
    <cellStyle name="Normal 9 14 11" xfId="14222"/>
    <cellStyle name="Normal 9 14 12" xfId="14223"/>
    <cellStyle name="Normal 9 14 13" xfId="14224"/>
    <cellStyle name="Normal 9 14 14" xfId="14225"/>
    <cellStyle name="Normal 9 14 15" xfId="14226"/>
    <cellStyle name="Normal 9 14 16" xfId="14227"/>
    <cellStyle name="Normal 9 14 17" xfId="14228"/>
    <cellStyle name="Normal 9 14 2" xfId="14229"/>
    <cellStyle name="Normal 9 14 3" xfId="14230"/>
    <cellStyle name="Normal 9 14 4" xfId="14231"/>
    <cellStyle name="Normal 9 14 5" xfId="14232"/>
    <cellStyle name="Normal 9 14 6" xfId="14233"/>
    <cellStyle name="Normal 9 14 7" xfId="14234"/>
    <cellStyle name="Normal 9 14 8" xfId="14235"/>
    <cellStyle name="Normal 9 14 9" xfId="14236"/>
    <cellStyle name="Normal 9 15" xfId="14237"/>
    <cellStyle name="Normal 9 15 10" xfId="14238"/>
    <cellStyle name="Normal 9 15 11" xfId="14239"/>
    <cellStyle name="Normal 9 15 12" xfId="14240"/>
    <cellStyle name="Normal 9 15 13" xfId="14241"/>
    <cellStyle name="Normal 9 15 14" xfId="14242"/>
    <cellStyle name="Normal 9 15 15" xfId="14243"/>
    <cellStyle name="Normal 9 15 16" xfId="14244"/>
    <cellStyle name="Normal 9 15 17" xfId="14245"/>
    <cellStyle name="Normal 9 15 2" xfId="14246"/>
    <cellStyle name="Normal 9 15 3" xfId="14247"/>
    <cellStyle name="Normal 9 15 4" xfId="14248"/>
    <cellStyle name="Normal 9 15 5" xfId="14249"/>
    <cellStyle name="Normal 9 15 6" xfId="14250"/>
    <cellStyle name="Normal 9 15 7" xfId="14251"/>
    <cellStyle name="Normal 9 15 8" xfId="14252"/>
    <cellStyle name="Normal 9 15 9" xfId="14253"/>
    <cellStyle name="Normal 9 16" xfId="14254"/>
    <cellStyle name="Normal 9 16 10" xfId="14255"/>
    <cellStyle name="Normal 9 16 11" xfId="14256"/>
    <cellStyle name="Normal 9 16 12" xfId="14257"/>
    <cellStyle name="Normal 9 16 13" xfId="14258"/>
    <cellStyle name="Normal 9 16 14" xfId="14259"/>
    <cellStyle name="Normal 9 16 15" xfId="14260"/>
    <cellStyle name="Normal 9 16 16" xfId="14261"/>
    <cellStyle name="Normal 9 16 17" xfId="14262"/>
    <cellStyle name="Normal 9 16 2" xfId="14263"/>
    <cellStyle name="Normal 9 16 3" xfId="14264"/>
    <cellStyle name="Normal 9 16 4" xfId="14265"/>
    <cellStyle name="Normal 9 16 5" xfId="14266"/>
    <cellStyle name="Normal 9 16 6" xfId="14267"/>
    <cellStyle name="Normal 9 16 7" xfId="14268"/>
    <cellStyle name="Normal 9 16 8" xfId="14269"/>
    <cellStyle name="Normal 9 16 9" xfId="14270"/>
    <cellStyle name="Normal 9 17" xfId="14271"/>
    <cellStyle name="Normal 9 17 10" xfId="14272"/>
    <cellStyle name="Normal 9 17 11" xfId="14273"/>
    <cellStyle name="Normal 9 17 12" xfId="14274"/>
    <cellStyle name="Normal 9 17 13" xfId="14275"/>
    <cellStyle name="Normal 9 17 14" xfId="14276"/>
    <cellStyle name="Normal 9 17 15" xfId="14277"/>
    <cellStyle name="Normal 9 17 16" xfId="14278"/>
    <cellStyle name="Normal 9 17 17" xfId="14279"/>
    <cellStyle name="Normal 9 17 2" xfId="14280"/>
    <cellStyle name="Normal 9 17 3" xfId="14281"/>
    <cellStyle name="Normal 9 17 4" xfId="14282"/>
    <cellStyle name="Normal 9 17 5" xfId="14283"/>
    <cellStyle name="Normal 9 17 6" xfId="14284"/>
    <cellStyle name="Normal 9 17 7" xfId="14285"/>
    <cellStyle name="Normal 9 17 8" xfId="14286"/>
    <cellStyle name="Normal 9 17 9" xfId="14287"/>
    <cellStyle name="Normal 9 18" xfId="14288"/>
    <cellStyle name="Normal 9 18 10" xfId="14289"/>
    <cellStyle name="Normal 9 18 11" xfId="14290"/>
    <cellStyle name="Normal 9 18 12" xfId="14291"/>
    <cellStyle name="Normal 9 18 13" xfId="14292"/>
    <cellStyle name="Normal 9 18 14" xfId="14293"/>
    <cellStyle name="Normal 9 18 15" xfId="14294"/>
    <cellStyle name="Normal 9 18 16" xfId="14295"/>
    <cellStyle name="Normal 9 18 17" xfId="14296"/>
    <cellStyle name="Normal 9 18 2" xfId="14297"/>
    <cellStyle name="Normal 9 18 3" xfId="14298"/>
    <cellStyle name="Normal 9 18 4" xfId="14299"/>
    <cellStyle name="Normal 9 18 5" xfId="14300"/>
    <cellStyle name="Normal 9 18 6" xfId="14301"/>
    <cellStyle name="Normal 9 18 7" xfId="14302"/>
    <cellStyle name="Normal 9 18 8" xfId="14303"/>
    <cellStyle name="Normal 9 18 9" xfId="14304"/>
    <cellStyle name="Normal 9 19" xfId="14305"/>
    <cellStyle name="Normal 9 19 10" xfId="14306"/>
    <cellStyle name="Normal 9 19 11" xfId="14307"/>
    <cellStyle name="Normal 9 19 12" xfId="14308"/>
    <cellStyle name="Normal 9 19 13" xfId="14309"/>
    <cellStyle name="Normal 9 19 14" xfId="14310"/>
    <cellStyle name="Normal 9 19 15" xfId="14311"/>
    <cellStyle name="Normal 9 19 16" xfId="14312"/>
    <cellStyle name="Normal 9 19 17" xfId="14313"/>
    <cellStyle name="Normal 9 19 2" xfId="14314"/>
    <cellStyle name="Normal 9 19 3" xfId="14315"/>
    <cellStyle name="Normal 9 19 4" xfId="14316"/>
    <cellStyle name="Normal 9 19 5" xfId="14317"/>
    <cellStyle name="Normal 9 19 6" xfId="14318"/>
    <cellStyle name="Normal 9 19 7" xfId="14319"/>
    <cellStyle name="Normal 9 19 8" xfId="14320"/>
    <cellStyle name="Normal 9 19 9" xfId="14321"/>
    <cellStyle name="Normal 9 2" xfId="14322"/>
    <cellStyle name="Normal 9 2 2" xfId="14323"/>
    <cellStyle name="Normal 9 2 2 10" xfId="14324"/>
    <cellStyle name="Normal 9 2 2 11" xfId="14325"/>
    <cellStyle name="Normal 9 2 2 12" xfId="14326"/>
    <cellStyle name="Normal 9 2 2 13" xfId="14327"/>
    <cellStyle name="Normal 9 2 2 14" xfId="14328"/>
    <cellStyle name="Normal 9 2 2 15" xfId="14329"/>
    <cellStyle name="Normal 9 2 2 16" xfId="14330"/>
    <cellStyle name="Normal 9 2 2 17" xfId="14331"/>
    <cellStyle name="Normal 9 2 2 18" xfId="49595"/>
    <cellStyle name="Normal 9 2 2 2" xfId="14332"/>
    <cellStyle name="Normal 9 2 2 3" xfId="14333"/>
    <cellStyle name="Normal 9 2 2 4" xfId="14334"/>
    <cellStyle name="Normal 9 2 2 5" xfId="14335"/>
    <cellStyle name="Normal 9 2 2 6" xfId="14336"/>
    <cellStyle name="Normal 9 2 2 7" xfId="14337"/>
    <cellStyle name="Normal 9 2 2 8" xfId="14338"/>
    <cellStyle name="Normal 9 2 2 9" xfId="14339"/>
    <cellStyle name="Normal 9 2 3" xfId="49596"/>
    <cellStyle name="Normal 9 2 3 2" xfId="50709"/>
    <cellStyle name="Normal 9 2 3 3" xfId="50710"/>
    <cellStyle name="Normal 9 2 4" xfId="49597"/>
    <cellStyle name="Normal 9 2 5" xfId="49598"/>
    <cellStyle name="Normal 9 20" xfId="14340"/>
    <cellStyle name="Normal 9 20 10" xfId="14341"/>
    <cellStyle name="Normal 9 20 11" xfId="14342"/>
    <cellStyle name="Normal 9 20 12" xfId="14343"/>
    <cellStyle name="Normal 9 20 13" xfId="14344"/>
    <cellStyle name="Normal 9 20 14" xfId="14345"/>
    <cellStyle name="Normal 9 20 15" xfId="14346"/>
    <cellStyle name="Normal 9 20 16" xfId="14347"/>
    <cellStyle name="Normal 9 20 17" xfId="14348"/>
    <cellStyle name="Normal 9 20 2" xfId="14349"/>
    <cellStyle name="Normal 9 20 3" xfId="14350"/>
    <cellStyle name="Normal 9 20 4" xfId="14351"/>
    <cellStyle name="Normal 9 20 5" xfId="14352"/>
    <cellStyle name="Normal 9 20 6" xfId="14353"/>
    <cellStyle name="Normal 9 20 7" xfId="14354"/>
    <cellStyle name="Normal 9 20 8" xfId="14355"/>
    <cellStyle name="Normal 9 20 9" xfId="14356"/>
    <cellStyle name="Normal 9 21" xfId="14357"/>
    <cellStyle name="Normal 9 21 10" xfId="14358"/>
    <cellStyle name="Normal 9 21 11" xfId="14359"/>
    <cellStyle name="Normal 9 21 12" xfId="14360"/>
    <cellStyle name="Normal 9 21 13" xfId="14361"/>
    <cellStyle name="Normal 9 21 14" xfId="14362"/>
    <cellStyle name="Normal 9 21 15" xfId="14363"/>
    <cellStyle name="Normal 9 21 16" xfId="14364"/>
    <cellStyle name="Normal 9 21 17" xfId="14365"/>
    <cellStyle name="Normal 9 21 2" xfId="14366"/>
    <cellStyle name="Normal 9 21 3" xfId="14367"/>
    <cellStyle name="Normal 9 21 4" xfId="14368"/>
    <cellStyle name="Normal 9 21 5" xfId="14369"/>
    <cellStyle name="Normal 9 21 6" xfId="14370"/>
    <cellStyle name="Normal 9 21 7" xfId="14371"/>
    <cellStyle name="Normal 9 21 8" xfId="14372"/>
    <cellStyle name="Normal 9 21 9" xfId="14373"/>
    <cellStyle name="Normal 9 22" xfId="14374"/>
    <cellStyle name="Normal 9 22 10" xfId="14375"/>
    <cellStyle name="Normal 9 22 11" xfId="14376"/>
    <cellStyle name="Normal 9 22 12" xfId="14377"/>
    <cellStyle name="Normal 9 22 13" xfId="14378"/>
    <cellStyle name="Normal 9 22 14" xfId="14379"/>
    <cellStyle name="Normal 9 22 15" xfId="14380"/>
    <cellStyle name="Normal 9 22 16" xfId="14381"/>
    <cellStyle name="Normal 9 22 17" xfId="14382"/>
    <cellStyle name="Normal 9 22 2" xfId="14383"/>
    <cellStyle name="Normal 9 22 3" xfId="14384"/>
    <cellStyle name="Normal 9 22 4" xfId="14385"/>
    <cellStyle name="Normal 9 22 5" xfId="14386"/>
    <cellStyle name="Normal 9 22 6" xfId="14387"/>
    <cellStyle name="Normal 9 22 7" xfId="14388"/>
    <cellStyle name="Normal 9 22 8" xfId="14389"/>
    <cellStyle name="Normal 9 22 9" xfId="14390"/>
    <cellStyle name="Normal 9 23" xfId="14391"/>
    <cellStyle name="Normal 9 23 10" xfId="14392"/>
    <cellStyle name="Normal 9 23 11" xfId="14393"/>
    <cellStyle name="Normal 9 23 12" xfId="14394"/>
    <cellStyle name="Normal 9 23 13" xfId="14395"/>
    <cellStyle name="Normal 9 23 14" xfId="14396"/>
    <cellStyle name="Normal 9 23 15" xfId="14397"/>
    <cellStyle name="Normal 9 23 16" xfId="14398"/>
    <cellStyle name="Normal 9 23 17" xfId="14399"/>
    <cellStyle name="Normal 9 23 2" xfId="14400"/>
    <cellStyle name="Normal 9 23 3" xfId="14401"/>
    <cellStyle name="Normal 9 23 4" xfId="14402"/>
    <cellStyle name="Normal 9 23 5" xfId="14403"/>
    <cellStyle name="Normal 9 23 6" xfId="14404"/>
    <cellStyle name="Normal 9 23 7" xfId="14405"/>
    <cellStyle name="Normal 9 23 8" xfId="14406"/>
    <cellStyle name="Normal 9 23 9" xfId="14407"/>
    <cellStyle name="Normal 9 24" xfId="14408"/>
    <cellStyle name="Normal 9 24 10" xfId="14409"/>
    <cellStyle name="Normal 9 24 11" xfId="14410"/>
    <cellStyle name="Normal 9 24 12" xfId="14411"/>
    <cellStyle name="Normal 9 24 13" xfId="14412"/>
    <cellStyle name="Normal 9 24 14" xfId="14413"/>
    <cellStyle name="Normal 9 24 15" xfId="14414"/>
    <cellStyle name="Normal 9 24 16" xfId="14415"/>
    <cellStyle name="Normal 9 24 17" xfId="14416"/>
    <cellStyle name="Normal 9 24 2" xfId="14417"/>
    <cellStyle name="Normal 9 24 3" xfId="14418"/>
    <cellStyle name="Normal 9 24 4" xfId="14419"/>
    <cellStyle name="Normal 9 24 5" xfId="14420"/>
    <cellStyle name="Normal 9 24 6" xfId="14421"/>
    <cellStyle name="Normal 9 24 7" xfId="14422"/>
    <cellStyle name="Normal 9 24 8" xfId="14423"/>
    <cellStyle name="Normal 9 24 9" xfId="14424"/>
    <cellStyle name="Normal 9 25" xfId="14425"/>
    <cellStyle name="Normal 9 25 10" xfId="14426"/>
    <cellStyle name="Normal 9 25 11" xfId="14427"/>
    <cellStyle name="Normal 9 25 12" xfId="14428"/>
    <cellStyle name="Normal 9 25 13" xfId="14429"/>
    <cellStyle name="Normal 9 25 14" xfId="14430"/>
    <cellStyle name="Normal 9 25 15" xfId="14431"/>
    <cellStyle name="Normal 9 25 16" xfId="14432"/>
    <cellStyle name="Normal 9 25 17" xfId="14433"/>
    <cellStyle name="Normal 9 25 2" xfId="14434"/>
    <cellStyle name="Normal 9 25 3" xfId="14435"/>
    <cellStyle name="Normal 9 25 4" xfId="14436"/>
    <cellStyle name="Normal 9 25 5" xfId="14437"/>
    <cellStyle name="Normal 9 25 6" xfId="14438"/>
    <cellStyle name="Normal 9 25 7" xfId="14439"/>
    <cellStyle name="Normal 9 25 8" xfId="14440"/>
    <cellStyle name="Normal 9 25 9" xfId="14441"/>
    <cellStyle name="Normal 9 26" xfId="14442"/>
    <cellStyle name="Normal 9 26 10" xfId="14443"/>
    <cellStyle name="Normal 9 26 11" xfId="14444"/>
    <cellStyle name="Normal 9 26 12" xfId="14445"/>
    <cellStyle name="Normal 9 26 13" xfId="14446"/>
    <cellStyle name="Normal 9 26 14" xfId="14447"/>
    <cellStyle name="Normal 9 26 15" xfId="14448"/>
    <cellStyle name="Normal 9 26 16" xfId="14449"/>
    <cellStyle name="Normal 9 26 17" xfId="14450"/>
    <cellStyle name="Normal 9 26 2" xfId="14451"/>
    <cellStyle name="Normal 9 26 3" xfId="14452"/>
    <cellStyle name="Normal 9 26 4" xfId="14453"/>
    <cellStyle name="Normal 9 26 5" xfId="14454"/>
    <cellStyle name="Normal 9 26 6" xfId="14455"/>
    <cellStyle name="Normal 9 26 7" xfId="14456"/>
    <cellStyle name="Normal 9 26 8" xfId="14457"/>
    <cellStyle name="Normal 9 26 9" xfId="14458"/>
    <cellStyle name="Normal 9 27" xfId="14459"/>
    <cellStyle name="Normal 9 27 10" xfId="14460"/>
    <cellStyle name="Normal 9 27 11" xfId="14461"/>
    <cellStyle name="Normal 9 27 12" xfId="14462"/>
    <cellStyle name="Normal 9 27 13" xfId="14463"/>
    <cellStyle name="Normal 9 27 14" xfId="14464"/>
    <cellStyle name="Normal 9 27 15" xfId="14465"/>
    <cellStyle name="Normal 9 27 16" xfId="14466"/>
    <cellStyle name="Normal 9 27 17" xfId="14467"/>
    <cellStyle name="Normal 9 27 2" xfId="14468"/>
    <cellStyle name="Normal 9 27 3" xfId="14469"/>
    <cellStyle name="Normal 9 27 4" xfId="14470"/>
    <cellStyle name="Normal 9 27 5" xfId="14471"/>
    <cellStyle name="Normal 9 27 6" xfId="14472"/>
    <cellStyle name="Normal 9 27 7" xfId="14473"/>
    <cellStyle name="Normal 9 27 8" xfId="14474"/>
    <cellStyle name="Normal 9 27 9" xfId="14475"/>
    <cellStyle name="Normal 9 28" xfId="14476"/>
    <cellStyle name="Normal 9 28 10" xfId="14477"/>
    <cellStyle name="Normal 9 28 11" xfId="14478"/>
    <cellStyle name="Normal 9 28 12" xfId="14479"/>
    <cellStyle name="Normal 9 28 13" xfId="14480"/>
    <cellStyle name="Normal 9 28 14" xfId="14481"/>
    <cellStyle name="Normal 9 28 15" xfId="14482"/>
    <cellStyle name="Normal 9 28 16" xfId="14483"/>
    <cellStyle name="Normal 9 28 17" xfId="14484"/>
    <cellStyle name="Normal 9 28 2" xfId="14485"/>
    <cellStyle name="Normal 9 28 3" xfId="14486"/>
    <cellStyle name="Normal 9 28 4" xfId="14487"/>
    <cellStyle name="Normal 9 28 5" xfId="14488"/>
    <cellStyle name="Normal 9 28 6" xfId="14489"/>
    <cellStyle name="Normal 9 28 7" xfId="14490"/>
    <cellStyle name="Normal 9 28 8" xfId="14491"/>
    <cellStyle name="Normal 9 28 9" xfId="14492"/>
    <cellStyle name="Normal 9 29" xfId="14493"/>
    <cellStyle name="Normal 9 29 10" xfId="14494"/>
    <cellStyle name="Normal 9 29 11" xfId="14495"/>
    <cellStyle name="Normal 9 29 12" xfId="14496"/>
    <cellStyle name="Normal 9 29 13" xfId="14497"/>
    <cellStyle name="Normal 9 29 14" xfId="14498"/>
    <cellStyle name="Normal 9 29 15" xfId="14499"/>
    <cellStyle name="Normal 9 29 16" xfId="14500"/>
    <cellStyle name="Normal 9 29 17" xfId="14501"/>
    <cellStyle name="Normal 9 29 2" xfId="14502"/>
    <cellStyle name="Normal 9 29 3" xfId="14503"/>
    <cellStyle name="Normal 9 29 4" xfId="14504"/>
    <cellStyle name="Normal 9 29 5" xfId="14505"/>
    <cellStyle name="Normal 9 29 6" xfId="14506"/>
    <cellStyle name="Normal 9 29 7" xfId="14507"/>
    <cellStyle name="Normal 9 29 8" xfId="14508"/>
    <cellStyle name="Normal 9 29 9" xfId="14509"/>
    <cellStyle name="Normal 9 3" xfId="14510"/>
    <cellStyle name="Normal 9 3 10" xfId="14511"/>
    <cellStyle name="Normal 9 3 11" xfId="14512"/>
    <cellStyle name="Normal 9 3 12" xfId="14513"/>
    <cellStyle name="Normal 9 3 13" xfId="14514"/>
    <cellStyle name="Normal 9 3 14" xfId="14515"/>
    <cellStyle name="Normal 9 3 15" xfId="14516"/>
    <cellStyle name="Normal 9 3 16" xfId="14517"/>
    <cellStyle name="Normal 9 3 17" xfId="14518"/>
    <cellStyle name="Normal 9 3 18" xfId="14519"/>
    <cellStyle name="Normal 9 3 19" xfId="14520"/>
    <cellStyle name="Normal 9 3 2" xfId="14521"/>
    <cellStyle name="Normal 9 3 20" xfId="14522"/>
    <cellStyle name="Normal 9 3 21" xfId="14523"/>
    <cellStyle name="Normal 9 3 22" xfId="14524"/>
    <cellStyle name="Normal 9 3 23" xfId="14525"/>
    <cellStyle name="Normal 9 3 24" xfId="14526"/>
    <cellStyle name="Normal 9 3 25" xfId="14527"/>
    <cellStyle name="Normal 9 3 26" xfId="14528"/>
    <cellStyle name="Normal 9 3 27" xfId="14529"/>
    <cellStyle name="Normal 9 3 28" xfId="14530"/>
    <cellStyle name="Normal 9 3 29" xfId="14531"/>
    <cellStyle name="Normal 9 3 3" xfId="14532"/>
    <cellStyle name="Normal 9 3 30" xfId="14533"/>
    <cellStyle name="Normal 9 3 31" xfId="14534"/>
    <cellStyle name="Normal 9 3 32" xfId="14535"/>
    <cellStyle name="Normal 9 3 33" xfId="14536"/>
    <cellStyle name="Normal 9 3 34" xfId="14537"/>
    <cellStyle name="Normal 9 3 35" xfId="14538"/>
    <cellStyle name="Normal 9 3 36" xfId="14539"/>
    <cellStyle name="Normal 9 3 37" xfId="14540"/>
    <cellStyle name="Normal 9 3 38" xfId="14541"/>
    <cellStyle name="Normal 9 3 39" xfId="14542"/>
    <cellStyle name="Normal 9 3 4" xfId="14543"/>
    <cellStyle name="Normal 9 3 40" xfId="14544"/>
    <cellStyle name="Normal 9 3 41" xfId="14545"/>
    <cellStyle name="Normal 9 3 42" xfId="14546"/>
    <cellStyle name="Normal 9 3 43" xfId="14547"/>
    <cellStyle name="Normal 9 3 44" xfId="14548"/>
    <cellStyle name="Normal 9 3 45" xfId="14549"/>
    <cellStyle name="Normal 9 3 46" xfId="14550"/>
    <cellStyle name="Normal 9 3 47" xfId="14551"/>
    <cellStyle name="Normal 9 3 48" xfId="14552"/>
    <cellStyle name="Normal 9 3 49" xfId="14553"/>
    <cellStyle name="Normal 9 3 5" xfId="14554"/>
    <cellStyle name="Normal 9 3 50" xfId="14555"/>
    <cellStyle name="Normal 9 3 51" xfId="14556"/>
    <cellStyle name="Normal 9 3 52" xfId="14557"/>
    <cellStyle name="Normal 9 3 53" xfId="14558"/>
    <cellStyle name="Normal 9 3 54" xfId="14559"/>
    <cellStyle name="Normal 9 3 55" xfId="14560"/>
    <cellStyle name="Normal 9 3 56" xfId="14561"/>
    <cellStyle name="Normal 9 3 57" xfId="14562"/>
    <cellStyle name="Normal 9 3 58" xfId="14563"/>
    <cellStyle name="Normal 9 3 59" xfId="14564"/>
    <cellStyle name="Normal 9 3 6" xfId="14565"/>
    <cellStyle name="Normal 9 3 60" xfId="14566"/>
    <cellStyle name="Normal 9 3 61" xfId="14567"/>
    <cellStyle name="Normal 9 3 62" xfId="14568"/>
    <cellStyle name="Normal 9 3 63" xfId="14569"/>
    <cellStyle name="Normal 9 3 64" xfId="14570"/>
    <cellStyle name="Normal 9 3 65" xfId="14571"/>
    <cellStyle name="Normal 9 3 66" xfId="14572"/>
    <cellStyle name="Normal 9 3 67" xfId="14573"/>
    <cellStyle name="Normal 9 3 68" xfId="14574"/>
    <cellStyle name="Normal 9 3 69" xfId="14575"/>
    <cellStyle name="Normal 9 3 7" xfId="14576"/>
    <cellStyle name="Normal 9 3 70" xfId="14577"/>
    <cellStyle name="Normal 9 3 71" xfId="14578"/>
    <cellStyle name="Normal 9 3 72" xfId="14579"/>
    <cellStyle name="Normal 9 3 73" xfId="14580"/>
    <cellStyle name="Normal 9 3 74" xfId="14581"/>
    <cellStyle name="Normal 9 3 75" xfId="14582"/>
    <cellStyle name="Normal 9 3 76" xfId="14583"/>
    <cellStyle name="Normal 9 3 77" xfId="14584"/>
    <cellStyle name="Normal 9 3 78" xfId="14585"/>
    <cellStyle name="Normal 9 3 79" xfId="49599"/>
    <cellStyle name="Normal 9 3 8" xfId="14586"/>
    <cellStyle name="Normal 9 3 9" xfId="14587"/>
    <cellStyle name="Normal 9 30" xfId="14588"/>
    <cellStyle name="Normal 9 30 10" xfId="14589"/>
    <cellStyle name="Normal 9 30 11" xfId="14590"/>
    <cellStyle name="Normal 9 30 12" xfId="14591"/>
    <cellStyle name="Normal 9 30 13" xfId="14592"/>
    <cellStyle name="Normal 9 30 14" xfId="14593"/>
    <cellStyle name="Normal 9 30 15" xfId="14594"/>
    <cellStyle name="Normal 9 30 16" xfId="14595"/>
    <cellStyle name="Normal 9 30 17" xfId="14596"/>
    <cellStyle name="Normal 9 30 2" xfId="14597"/>
    <cellStyle name="Normal 9 30 3" xfId="14598"/>
    <cellStyle name="Normal 9 30 4" xfId="14599"/>
    <cellStyle name="Normal 9 30 5" xfId="14600"/>
    <cellStyle name="Normal 9 30 6" xfId="14601"/>
    <cellStyle name="Normal 9 30 7" xfId="14602"/>
    <cellStyle name="Normal 9 30 8" xfId="14603"/>
    <cellStyle name="Normal 9 30 9" xfId="14604"/>
    <cellStyle name="Normal 9 31" xfId="14605"/>
    <cellStyle name="Normal 9 31 10" xfId="14606"/>
    <cellStyle name="Normal 9 31 11" xfId="14607"/>
    <cellStyle name="Normal 9 31 12" xfId="14608"/>
    <cellStyle name="Normal 9 31 13" xfId="14609"/>
    <cellStyle name="Normal 9 31 14" xfId="14610"/>
    <cellStyle name="Normal 9 31 15" xfId="14611"/>
    <cellStyle name="Normal 9 31 16" xfId="14612"/>
    <cellStyle name="Normal 9 31 17" xfId="14613"/>
    <cellStyle name="Normal 9 31 2" xfId="14614"/>
    <cellStyle name="Normal 9 31 3" xfId="14615"/>
    <cellStyle name="Normal 9 31 4" xfId="14616"/>
    <cellStyle name="Normal 9 31 5" xfId="14617"/>
    <cellStyle name="Normal 9 31 6" xfId="14618"/>
    <cellStyle name="Normal 9 31 7" xfId="14619"/>
    <cellStyle name="Normal 9 31 8" xfId="14620"/>
    <cellStyle name="Normal 9 31 9" xfId="14621"/>
    <cellStyle name="Normal 9 32" xfId="14622"/>
    <cellStyle name="Normal 9 32 10" xfId="14623"/>
    <cellStyle name="Normal 9 32 11" xfId="14624"/>
    <cellStyle name="Normal 9 32 12" xfId="14625"/>
    <cellStyle name="Normal 9 32 13" xfId="14626"/>
    <cellStyle name="Normal 9 32 14" xfId="14627"/>
    <cellStyle name="Normal 9 32 15" xfId="14628"/>
    <cellStyle name="Normal 9 32 16" xfId="14629"/>
    <cellStyle name="Normal 9 32 17" xfId="14630"/>
    <cellStyle name="Normal 9 32 2" xfId="14631"/>
    <cellStyle name="Normal 9 32 3" xfId="14632"/>
    <cellStyle name="Normal 9 32 4" xfId="14633"/>
    <cellStyle name="Normal 9 32 5" xfId="14634"/>
    <cellStyle name="Normal 9 32 6" xfId="14635"/>
    <cellStyle name="Normal 9 32 7" xfId="14636"/>
    <cellStyle name="Normal 9 32 8" xfId="14637"/>
    <cellStyle name="Normal 9 32 9" xfId="14638"/>
    <cellStyle name="Normal 9 33" xfId="14639"/>
    <cellStyle name="Normal 9 33 10" xfId="14640"/>
    <cellStyle name="Normal 9 33 11" xfId="14641"/>
    <cellStyle name="Normal 9 33 12" xfId="14642"/>
    <cellStyle name="Normal 9 33 13" xfId="14643"/>
    <cellStyle name="Normal 9 33 14" xfId="14644"/>
    <cellStyle name="Normal 9 33 15" xfId="14645"/>
    <cellStyle name="Normal 9 33 16" xfId="14646"/>
    <cellStyle name="Normal 9 33 17" xfId="14647"/>
    <cellStyle name="Normal 9 33 2" xfId="14648"/>
    <cellStyle name="Normal 9 33 3" xfId="14649"/>
    <cellStyle name="Normal 9 33 4" xfId="14650"/>
    <cellStyle name="Normal 9 33 5" xfId="14651"/>
    <cellStyle name="Normal 9 33 6" xfId="14652"/>
    <cellStyle name="Normal 9 33 7" xfId="14653"/>
    <cellStyle name="Normal 9 33 8" xfId="14654"/>
    <cellStyle name="Normal 9 33 9" xfId="14655"/>
    <cellStyle name="Normal 9 34" xfId="14656"/>
    <cellStyle name="Normal 9 34 10" xfId="14657"/>
    <cellStyle name="Normal 9 34 11" xfId="14658"/>
    <cellStyle name="Normal 9 34 12" xfId="14659"/>
    <cellStyle name="Normal 9 34 13" xfId="14660"/>
    <cellStyle name="Normal 9 34 14" xfId="14661"/>
    <cellStyle name="Normal 9 34 15" xfId="14662"/>
    <cellStyle name="Normal 9 34 16" xfId="14663"/>
    <cellStyle name="Normal 9 34 17" xfId="14664"/>
    <cellStyle name="Normal 9 34 2" xfId="14665"/>
    <cellStyle name="Normal 9 34 3" xfId="14666"/>
    <cellStyle name="Normal 9 34 4" xfId="14667"/>
    <cellStyle name="Normal 9 34 5" xfId="14668"/>
    <cellStyle name="Normal 9 34 6" xfId="14669"/>
    <cellStyle name="Normal 9 34 7" xfId="14670"/>
    <cellStyle name="Normal 9 34 8" xfId="14671"/>
    <cellStyle name="Normal 9 34 9" xfId="14672"/>
    <cellStyle name="Normal 9 35" xfId="14673"/>
    <cellStyle name="Normal 9 35 10" xfId="14674"/>
    <cellStyle name="Normal 9 35 11" xfId="14675"/>
    <cellStyle name="Normal 9 35 12" xfId="14676"/>
    <cellStyle name="Normal 9 35 13" xfId="14677"/>
    <cellStyle name="Normal 9 35 14" xfId="14678"/>
    <cellStyle name="Normal 9 35 15" xfId="14679"/>
    <cellStyle name="Normal 9 35 16" xfId="14680"/>
    <cellStyle name="Normal 9 35 17" xfId="14681"/>
    <cellStyle name="Normal 9 35 2" xfId="14682"/>
    <cellStyle name="Normal 9 35 3" xfId="14683"/>
    <cellStyle name="Normal 9 35 4" xfId="14684"/>
    <cellStyle name="Normal 9 35 5" xfId="14685"/>
    <cellStyle name="Normal 9 35 6" xfId="14686"/>
    <cellStyle name="Normal 9 35 7" xfId="14687"/>
    <cellStyle name="Normal 9 35 8" xfId="14688"/>
    <cellStyle name="Normal 9 35 9" xfId="14689"/>
    <cellStyle name="Normal 9 36" xfId="14690"/>
    <cellStyle name="Normal 9 36 10" xfId="14691"/>
    <cellStyle name="Normal 9 36 11" xfId="14692"/>
    <cellStyle name="Normal 9 36 12" xfId="14693"/>
    <cellStyle name="Normal 9 36 13" xfId="14694"/>
    <cellStyle name="Normal 9 36 14" xfId="14695"/>
    <cellStyle name="Normal 9 36 15" xfId="14696"/>
    <cellStyle name="Normal 9 36 16" xfId="14697"/>
    <cellStyle name="Normal 9 36 17" xfId="14698"/>
    <cellStyle name="Normal 9 36 2" xfId="14699"/>
    <cellStyle name="Normal 9 36 3" xfId="14700"/>
    <cellStyle name="Normal 9 36 4" xfId="14701"/>
    <cellStyle name="Normal 9 36 5" xfId="14702"/>
    <cellStyle name="Normal 9 36 6" xfId="14703"/>
    <cellStyle name="Normal 9 36 7" xfId="14704"/>
    <cellStyle name="Normal 9 36 8" xfId="14705"/>
    <cellStyle name="Normal 9 36 9" xfId="14706"/>
    <cellStyle name="Normal 9 37" xfId="14707"/>
    <cellStyle name="Normal 9 37 10" xfId="14708"/>
    <cellStyle name="Normal 9 37 11" xfId="14709"/>
    <cellStyle name="Normal 9 37 12" xfId="14710"/>
    <cellStyle name="Normal 9 37 13" xfId="14711"/>
    <cellStyle name="Normal 9 37 14" xfId="14712"/>
    <cellStyle name="Normal 9 37 15" xfId="14713"/>
    <cellStyle name="Normal 9 37 16" xfId="14714"/>
    <cellStyle name="Normal 9 37 17" xfId="14715"/>
    <cellStyle name="Normal 9 37 2" xfId="14716"/>
    <cellStyle name="Normal 9 37 3" xfId="14717"/>
    <cellStyle name="Normal 9 37 4" xfId="14718"/>
    <cellStyle name="Normal 9 37 5" xfId="14719"/>
    <cellStyle name="Normal 9 37 6" xfId="14720"/>
    <cellStyle name="Normal 9 37 7" xfId="14721"/>
    <cellStyle name="Normal 9 37 8" xfId="14722"/>
    <cellStyle name="Normal 9 37 9" xfId="14723"/>
    <cellStyle name="Normal 9 38" xfId="14724"/>
    <cellStyle name="Normal 9 38 10" xfId="14725"/>
    <cellStyle name="Normal 9 38 11" xfId="14726"/>
    <cellStyle name="Normal 9 38 12" xfId="14727"/>
    <cellStyle name="Normal 9 38 13" xfId="14728"/>
    <cellStyle name="Normal 9 38 14" xfId="14729"/>
    <cellStyle name="Normal 9 38 15" xfId="14730"/>
    <cellStyle name="Normal 9 38 16" xfId="14731"/>
    <cellStyle name="Normal 9 38 17" xfId="14732"/>
    <cellStyle name="Normal 9 38 2" xfId="14733"/>
    <cellStyle name="Normal 9 38 3" xfId="14734"/>
    <cellStyle name="Normal 9 38 4" xfId="14735"/>
    <cellStyle name="Normal 9 38 5" xfId="14736"/>
    <cellStyle name="Normal 9 38 6" xfId="14737"/>
    <cellStyle name="Normal 9 38 7" xfId="14738"/>
    <cellStyle name="Normal 9 38 8" xfId="14739"/>
    <cellStyle name="Normal 9 38 9" xfId="14740"/>
    <cellStyle name="Normal 9 39" xfId="14741"/>
    <cellStyle name="Normal 9 39 10" xfId="14742"/>
    <cellStyle name="Normal 9 39 11" xfId="14743"/>
    <cellStyle name="Normal 9 39 12" xfId="14744"/>
    <cellStyle name="Normal 9 39 13" xfId="14745"/>
    <cellStyle name="Normal 9 39 14" xfId="14746"/>
    <cellStyle name="Normal 9 39 15" xfId="14747"/>
    <cellStyle name="Normal 9 39 16" xfId="14748"/>
    <cellStyle name="Normal 9 39 17" xfId="14749"/>
    <cellStyle name="Normal 9 39 2" xfId="14750"/>
    <cellStyle name="Normal 9 39 3" xfId="14751"/>
    <cellStyle name="Normal 9 39 4" xfId="14752"/>
    <cellStyle name="Normal 9 39 5" xfId="14753"/>
    <cellStyle name="Normal 9 39 6" xfId="14754"/>
    <cellStyle name="Normal 9 39 7" xfId="14755"/>
    <cellStyle name="Normal 9 39 8" xfId="14756"/>
    <cellStyle name="Normal 9 39 9" xfId="14757"/>
    <cellStyle name="Normal 9 4" xfId="14758"/>
    <cellStyle name="Normal 9 4 10" xfId="14759"/>
    <cellStyle name="Normal 9 4 11" xfId="14760"/>
    <cellStyle name="Normal 9 4 12" xfId="14761"/>
    <cellStyle name="Normal 9 4 13" xfId="14762"/>
    <cellStyle name="Normal 9 4 14" xfId="14763"/>
    <cellStyle name="Normal 9 4 15" xfId="14764"/>
    <cellStyle name="Normal 9 4 16" xfId="14765"/>
    <cellStyle name="Normal 9 4 17" xfId="14766"/>
    <cellStyle name="Normal 9 4 2" xfId="14767"/>
    <cellStyle name="Normal 9 4 3" xfId="14768"/>
    <cellStyle name="Normal 9 4 4" xfId="14769"/>
    <cellStyle name="Normal 9 4 5" xfId="14770"/>
    <cellStyle name="Normal 9 4 6" xfId="14771"/>
    <cellStyle name="Normal 9 4 7" xfId="14772"/>
    <cellStyle name="Normal 9 4 8" xfId="14773"/>
    <cellStyle name="Normal 9 4 9" xfId="14774"/>
    <cellStyle name="Normal 9 40" xfId="14775"/>
    <cellStyle name="Normal 9 40 10" xfId="14776"/>
    <cellStyle name="Normal 9 40 11" xfId="14777"/>
    <cellStyle name="Normal 9 40 12" xfId="14778"/>
    <cellStyle name="Normal 9 40 13" xfId="14779"/>
    <cellStyle name="Normal 9 40 14" xfId="14780"/>
    <cellStyle name="Normal 9 40 15" xfId="14781"/>
    <cellStyle name="Normal 9 40 16" xfId="14782"/>
    <cellStyle name="Normal 9 40 17" xfId="14783"/>
    <cellStyle name="Normal 9 40 2" xfId="14784"/>
    <cellStyle name="Normal 9 40 3" xfId="14785"/>
    <cellStyle name="Normal 9 40 4" xfId="14786"/>
    <cellStyle name="Normal 9 40 5" xfId="14787"/>
    <cellStyle name="Normal 9 40 6" xfId="14788"/>
    <cellStyle name="Normal 9 40 7" xfId="14789"/>
    <cellStyle name="Normal 9 40 8" xfId="14790"/>
    <cellStyle name="Normal 9 40 9" xfId="14791"/>
    <cellStyle name="Normal 9 41" xfId="14792"/>
    <cellStyle name="Normal 9 41 10" xfId="14793"/>
    <cellStyle name="Normal 9 41 11" xfId="14794"/>
    <cellStyle name="Normal 9 41 12" xfId="14795"/>
    <cellStyle name="Normal 9 41 13" xfId="14796"/>
    <cellStyle name="Normal 9 41 14" xfId="14797"/>
    <cellStyle name="Normal 9 41 15" xfId="14798"/>
    <cellStyle name="Normal 9 41 16" xfId="14799"/>
    <cellStyle name="Normal 9 41 17" xfId="14800"/>
    <cellStyle name="Normal 9 41 2" xfId="14801"/>
    <cellStyle name="Normal 9 41 3" xfId="14802"/>
    <cellStyle name="Normal 9 41 4" xfId="14803"/>
    <cellStyle name="Normal 9 41 5" xfId="14804"/>
    <cellStyle name="Normal 9 41 6" xfId="14805"/>
    <cellStyle name="Normal 9 41 7" xfId="14806"/>
    <cellStyle name="Normal 9 41 8" xfId="14807"/>
    <cellStyle name="Normal 9 41 9" xfId="14808"/>
    <cellStyle name="Normal 9 42" xfId="14809"/>
    <cellStyle name="Normal 9 42 10" xfId="14810"/>
    <cellStyle name="Normal 9 42 11" xfId="14811"/>
    <cellStyle name="Normal 9 42 12" xfId="14812"/>
    <cellStyle name="Normal 9 42 13" xfId="14813"/>
    <cellStyle name="Normal 9 42 14" xfId="14814"/>
    <cellStyle name="Normal 9 42 15" xfId="14815"/>
    <cellStyle name="Normal 9 42 16" xfId="14816"/>
    <cellStyle name="Normal 9 42 17" xfId="14817"/>
    <cellStyle name="Normal 9 42 2" xfId="14818"/>
    <cellStyle name="Normal 9 42 3" xfId="14819"/>
    <cellStyle name="Normal 9 42 4" xfId="14820"/>
    <cellStyle name="Normal 9 42 5" xfId="14821"/>
    <cellStyle name="Normal 9 42 6" xfId="14822"/>
    <cellStyle name="Normal 9 42 7" xfId="14823"/>
    <cellStyle name="Normal 9 42 8" xfId="14824"/>
    <cellStyle name="Normal 9 42 9" xfId="14825"/>
    <cellStyle name="Normal 9 43" xfId="14826"/>
    <cellStyle name="Normal 9 43 10" xfId="14827"/>
    <cellStyle name="Normal 9 43 11" xfId="14828"/>
    <cellStyle name="Normal 9 43 12" xfId="14829"/>
    <cellStyle name="Normal 9 43 13" xfId="14830"/>
    <cellStyle name="Normal 9 43 14" xfId="14831"/>
    <cellStyle name="Normal 9 43 15" xfId="14832"/>
    <cellStyle name="Normal 9 43 16" xfId="14833"/>
    <cellStyle name="Normal 9 43 17" xfId="14834"/>
    <cellStyle name="Normal 9 43 2" xfId="14835"/>
    <cellStyle name="Normal 9 43 3" xfId="14836"/>
    <cellStyle name="Normal 9 43 4" xfId="14837"/>
    <cellStyle name="Normal 9 43 5" xfId="14838"/>
    <cellStyle name="Normal 9 43 6" xfId="14839"/>
    <cellStyle name="Normal 9 43 7" xfId="14840"/>
    <cellStyle name="Normal 9 43 8" xfId="14841"/>
    <cellStyle name="Normal 9 43 9" xfId="14842"/>
    <cellStyle name="Normal 9 44" xfId="14843"/>
    <cellStyle name="Normal 9 44 10" xfId="14844"/>
    <cellStyle name="Normal 9 44 11" xfId="14845"/>
    <cellStyle name="Normal 9 44 12" xfId="14846"/>
    <cellStyle name="Normal 9 44 13" xfId="14847"/>
    <cellStyle name="Normal 9 44 14" xfId="14848"/>
    <cellStyle name="Normal 9 44 15" xfId="14849"/>
    <cellStyle name="Normal 9 44 16" xfId="14850"/>
    <cellStyle name="Normal 9 44 17" xfId="14851"/>
    <cellStyle name="Normal 9 44 2" xfId="14852"/>
    <cellStyle name="Normal 9 44 3" xfId="14853"/>
    <cellStyle name="Normal 9 44 4" xfId="14854"/>
    <cellStyle name="Normal 9 44 5" xfId="14855"/>
    <cellStyle name="Normal 9 44 6" xfId="14856"/>
    <cellStyle name="Normal 9 44 7" xfId="14857"/>
    <cellStyle name="Normal 9 44 8" xfId="14858"/>
    <cellStyle name="Normal 9 44 9" xfId="14859"/>
    <cellStyle name="Normal 9 45" xfId="14860"/>
    <cellStyle name="Normal 9 45 10" xfId="14861"/>
    <cellStyle name="Normal 9 45 11" xfId="14862"/>
    <cellStyle name="Normal 9 45 12" xfId="14863"/>
    <cellStyle name="Normal 9 45 13" xfId="14864"/>
    <cellStyle name="Normal 9 45 14" xfId="14865"/>
    <cellStyle name="Normal 9 45 15" xfId="14866"/>
    <cellStyle name="Normal 9 45 16" xfId="14867"/>
    <cellStyle name="Normal 9 45 17" xfId="14868"/>
    <cellStyle name="Normal 9 45 2" xfId="14869"/>
    <cellStyle name="Normal 9 45 3" xfId="14870"/>
    <cellStyle name="Normal 9 45 4" xfId="14871"/>
    <cellStyle name="Normal 9 45 5" xfId="14872"/>
    <cellStyle name="Normal 9 45 6" xfId="14873"/>
    <cellStyle name="Normal 9 45 7" xfId="14874"/>
    <cellStyle name="Normal 9 45 8" xfId="14875"/>
    <cellStyle name="Normal 9 45 9" xfId="14876"/>
    <cellStyle name="Normal 9 46" xfId="14877"/>
    <cellStyle name="Normal 9 46 10" xfId="14878"/>
    <cellStyle name="Normal 9 46 11" xfId="14879"/>
    <cellStyle name="Normal 9 46 12" xfId="14880"/>
    <cellStyle name="Normal 9 46 13" xfId="14881"/>
    <cellStyle name="Normal 9 46 14" xfId="14882"/>
    <cellStyle name="Normal 9 46 15" xfId="14883"/>
    <cellStyle name="Normal 9 46 16" xfId="14884"/>
    <cellStyle name="Normal 9 46 17" xfId="14885"/>
    <cellStyle name="Normal 9 46 2" xfId="14886"/>
    <cellStyle name="Normal 9 46 3" xfId="14887"/>
    <cellStyle name="Normal 9 46 4" xfId="14888"/>
    <cellStyle name="Normal 9 46 5" xfId="14889"/>
    <cellStyle name="Normal 9 46 6" xfId="14890"/>
    <cellStyle name="Normal 9 46 7" xfId="14891"/>
    <cellStyle name="Normal 9 46 8" xfId="14892"/>
    <cellStyle name="Normal 9 46 9" xfId="14893"/>
    <cellStyle name="Normal 9 47" xfId="14894"/>
    <cellStyle name="Normal 9 47 10" xfId="14895"/>
    <cellStyle name="Normal 9 47 11" xfId="14896"/>
    <cellStyle name="Normal 9 47 12" xfId="14897"/>
    <cellStyle name="Normal 9 47 13" xfId="14898"/>
    <cellStyle name="Normal 9 47 14" xfId="14899"/>
    <cellStyle name="Normal 9 47 15" xfId="14900"/>
    <cellStyle name="Normal 9 47 16" xfId="14901"/>
    <cellStyle name="Normal 9 47 17" xfId="14902"/>
    <cellStyle name="Normal 9 47 2" xfId="14903"/>
    <cellStyle name="Normal 9 47 3" xfId="14904"/>
    <cellStyle name="Normal 9 47 4" xfId="14905"/>
    <cellStyle name="Normal 9 47 5" xfId="14906"/>
    <cellStyle name="Normal 9 47 6" xfId="14907"/>
    <cellStyle name="Normal 9 47 7" xfId="14908"/>
    <cellStyle name="Normal 9 47 8" xfId="14909"/>
    <cellStyle name="Normal 9 47 9" xfId="14910"/>
    <cellStyle name="Normal 9 48" xfId="14911"/>
    <cellStyle name="Normal 9 48 10" xfId="14912"/>
    <cellStyle name="Normal 9 48 11" xfId="14913"/>
    <cellStyle name="Normal 9 48 12" xfId="14914"/>
    <cellStyle name="Normal 9 48 13" xfId="14915"/>
    <cellStyle name="Normal 9 48 14" xfId="14916"/>
    <cellStyle name="Normal 9 48 15" xfId="14917"/>
    <cellStyle name="Normal 9 48 16" xfId="14918"/>
    <cellStyle name="Normal 9 48 17" xfId="14919"/>
    <cellStyle name="Normal 9 48 2" xfId="14920"/>
    <cellStyle name="Normal 9 48 3" xfId="14921"/>
    <cellStyle name="Normal 9 48 4" xfId="14922"/>
    <cellStyle name="Normal 9 48 5" xfId="14923"/>
    <cellStyle name="Normal 9 48 6" xfId="14924"/>
    <cellStyle name="Normal 9 48 7" xfId="14925"/>
    <cellStyle name="Normal 9 48 8" xfId="14926"/>
    <cellStyle name="Normal 9 48 9" xfId="14927"/>
    <cellStyle name="Normal 9 49" xfId="14928"/>
    <cellStyle name="Normal 9 49 10" xfId="14929"/>
    <cellStyle name="Normal 9 49 11" xfId="14930"/>
    <cellStyle name="Normal 9 49 12" xfId="14931"/>
    <cellStyle name="Normal 9 49 13" xfId="14932"/>
    <cellStyle name="Normal 9 49 14" xfId="14933"/>
    <cellStyle name="Normal 9 49 15" xfId="14934"/>
    <cellStyle name="Normal 9 49 16" xfId="14935"/>
    <cellStyle name="Normal 9 49 17" xfId="14936"/>
    <cellStyle name="Normal 9 49 2" xfId="14937"/>
    <cellStyle name="Normal 9 49 3" xfId="14938"/>
    <cellStyle name="Normal 9 49 4" xfId="14939"/>
    <cellStyle name="Normal 9 49 5" xfId="14940"/>
    <cellStyle name="Normal 9 49 6" xfId="14941"/>
    <cellStyle name="Normal 9 49 7" xfId="14942"/>
    <cellStyle name="Normal 9 49 8" xfId="14943"/>
    <cellStyle name="Normal 9 49 9" xfId="14944"/>
    <cellStyle name="Normal 9 5" xfId="14945"/>
    <cellStyle name="Normal 9 5 10" xfId="14946"/>
    <cellStyle name="Normal 9 5 11" xfId="14947"/>
    <cellStyle name="Normal 9 5 12" xfId="14948"/>
    <cellStyle name="Normal 9 5 13" xfId="14949"/>
    <cellStyle name="Normal 9 5 14" xfId="14950"/>
    <cellStyle name="Normal 9 5 15" xfId="14951"/>
    <cellStyle name="Normal 9 5 16" xfId="14952"/>
    <cellStyle name="Normal 9 5 17" xfId="14953"/>
    <cellStyle name="Normal 9 5 2" xfId="14954"/>
    <cellStyle name="Normal 9 5 3" xfId="14955"/>
    <cellStyle name="Normal 9 5 4" xfId="14956"/>
    <cellStyle name="Normal 9 5 5" xfId="14957"/>
    <cellStyle name="Normal 9 5 6" xfId="14958"/>
    <cellStyle name="Normal 9 5 7" xfId="14959"/>
    <cellStyle name="Normal 9 5 8" xfId="14960"/>
    <cellStyle name="Normal 9 5 9" xfId="14961"/>
    <cellStyle name="Normal 9 50" xfId="14962"/>
    <cellStyle name="Normal 9 50 10" xfId="14963"/>
    <cellStyle name="Normal 9 50 11" xfId="14964"/>
    <cellStyle name="Normal 9 50 12" xfId="14965"/>
    <cellStyle name="Normal 9 50 13" xfId="14966"/>
    <cellStyle name="Normal 9 50 14" xfId="14967"/>
    <cellStyle name="Normal 9 50 15" xfId="14968"/>
    <cellStyle name="Normal 9 50 16" xfId="14969"/>
    <cellStyle name="Normal 9 50 17" xfId="14970"/>
    <cellStyle name="Normal 9 50 2" xfId="14971"/>
    <cellStyle name="Normal 9 50 3" xfId="14972"/>
    <cellStyle name="Normal 9 50 4" xfId="14973"/>
    <cellStyle name="Normal 9 50 5" xfId="14974"/>
    <cellStyle name="Normal 9 50 6" xfId="14975"/>
    <cellStyle name="Normal 9 50 7" xfId="14976"/>
    <cellStyle name="Normal 9 50 8" xfId="14977"/>
    <cellStyle name="Normal 9 50 9" xfId="14978"/>
    <cellStyle name="Normal 9 51" xfId="14979"/>
    <cellStyle name="Normal 9 52" xfId="14980"/>
    <cellStyle name="Normal 9 53" xfId="14981"/>
    <cellStyle name="Normal 9 54" xfId="14982"/>
    <cellStyle name="Normal 9 55" xfId="14983"/>
    <cellStyle name="Normal 9 56" xfId="14984"/>
    <cellStyle name="Normal 9 57" xfId="14985"/>
    <cellStyle name="Normal 9 58" xfId="14986"/>
    <cellStyle name="Normal 9 59" xfId="14987"/>
    <cellStyle name="Normal 9 6" xfId="14988"/>
    <cellStyle name="Normal 9 6 10" xfId="14989"/>
    <cellStyle name="Normal 9 6 11" xfId="14990"/>
    <cellStyle name="Normal 9 6 12" xfId="14991"/>
    <cellStyle name="Normal 9 6 13" xfId="14992"/>
    <cellStyle name="Normal 9 6 14" xfId="14993"/>
    <cellStyle name="Normal 9 6 15" xfId="14994"/>
    <cellStyle name="Normal 9 6 16" xfId="14995"/>
    <cellStyle name="Normal 9 6 17" xfId="14996"/>
    <cellStyle name="Normal 9 6 2" xfId="14997"/>
    <cellStyle name="Normal 9 6 3" xfId="14998"/>
    <cellStyle name="Normal 9 6 4" xfId="14999"/>
    <cellStyle name="Normal 9 6 5" xfId="15000"/>
    <cellStyle name="Normal 9 6 6" xfId="15001"/>
    <cellStyle name="Normal 9 6 7" xfId="15002"/>
    <cellStyle name="Normal 9 6 8" xfId="15003"/>
    <cellStyle name="Normal 9 6 9" xfId="15004"/>
    <cellStyle name="Normal 9 60" xfId="15005"/>
    <cellStyle name="Normal 9 61" xfId="15006"/>
    <cellStyle name="Normal 9 62" xfId="15007"/>
    <cellStyle name="Normal 9 63" xfId="15008"/>
    <cellStyle name="Normal 9 64" xfId="15009"/>
    <cellStyle name="Normal 9 65" xfId="15010"/>
    <cellStyle name="Normal 9 66" xfId="15011"/>
    <cellStyle name="Normal 9 67" xfId="15012"/>
    <cellStyle name="Normal 9 68" xfId="15013"/>
    <cellStyle name="Normal 9 69" xfId="15014"/>
    <cellStyle name="Normal 9 7" xfId="15015"/>
    <cellStyle name="Normal 9 7 10" xfId="15016"/>
    <cellStyle name="Normal 9 7 11" xfId="15017"/>
    <cellStyle name="Normal 9 7 12" xfId="15018"/>
    <cellStyle name="Normal 9 7 13" xfId="15019"/>
    <cellStyle name="Normal 9 7 14" xfId="15020"/>
    <cellStyle name="Normal 9 7 15" xfId="15021"/>
    <cellStyle name="Normal 9 7 16" xfId="15022"/>
    <cellStyle name="Normal 9 7 17" xfId="15023"/>
    <cellStyle name="Normal 9 7 2" xfId="15024"/>
    <cellStyle name="Normal 9 7 3" xfId="15025"/>
    <cellStyle name="Normal 9 7 4" xfId="15026"/>
    <cellStyle name="Normal 9 7 5" xfId="15027"/>
    <cellStyle name="Normal 9 7 6" xfId="15028"/>
    <cellStyle name="Normal 9 7 7" xfId="15029"/>
    <cellStyle name="Normal 9 7 8" xfId="15030"/>
    <cellStyle name="Normal 9 7 9" xfId="15031"/>
    <cellStyle name="Normal 9 70" xfId="15032"/>
    <cellStyle name="Normal 9 71" xfId="15033"/>
    <cellStyle name="Normal 9 72" xfId="15034"/>
    <cellStyle name="Normal 9 73" xfId="15035"/>
    <cellStyle name="Normal 9 74" xfId="15036"/>
    <cellStyle name="Normal 9 75" xfId="15037"/>
    <cellStyle name="Normal 9 76" xfId="15038"/>
    <cellStyle name="Normal 9 77" xfId="15039"/>
    <cellStyle name="Normal 9 78" xfId="15040"/>
    <cellStyle name="Normal 9 79" xfId="15041"/>
    <cellStyle name="Normal 9 8" xfId="15042"/>
    <cellStyle name="Normal 9 8 10" xfId="15043"/>
    <cellStyle name="Normal 9 8 11" xfId="15044"/>
    <cellStyle name="Normal 9 8 12" xfId="15045"/>
    <cellStyle name="Normal 9 8 13" xfId="15046"/>
    <cellStyle name="Normal 9 8 14" xfId="15047"/>
    <cellStyle name="Normal 9 8 15" xfId="15048"/>
    <cellStyle name="Normal 9 8 16" xfId="15049"/>
    <cellStyle name="Normal 9 8 17" xfId="15050"/>
    <cellStyle name="Normal 9 8 2" xfId="15051"/>
    <cellStyle name="Normal 9 8 3" xfId="15052"/>
    <cellStyle name="Normal 9 8 4" xfId="15053"/>
    <cellStyle name="Normal 9 8 5" xfId="15054"/>
    <cellStyle name="Normal 9 8 6" xfId="15055"/>
    <cellStyle name="Normal 9 8 7" xfId="15056"/>
    <cellStyle name="Normal 9 8 8" xfId="15057"/>
    <cellStyle name="Normal 9 8 9" xfId="15058"/>
    <cellStyle name="Normal 9 80" xfId="15059"/>
    <cellStyle name="Normal 9 81" xfId="15060"/>
    <cellStyle name="Normal 9 82" xfId="15061"/>
    <cellStyle name="Normal 9 83" xfId="15062"/>
    <cellStyle name="Normal 9 84" xfId="15063"/>
    <cellStyle name="Normal 9 85" xfId="15064"/>
    <cellStyle name="Normal 9 86" xfId="15065"/>
    <cellStyle name="Normal 9 87" xfId="15066"/>
    <cellStyle name="Normal 9 88" xfId="15067"/>
    <cellStyle name="Normal 9 89" xfId="15068"/>
    <cellStyle name="Normal 9 9" xfId="15069"/>
    <cellStyle name="Normal 9 9 10" xfId="15070"/>
    <cellStyle name="Normal 9 9 11" xfId="15071"/>
    <cellStyle name="Normal 9 9 12" xfId="15072"/>
    <cellStyle name="Normal 9 9 13" xfId="15073"/>
    <cellStyle name="Normal 9 9 14" xfId="15074"/>
    <cellStyle name="Normal 9 9 15" xfId="15075"/>
    <cellStyle name="Normal 9 9 16" xfId="15076"/>
    <cellStyle name="Normal 9 9 17" xfId="15077"/>
    <cellStyle name="Normal 9 9 2" xfId="15078"/>
    <cellStyle name="Normal 9 9 3" xfId="15079"/>
    <cellStyle name="Normal 9 9 4" xfId="15080"/>
    <cellStyle name="Normal 9 9 5" xfId="15081"/>
    <cellStyle name="Normal 9 9 6" xfId="15082"/>
    <cellStyle name="Normal 9 9 7" xfId="15083"/>
    <cellStyle name="Normal 9 9 8" xfId="15084"/>
    <cellStyle name="Normal 9 9 9" xfId="15085"/>
    <cellStyle name="Normal 9 90" xfId="15086"/>
    <cellStyle name="Normal 9 91" xfId="15087"/>
    <cellStyle name="Normal 9 92" xfId="15088"/>
    <cellStyle name="Normal 9 93" xfId="15089"/>
    <cellStyle name="Normal 9 94" xfId="15090"/>
    <cellStyle name="Normal 9 95" xfId="15091"/>
    <cellStyle name="Normal 9 96" xfId="15092"/>
    <cellStyle name="Normal 9 97" xfId="15093"/>
    <cellStyle name="Normal 9 98" xfId="15094"/>
    <cellStyle name="Normal 9 99" xfId="15095"/>
    <cellStyle name="Normal 9_1.3s Accounting C Costs Scots" xfId="15096"/>
    <cellStyle name="Normal 90" xfId="49600"/>
    <cellStyle name="Normal 91" xfId="49601"/>
    <cellStyle name="Normal 92" xfId="49602"/>
    <cellStyle name="Normal 93" xfId="49603"/>
    <cellStyle name="Normal 94" xfId="49604"/>
    <cellStyle name="Normal 95" xfId="49605"/>
    <cellStyle name="Normal 96" xfId="49606"/>
    <cellStyle name="Normal 97" xfId="49607"/>
    <cellStyle name="Normal 98" xfId="49608"/>
    <cellStyle name="Normal 99" xfId="49609"/>
    <cellStyle name="Normal dotted under" xfId="15097"/>
    <cellStyle name="Normal U" xfId="15098"/>
    <cellStyle name="Normal_3E(9) proforma 2000-01" xfId="30"/>
    <cellStyle name="Normál_Cost_Baseline v1.1" xfId="15099"/>
    <cellStyle name="Normal_EMExls" xfId="31"/>
    <cellStyle name="Normal_risk table" xfId="74"/>
    <cellStyle name="Normal1" xfId="15100"/>
    <cellStyle name="NormalGB" xfId="15101"/>
    <cellStyle name="normální_Rozvaha - aktiva" xfId="15102"/>
    <cellStyle name="Normalny_0" xfId="15103"/>
    <cellStyle name="normбlnм_laroux" xfId="15104"/>
    <cellStyle name="nos13" xfId="15105"/>
    <cellStyle name="Note 10" xfId="49610"/>
    <cellStyle name="Note 10 2" xfId="49611"/>
    <cellStyle name="Note 10 3" xfId="49612"/>
    <cellStyle name="Note 10 3 2" xfId="49613"/>
    <cellStyle name="Note 11" xfId="49614"/>
    <cellStyle name="Note 11 2" xfId="49615"/>
    <cellStyle name="Note 11 2 2" xfId="49616"/>
    <cellStyle name="Note 11 3" xfId="49617"/>
    <cellStyle name="Note 12" xfId="49618"/>
    <cellStyle name="Note 12 2" xfId="49619"/>
    <cellStyle name="Note 12 3" xfId="49620"/>
    <cellStyle name="Note 13" xfId="49621"/>
    <cellStyle name="Note 13 2" xfId="49622"/>
    <cellStyle name="Note 13 3" xfId="49623"/>
    <cellStyle name="Note 14" xfId="49624"/>
    <cellStyle name="Note 14 2" xfId="49625"/>
    <cellStyle name="Note 15" xfId="49626"/>
    <cellStyle name="Note 16" xfId="49627"/>
    <cellStyle name="Note 17" xfId="49628"/>
    <cellStyle name="Note 18" xfId="49629"/>
    <cellStyle name="Note 2" xfId="15106"/>
    <cellStyle name="Note 2 10" xfId="15107"/>
    <cellStyle name="Note 2 11" xfId="15108"/>
    <cellStyle name="Note 2 12" xfId="15109"/>
    <cellStyle name="Note 2 13" xfId="15110"/>
    <cellStyle name="Note 2 14" xfId="15111"/>
    <cellStyle name="Note 2 15" xfId="15112"/>
    <cellStyle name="Note 2 16" xfId="15113"/>
    <cellStyle name="Note 2 17" xfId="15114"/>
    <cellStyle name="Note 2 18" xfId="15115"/>
    <cellStyle name="Note 2 19" xfId="15116"/>
    <cellStyle name="Note 2 2" xfId="15117"/>
    <cellStyle name="Note 2 2 2" xfId="15118"/>
    <cellStyle name="Note 2 2 2 2" xfId="43905"/>
    <cellStyle name="Note 2 2 2 2 2" xfId="43906"/>
    <cellStyle name="Note 2 2 2 2 2 2" xfId="43907"/>
    <cellStyle name="Note 2 2 2 2 2 3" xfId="43908"/>
    <cellStyle name="Note 2 2 2 2 3" xfId="43909"/>
    <cellStyle name="Note 2 2 2 3" xfId="43910"/>
    <cellStyle name="Note 2 2 2 3 2" xfId="43911"/>
    <cellStyle name="Note 2 2 2 4" xfId="43912"/>
    <cellStyle name="Note 2 2 2 4 2" xfId="43913"/>
    <cellStyle name="Note 2 2 2 5" xfId="43914"/>
    <cellStyle name="Note 2 2 3" xfId="43915"/>
    <cellStyle name="Note 2 2 3 2" xfId="43916"/>
    <cellStyle name="Note 2 2 3 2 2" xfId="43917"/>
    <cellStyle name="Note 2 2 3 2 2 2" xfId="43918"/>
    <cellStyle name="Note 2 2 3 2 3" xfId="43919"/>
    <cellStyle name="Note 2 2 3 3" xfId="43920"/>
    <cellStyle name="Note 2 2 4" xfId="43921"/>
    <cellStyle name="Note 2 2 4 2" xfId="43922"/>
    <cellStyle name="Note 2 2 5" xfId="43923"/>
    <cellStyle name="Note 2 2 5 2" xfId="43924"/>
    <cellStyle name="Note 2 2 6" xfId="43925"/>
    <cellStyle name="Note 2 2 6 2" xfId="43926"/>
    <cellStyle name="Note 2 2 6 2 2" xfId="43927"/>
    <cellStyle name="Note 2 2 6 3" xfId="43928"/>
    <cellStyle name="Note 2 2 7" xfId="43929"/>
    <cellStyle name="Note 2 20" xfId="15119"/>
    <cellStyle name="Note 2 21" xfId="15120"/>
    <cellStyle name="Note 2 22" xfId="15121"/>
    <cellStyle name="Note 2 23" xfId="15122"/>
    <cellStyle name="Note 2 24" xfId="15123"/>
    <cellStyle name="Note 2 25" xfId="15124"/>
    <cellStyle name="Note 2 26" xfId="15125"/>
    <cellStyle name="Note 2 27" xfId="15126"/>
    <cellStyle name="Note 2 28" xfId="15127"/>
    <cellStyle name="Note 2 29" xfId="15128"/>
    <cellStyle name="Note 2 3" xfId="15129"/>
    <cellStyle name="Note 2 3 2" xfId="43930"/>
    <cellStyle name="Note 2 3 3" xfId="43931"/>
    <cellStyle name="Note 2 30" xfId="15130"/>
    <cellStyle name="Note 2 31" xfId="15131"/>
    <cellStyle name="Note 2 32" xfId="15132"/>
    <cellStyle name="Note 2 33" xfId="15133"/>
    <cellStyle name="Note 2 34" xfId="15134"/>
    <cellStyle name="Note 2 35" xfId="15135"/>
    <cellStyle name="Note 2 36" xfId="15136"/>
    <cellStyle name="Note 2 37" xfId="15137"/>
    <cellStyle name="Note 2 38" xfId="15138"/>
    <cellStyle name="Note 2 39" xfId="15139"/>
    <cellStyle name="Note 2 4" xfId="15140"/>
    <cellStyle name="Note 2 4 2" xfId="43932"/>
    <cellStyle name="Note 2 4 2 2" xfId="43933"/>
    <cellStyle name="Note 2 4 3" xfId="43934"/>
    <cellStyle name="Note 2 40" xfId="15141"/>
    <cellStyle name="Note 2 41" xfId="15142"/>
    <cellStyle name="Note 2 42" xfId="15143"/>
    <cellStyle name="Note 2 43" xfId="15144"/>
    <cellStyle name="Note 2 44" xfId="15145"/>
    <cellStyle name="Note 2 45" xfId="15146"/>
    <cellStyle name="Note 2 46" xfId="15147"/>
    <cellStyle name="Note 2 47" xfId="15148"/>
    <cellStyle name="Note 2 48" xfId="15149"/>
    <cellStyle name="Note 2 49" xfId="15150"/>
    <cellStyle name="Note 2 5" xfId="15151"/>
    <cellStyle name="Note 2 5 2" xfId="43935"/>
    <cellStyle name="Note 2 5 2 2" xfId="43936"/>
    <cellStyle name="Note 2 5 3" xfId="43937"/>
    <cellStyle name="Note 2 50" xfId="15152"/>
    <cellStyle name="Note 2 51" xfId="15153"/>
    <cellStyle name="Note 2 52" xfId="15154"/>
    <cellStyle name="Note 2 53" xfId="15155"/>
    <cellStyle name="Note 2 54" xfId="15156"/>
    <cellStyle name="Note 2 55" xfId="15157"/>
    <cellStyle name="Note 2 56" xfId="15158"/>
    <cellStyle name="Note 2 57" xfId="15159"/>
    <cellStyle name="Note 2 58" xfId="15160"/>
    <cellStyle name="Note 2 59" xfId="15161"/>
    <cellStyle name="Note 2 6" xfId="15162"/>
    <cellStyle name="Note 2 6 2" xfId="43938"/>
    <cellStyle name="Note 2 60" xfId="15163"/>
    <cellStyle name="Note 2 61" xfId="15164"/>
    <cellStyle name="Note 2 62" xfId="15165"/>
    <cellStyle name="Note 2 63" xfId="15166"/>
    <cellStyle name="Note 2 64" xfId="15167"/>
    <cellStyle name="Note 2 65" xfId="15168"/>
    <cellStyle name="Note 2 66" xfId="15169"/>
    <cellStyle name="Note 2 67" xfId="15170"/>
    <cellStyle name="Note 2 68" xfId="15171"/>
    <cellStyle name="Note 2 69" xfId="15172"/>
    <cellStyle name="Note 2 7" xfId="15173"/>
    <cellStyle name="Note 2 7 2" xfId="43939"/>
    <cellStyle name="Note 2 70" xfId="15174"/>
    <cellStyle name="Note 2 71" xfId="15175"/>
    <cellStyle name="Note 2 72" xfId="15176"/>
    <cellStyle name="Note 2 73" xfId="15177"/>
    <cellStyle name="Note 2 74" xfId="15178"/>
    <cellStyle name="Note 2 75" xfId="15179"/>
    <cellStyle name="Note 2 76" xfId="15180"/>
    <cellStyle name="Note 2 77" xfId="15181"/>
    <cellStyle name="Note 2 78" xfId="15182"/>
    <cellStyle name="Note 2 79" xfId="15183"/>
    <cellStyle name="Note 2 8" xfId="15184"/>
    <cellStyle name="Note 2 8 2" xfId="43940"/>
    <cellStyle name="Note 2 80" xfId="15185"/>
    <cellStyle name="Note 2 81" xfId="15186"/>
    <cellStyle name="Note 2 82" xfId="15187"/>
    <cellStyle name="Note 2 83" xfId="15188"/>
    <cellStyle name="Note 2 84" xfId="15189"/>
    <cellStyle name="Note 2 85" xfId="15190"/>
    <cellStyle name="Note 2 86" xfId="15191"/>
    <cellStyle name="Note 2 87" xfId="15192"/>
    <cellStyle name="Note 2 88" xfId="15193"/>
    <cellStyle name="Note 2 89" xfId="15194"/>
    <cellStyle name="Note 2 9" xfId="15195"/>
    <cellStyle name="Note 2 9 2" xfId="43941"/>
    <cellStyle name="Note 2 90" xfId="15196"/>
    <cellStyle name="Note 2 91" xfId="15197"/>
    <cellStyle name="Note 2 92" xfId="15198"/>
    <cellStyle name="Note 2 93" xfId="15199"/>
    <cellStyle name="Note 2 94" xfId="15200"/>
    <cellStyle name="Note 2 95" xfId="49630"/>
    <cellStyle name="Note 2 96" xfId="49631"/>
    <cellStyle name="Note 2 97" xfId="49632"/>
    <cellStyle name="Note 2 98" xfId="49633"/>
    <cellStyle name="Note 2_Daily" xfId="49634"/>
    <cellStyle name="Note 3" xfId="15201"/>
    <cellStyle name="Note 3 2" xfId="43942"/>
    <cellStyle name="Note 3 2 2" xfId="43943"/>
    <cellStyle name="Note 3 2 2 2" xfId="49635"/>
    <cellStyle name="Note 3 2 2 3" xfId="49636"/>
    <cellStyle name="Note 3 2 2 4" xfId="49637"/>
    <cellStyle name="Note 3 2 3" xfId="49638"/>
    <cellStyle name="Note 3 2 4" xfId="49639"/>
    <cellStyle name="Note 3 3" xfId="43944"/>
    <cellStyle name="Note 3 3 2" xfId="43945"/>
    <cellStyle name="Note 3 4" xfId="43946"/>
    <cellStyle name="Note 3 4 2" xfId="49640"/>
    <cellStyle name="Note 3 5" xfId="49641"/>
    <cellStyle name="Note 3 6" xfId="49642"/>
    <cellStyle name="Note 3 7" xfId="49643"/>
    <cellStyle name="Note 3 8" xfId="49644"/>
    <cellStyle name="Note 4" xfId="43947"/>
    <cellStyle name="Note 4 2" xfId="43948"/>
    <cellStyle name="Note 4 2 2" xfId="49645"/>
    <cellStyle name="Note 4 2 3" xfId="49646"/>
    <cellStyle name="Note 4 3" xfId="49647"/>
    <cellStyle name="Note 4 4" xfId="49648"/>
    <cellStyle name="Note 4 5" xfId="49649"/>
    <cellStyle name="Note 4 6" xfId="49650"/>
    <cellStyle name="Note 5" xfId="43949"/>
    <cellStyle name="Note 5 2" xfId="43950"/>
    <cellStyle name="Note 5 2 2" xfId="49651"/>
    <cellStyle name="Note 5 3" xfId="49652"/>
    <cellStyle name="Note 5 3 2" xfId="49653"/>
    <cellStyle name="Note 5 3 3" xfId="49654"/>
    <cellStyle name="Note 5 3 4" xfId="49655"/>
    <cellStyle name="Note 5 4" xfId="49656"/>
    <cellStyle name="Note 5 5" xfId="49657"/>
    <cellStyle name="Note 5 6" xfId="49658"/>
    <cellStyle name="Note 5 7" xfId="49659"/>
    <cellStyle name="Note 6" xfId="43951"/>
    <cellStyle name="Note 6 2" xfId="43952"/>
    <cellStyle name="Note 6 2 2" xfId="49660"/>
    <cellStyle name="Note 6 3" xfId="49661"/>
    <cellStyle name="Note 6 3 2" xfId="49662"/>
    <cellStyle name="Note 6 3 3" xfId="50711"/>
    <cellStyle name="Note 6 4" xfId="49663"/>
    <cellStyle name="Note 6 5" xfId="49664"/>
    <cellStyle name="Note 7" xfId="43953"/>
    <cellStyle name="Note 7 2" xfId="43954"/>
    <cellStyle name="Note 7 2 2" xfId="49665"/>
    <cellStyle name="Note 7 2 3" xfId="49666"/>
    <cellStyle name="Note 7 2 4" xfId="49667"/>
    <cellStyle name="Note 7 3" xfId="49668"/>
    <cellStyle name="Note 7 4" xfId="49669"/>
    <cellStyle name="Note 7 5" xfId="49670"/>
    <cellStyle name="Note 8" xfId="49671"/>
    <cellStyle name="Note 8 2" xfId="49672"/>
    <cellStyle name="Note 8 2 2" xfId="49673"/>
    <cellStyle name="Note 8 2 3" xfId="49674"/>
    <cellStyle name="Note 8 3" xfId="49675"/>
    <cellStyle name="Note 8 3 2" xfId="49676"/>
    <cellStyle name="Note 8 4" xfId="49677"/>
    <cellStyle name="Note 8 5" xfId="49678"/>
    <cellStyle name="Note 8 6" xfId="49679"/>
    <cellStyle name="Note 9" xfId="49680"/>
    <cellStyle name="Note 9 2" xfId="49681"/>
    <cellStyle name="Note 9 3" xfId="49682"/>
    <cellStyle name="Note 9 3 2" xfId="49683"/>
    <cellStyle name="Note 9 4" xfId="49684"/>
    <cellStyle name="Notes_multi" xfId="43955"/>
    <cellStyle name="Number" xfId="15202"/>
    <cellStyle name="NumberFormat" xfId="15203"/>
    <cellStyle name="nXt - Calc 1" xfId="43956"/>
    <cellStyle name="nXt - Calc 10" xfId="43957"/>
    <cellStyle name="nXt - Calc 2" xfId="43958"/>
    <cellStyle name="nXt - Calc 3" xfId="43959"/>
    <cellStyle name="nXt - Calc 4" xfId="43960"/>
    <cellStyle name="nXt - Calc 5" xfId="43961"/>
    <cellStyle name="nXt - Calc 6" xfId="43962"/>
    <cellStyle name="nXt - Calc 7" xfId="43963"/>
    <cellStyle name="nXt - Calc 8" xfId="43964"/>
    <cellStyle name="nXt - Calc 9" xfId="43965"/>
    <cellStyle name="nXt - Input 1" xfId="43966"/>
    <cellStyle name="nXt - Input 2" xfId="43967"/>
    <cellStyle name="nXt - Named Range" xfId="43968"/>
    <cellStyle name="nXt - Named Rng Lbl" xfId="43969"/>
    <cellStyle name="nXt - Title 1" xfId="43970"/>
    <cellStyle name="nXt - Title 2" xfId="43971"/>
    <cellStyle name="nXt - Title 3" xfId="43972"/>
    <cellStyle name="nXt - Title 4" xfId="43973"/>
    <cellStyle name="O Formula" xfId="50712"/>
    <cellStyle name="O Input" xfId="50713"/>
    <cellStyle name="O Licence" xfId="50714"/>
    <cellStyle name="O No Data" xfId="50715"/>
    <cellStyle name="Œ…‹æØ‚è [0.00]_Area" xfId="15204"/>
    <cellStyle name="Œ…‹æØ‚è_Area" xfId="15205"/>
    <cellStyle name="Œ…‹æǘ‚è_Area" xfId="15206"/>
    <cellStyle name="OHnplode" xfId="15207"/>
    <cellStyle name="OLELink" xfId="43974"/>
    <cellStyle name="OperisBase" xfId="43975"/>
    <cellStyle name="OptionPricerGreyed" xfId="15208"/>
    <cellStyle name="OptionPricerVisible" xfId="15209"/>
    <cellStyle name="orange text cell" xfId="15210"/>
    <cellStyle name="Output 2" xfId="15211"/>
    <cellStyle name="Output 2 10" xfId="15212"/>
    <cellStyle name="Output 2 11" xfId="15213"/>
    <cellStyle name="Output 2 12" xfId="15214"/>
    <cellStyle name="Output 2 13" xfId="15215"/>
    <cellStyle name="Output 2 14" xfId="15216"/>
    <cellStyle name="Output 2 15" xfId="15217"/>
    <cellStyle name="Output 2 16" xfId="15218"/>
    <cellStyle name="Output 2 17" xfId="15219"/>
    <cellStyle name="Output 2 18" xfId="15220"/>
    <cellStyle name="Output 2 19" xfId="15221"/>
    <cellStyle name="Output 2 2" xfId="15222"/>
    <cellStyle name="Output 2 2 2" xfId="43976"/>
    <cellStyle name="Output 2 2 2 2" xfId="43977"/>
    <cellStyle name="Output 2 2 2 2 2" xfId="43978"/>
    <cellStyle name="Output 2 2 2 2 2 2" xfId="43979"/>
    <cellStyle name="Output 2 2 2 2 2 3" xfId="43980"/>
    <cellStyle name="Output 2 2 2 2 3" xfId="43981"/>
    <cellStyle name="Output 2 2 2 3" xfId="43982"/>
    <cellStyle name="Output 2 2 2 3 2" xfId="43983"/>
    <cellStyle name="Output 2 2 2 4" xfId="43984"/>
    <cellStyle name="Output 2 2 2 4 2" xfId="43985"/>
    <cellStyle name="Output 2 2 2 5" xfId="43986"/>
    <cellStyle name="Output 2 2 3" xfId="43987"/>
    <cellStyle name="Output 2 2 3 2" xfId="43988"/>
    <cellStyle name="Output 2 2 3 2 2" xfId="43989"/>
    <cellStyle name="Output 2 2 3 2 2 2" xfId="43990"/>
    <cellStyle name="Output 2 2 3 2 3" xfId="43991"/>
    <cellStyle name="Output 2 2 3 3" xfId="43992"/>
    <cellStyle name="Output 2 2 4" xfId="43993"/>
    <cellStyle name="Output 2 2 4 2" xfId="43994"/>
    <cellStyle name="Output 2 2 5" xfId="43995"/>
    <cellStyle name="Output 2 2 5 2" xfId="43996"/>
    <cellStyle name="Output 2 2 6" xfId="43997"/>
    <cellStyle name="Output 2 2 6 2" xfId="43998"/>
    <cellStyle name="Output 2 2 6 2 2" xfId="43999"/>
    <cellStyle name="Output 2 2 6 3" xfId="44000"/>
    <cellStyle name="Output 2 2 7" xfId="44001"/>
    <cellStyle name="Output 2 20" xfId="15223"/>
    <cellStyle name="Output 2 21" xfId="15224"/>
    <cellStyle name="Output 2 22" xfId="15225"/>
    <cellStyle name="Output 2 23" xfId="15226"/>
    <cellStyle name="Output 2 24" xfId="15227"/>
    <cellStyle name="Output 2 25" xfId="15228"/>
    <cellStyle name="Output 2 26" xfId="15229"/>
    <cellStyle name="Output 2 27" xfId="15230"/>
    <cellStyle name="Output 2 28" xfId="15231"/>
    <cellStyle name="Output 2 29" xfId="15232"/>
    <cellStyle name="Output 2 3" xfId="15233"/>
    <cellStyle name="Output 2 3 2" xfId="44002"/>
    <cellStyle name="Output 2 3 3" xfId="44003"/>
    <cellStyle name="Output 2 30" xfId="15234"/>
    <cellStyle name="Output 2 31" xfId="15235"/>
    <cellStyle name="Output 2 32" xfId="15236"/>
    <cellStyle name="Output 2 33" xfId="15237"/>
    <cellStyle name="Output 2 34" xfId="15238"/>
    <cellStyle name="Output 2 35" xfId="15239"/>
    <cellStyle name="Output 2 36" xfId="15240"/>
    <cellStyle name="Output 2 37" xfId="15241"/>
    <cellStyle name="Output 2 38" xfId="15242"/>
    <cellStyle name="Output 2 39" xfId="15243"/>
    <cellStyle name="Output 2 4" xfId="15244"/>
    <cellStyle name="Output 2 4 2" xfId="44004"/>
    <cellStyle name="Output 2 4 2 2" xfId="44005"/>
    <cellStyle name="Output 2 4 2 2 2" xfId="44006"/>
    <cellStyle name="Output 2 4 2 2 3" xfId="44007"/>
    <cellStyle name="Output 2 4 2 3" xfId="44008"/>
    <cellStyle name="Output 2 4 3" xfId="44009"/>
    <cellStyle name="Output 2 40" xfId="15245"/>
    <cellStyle name="Output 2 41" xfId="15246"/>
    <cellStyle name="Output 2 42" xfId="15247"/>
    <cellStyle name="Output 2 43" xfId="15248"/>
    <cellStyle name="Output 2 44" xfId="15249"/>
    <cellStyle name="Output 2 45" xfId="15250"/>
    <cellStyle name="Output 2 46" xfId="15251"/>
    <cellStyle name="Output 2 47" xfId="15252"/>
    <cellStyle name="Output 2 48" xfId="15253"/>
    <cellStyle name="Output 2 49" xfId="49685"/>
    <cellStyle name="Output 2 5" xfId="15254"/>
    <cellStyle name="Output 2 5 2" xfId="44010"/>
    <cellStyle name="Output 2 5 2 2" xfId="44011"/>
    <cellStyle name="Output 2 5 2 2 2" xfId="44012"/>
    <cellStyle name="Output 2 5 2 3" xfId="44013"/>
    <cellStyle name="Output 2 5 3" xfId="44014"/>
    <cellStyle name="Output 2 50" xfId="49686"/>
    <cellStyle name="Output 2 51" xfId="49687"/>
    <cellStyle name="Output 2 6" xfId="15255"/>
    <cellStyle name="Output 2 6 2" xfId="44015"/>
    <cellStyle name="Output 2 7" xfId="15256"/>
    <cellStyle name="Output 2 7 2" xfId="44016"/>
    <cellStyle name="Output 2 8" xfId="15257"/>
    <cellStyle name="Output 2 9" xfId="15258"/>
    <cellStyle name="Output 3" xfId="15259"/>
    <cellStyle name="Output 3 2" xfId="44017"/>
    <cellStyle name="Output 3 2 2" xfId="44018"/>
    <cellStyle name="Output 3 3" xfId="44019"/>
    <cellStyle name="Output 3 3 2" xfId="44020"/>
    <cellStyle name="Output 3 4" xfId="44021"/>
    <cellStyle name="Output 4" xfId="44022"/>
    <cellStyle name="Output 4 2" xfId="44023"/>
    <cellStyle name="Output 4 3" xfId="50716"/>
    <cellStyle name="Output 5" xfId="44024"/>
    <cellStyle name="Output 5 2" xfId="44025"/>
    <cellStyle name="Output 5 3" xfId="50717"/>
    <cellStyle name="Output 6" xfId="44026"/>
    <cellStyle name="Output 6 2" xfId="44027"/>
    <cellStyle name="Output 6 3" xfId="50718"/>
    <cellStyle name="Output 7" xfId="44028"/>
    <cellStyle name="Output 7 2" xfId="44029"/>
    <cellStyle name="Output 8" xfId="49688"/>
    <cellStyle name="Output 9" xfId="49689"/>
    <cellStyle name="Output Amounts" xfId="15260"/>
    <cellStyle name="Output Column Headings" xfId="15261"/>
    <cellStyle name="Output Line Items" xfId="15262"/>
    <cellStyle name="Output Report Heading" xfId="15263"/>
    <cellStyle name="Output Report Title" xfId="15264"/>
    <cellStyle name="output:0" xfId="44030"/>
    <cellStyle name="output:0 2" xfId="44031"/>
    <cellStyle name="output:0 2 2" xfId="44032"/>
    <cellStyle name="output:0 3" xfId="44033"/>
    <cellStyle name="output:0.0" xfId="44034"/>
    <cellStyle name="output:0.0 2" xfId="44035"/>
    <cellStyle name="output:0.0 2 2" xfId="44036"/>
    <cellStyle name="output:0.0 3" xfId="44037"/>
    <cellStyle name="output:0.0_SGN_14m" xfId="44038"/>
    <cellStyle name="output:0_SGN_14m" xfId="44039"/>
    <cellStyle name="Output1_Back" xfId="15265"/>
    <cellStyle name="Page Number" xfId="15266"/>
    <cellStyle name="PAGE6" xfId="15267"/>
    <cellStyle name="pe" xfId="15268"/>
    <cellStyle name="PEG" xfId="15269"/>
    <cellStyle name="Pénznem [0]_Munka1" xfId="15270"/>
    <cellStyle name="Pénznem_Munka1" xfId="15271"/>
    <cellStyle name="Percent" xfId="76" builtinId="5"/>
    <cellStyle name="Percent (1)" xfId="15272"/>
    <cellStyle name="Percent (2)" xfId="15273"/>
    <cellStyle name="Percent [2]" xfId="15274"/>
    <cellStyle name="Percent 10" xfId="15275"/>
    <cellStyle name="Percent 10 10" xfId="15276"/>
    <cellStyle name="Percent 10 10 10" xfId="15277"/>
    <cellStyle name="Percent 10 10 11" xfId="15278"/>
    <cellStyle name="Percent 10 10 12" xfId="15279"/>
    <cellStyle name="Percent 10 10 13" xfId="15280"/>
    <cellStyle name="Percent 10 10 14" xfId="15281"/>
    <cellStyle name="Percent 10 10 15" xfId="15282"/>
    <cellStyle name="Percent 10 10 16" xfId="15283"/>
    <cellStyle name="Percent 10 10 17" xfId="15284"/>
    <cellStyle name="Percent 10 10 2" xfId="15285"/>
    <cellStyle name="Percent 10 10 3" xfId="15286"/>
    <cellStyle name="Percent 10 10 4" xfId="15287"/>
    <cellStyle name="Percent 10 10 5" xfId="15288"/>
    <cellStyle name="Percent 10 10 6" xfId="15289"/>
    <cellStyle name="Percent 10 10 7" xfId="15290"/>
    <cellStyle name="Percent 10 10 8" xfId="15291"/>
    <cellStyle name="Percent 10 10 9" xfId="15292"/>
    <cellStyle name="Percent 10 11" xfId="15293"/>
    <cellStyle name="Percent 10 11 10" xfId="15294"/>
    <cellStyle name="Percent 10 11 11" xfId="15295"/>
    <cellStyle name="Percent 10 11 12" xfId="15296"/>
    <cellStyle name="Percent 10 11 13" xfId="15297"/>
    <cellStyle name="Percent 10 11 14" xfId="15298"/>
    <cellStyle name="Percent 10 11 15" xfId="15299"/>
    <cellStyle name="Percent 10 11 16" xfId="15300"/>
    <cellStyle name="Percent 10 11 17" xfId="15301"/>
    <cellStyle name="Percent 10 11 2" xfId="15302"/>
    <cellStyle name="Percent 10 11 3" xfId="15303"/>
    <cellStyle name="Percent 10 11 4" xfId="15304"/>
    <cellStyle name="Percent 10 11 5" xfId="15305"/>
    <cellStyle name="Percent 10 11 6" xfId="15306"/>
    <cellStyle name="Percent 10 11 7" xfId="15307"/>
    <cellStyle name="Percent 10 11 8" xfId="15308"/>
    <cellStyle name="Percent 10 11 9" xfId="15309"/>
    <cellStyle name="Percent 10 12" xfId="15310"/>
    <cellStyle name="Percent 10 12 10" xfId="15311"/>
    <cellStyle name="Percent 10 12 11" xfId="15312"/>
    <cellStyle name="Percent 10 12 12" xfId="15313"/>
    <cellStyle name="Percent 10 12 13" xfId="15314"/>
    <cellStyle name="Percent 10 12 14" xfId="15315"/>
    <cellStyle name="Percent 10 12 15" xfId="15316"/>
    <cellStyle name="Percent 10 12 16" xfId="15317"/>
    <cellStyle name="Percent 10 12 17" xfId="15318"/>
    <cellStyle name="Percent 10 12 2" xfId="15319"/>
    <cellStyle name="Percent 10 12 3" xfId="15320"/>
    <cellStyle name="Percent 10 12 4" xfId="15321"/>
    <cellStyle name="Percent 10 12 5" xfId="15322"/>
    <cellStyle name="Percent 10 12 6" xfId="15323"/>
    <cellStyle name="Percent 10 12 7" xfId="15324"/>
    <cellStyle name="Percent 10 12 8" xfId="15325"/>
    <cellStyle name="Percent 10 12 9" xfId="15326"/>
    <cellStyle name="Percent 10 13" xfId="15327"/>
    <cellStyle name="Percent 10 13 10" xfId="15328"/>
    <cellStyle name="Percent 10 13 11" xfId="15329"/>
    <cellStyle name="Percent 10 13 12" xfId="15330"/>
    <cellStyle name="Percent 10 13 13" xfId="15331"/>
    <cellStyle name="Percent 10 13 14" xfId="15332"/>
    <cellStyle name="Percent 10 13 15" xfId="15333"/>
    <cellStyle name="Percent 10 13 16" xfId="15334"/>
    <cellStyle name="Percent 10 13 17" xfId="15335"/>
    <cellStyle name="Percent 10 13 2" xfId="15336"/>
    <cellStyle name="Percent 10 13 3" xfId="15337"/>
    <cellStyle name="Percent 10 13 4" xfId="15338"/>
    <cellStyle name="Percent 10 13 5" xfId="15339"/>
    <cellStyle name="Percent 10 13 6" xfId="15340"/>
    <cellStyle name="Percent 10 13 7" xfId="15341"/>
    <cellStyle name="Percent 10 13 8" xfId="15342"/>
    <cellStyle name="Percent 10 13 9" xfId="15343"/>
    <cellStyle name="Percent 10 14" xfId="15344"/>
    <cellStyle name="Percent 10 14 10" xfId="15345"/>
    <cellStyle name="Percent 10 14 11" xfId="15346"/>
    <cellStyle name="Percent 10 14 12" xfId="15347"/>
    <cellStyle name="Percent 10 14 13" xfId="15348"/>
    <cellStyle name="Percent 10 14 14" xfId="15349"/>
    <cellStyle name="Percent 10 14 15" xfId="15350"/>
    <cellStyle name="Percent 10 14 16" xfId="15351"/>
    <cellStyle name="Percent 10 14 17" xfId="15352"/>
    <cellStyle name="Percent 10 14 2" xfId="15353"/>
    <cellStyle name="Percent 10 14 3" xfId="15354"/>
    <cellStyle name="Percent 10 14 4" xfId="15355"/>
    <cellStyle name="Percent 10 14 5" xfId="15356"/>
    <cellStyle name="Percent 10 14 6" xfId="15357"/>
    <cellStyle name="Percent 10 14 7" xfId="15358"/>
    <cellStyle name="Percent 10 14 8" xfId="15359"/>
    <cellStyle name="Percent 10 14 9" xfId="15360"/>
    <cellStyle name="Percent 10 15" xfId="15361"/>
    <cellStyle name="Percent 10 15 10" xfId="15362"/>
    <cellStyle name="Percent 10 15 11" xfId="15363"/>
    <cellStyle name="Percent 10 15 12" xfId="15364"/>
    <cellStyle name="Percent 10 15 13" xfId="15365"/>
    <cellStyle name="Percent 10 15 14" xfId="15366"/>
    <cellStyle name="Percent 10 15 15" xfId="15367"/>
    <cellStyle name="Percent 10 15 16" xfId="15368"/>
    <cellStyle name="Percent 10 15 17" xfId="15369"/>
    <cellStyle name="Percent 10 15 2" xfId="15370"/>
    <cellStyle name="Percent 10 15 3" xfId="15371"/>
    <cellStyle name="Percent 10 15 4" xfId="15372"/>
    <cellStyle name="Percent 10 15 5" xfId="15373"/>
    <cellStyle name="Percent 10 15 6" xfId="15374"/>
    <cellStyle name="Percent 10 15 7" xfId="15375"/>
    <cellStyle name="Percent 10 15 8" xfId="15376"/>
    <cellStyle name="Percent 10 15 9" xfId="15377"/>
    <cellStyle name="Percent 10 16" xfId="15378"/>
    <cellStyle name="Percent 10 16 10" xfId="15379"/>
    <cellStyle name="Percent 10 16 11" xfId="15380"/>
    <cellStyle name="Percent 10 16 12" xfId="15381"/>
    <cellStyle name="Percent 10 16 13" xfId="15382"/>
    <cellStyle name="Percent 10 16 14" xfId="15383"/>
    <cellStyle name="Percent 10 16 15" xfId="15384"/>
    <cellStyle name="Percent 10 16 16" xfId="15385"/>
    <cellStyle name="Percent 10 16 17" xfId="15386"/>
    <cellStyle name="Percent 10 16 2" xfId="15387"/>
    <cellStyle name="Percent 10 16 3" xfId="15388"/>
    <cellStyle name="Percent 10 16 4" xfId="15389"/>
    <cellStyle name="Percent 10 16 5" xfId="15390"/>
    <cellStyle name="Percent 10 16 6" xfId="15391"/>
    <cellStyle name="Percent 10 16 7" xfId="15392"/>
    <cellStyle name="Percent 10 16 8" xfId="15393"/>
    <cellStyle name="Percent 10 16 9" xfId="15394"/>
    <cellStyle name="Percent 10 17" xfId="15395"/>
    <cellStyle name="Percent 10 17 10" xfId="15396"/>
    <cellStyle name="Percent 10 17 11" xfId="15397"/>
    <cellStyle name="Percent 10 17 12" xfId="15398"/>
    <cellStyle name="Percent 10 17 13" xfId="15399"/>
    <cellStyle name="Percent 10 17 14" xfId="15400"/>
    <cellStyle name="Percent 10 17 15" xfId="15401"/>
    <cellStyle name="Percent 10 17 16" xfId="15402"/>
    <cellStyle name="Percent 10 17 17" xfId="15403"/>
    <cellStyle name="Percent 10 17 2" xfId="15404"/>
    <cellStyle name="Percent 10 17 3" xfId="15405"/>
    <cellStyle name="Percent 10 17 4" xfId="15406"/>
    <cellStyle name="Percent 10 17 5" xfId="15407"/>
    <cellStyle name="Percent 10 17 6" xfId="15408"/>
    <cellStyle name="Percent 10 17 7" xfId="15409"/>
    <cellStyle name="Percent 10 17 8" xfId="15410"/>
    <cellStyle name="Percent 10 17 9" xfId="15411"/>
    <cellStyle name="Percent 10 18" xfId="15412"/>
    <cellStyle name="Percent 10 18 10" xfId="15413"/>
    <cellStyle name="Percent 10 18 11" xfId="15414"/>
    <cellStyle name="Percent 10 18 12" xfId="15415"/>
    <cellStyle name="Percent 10 18 13" xfId="15416"/>
    <cellStyle name="Percent 10 18 14" xfId="15417"/>
    <cellStyle name="Percent 10 18 15" xfId="15418"/>
    <cellStyle name="Percent 10 18 16" xfId="15419"/>
    <cellStyle name="Percent 10 18 17" xfId="15420"/>
    <cellStyle name="Percent 10 18 2" xfId="15421"/>
    <cellStyle name="Percent 10 18 3" xfId="15422"/>
    <cellStyle name="Percent 10 18 4" xfId="15423"/>
    <cellStyle name="Percent 10 18 5" xfId="15424"/>
    <cellStyle name="Percent 10 18 6" xfId="15425"/>
    <cellStyle name="Percent 10 18 7" xfId="15426"/>
    <cellStyle name="Percent 10 18 8" xfId="15427"/>
    <cellStyle name="Percent 10 18 9" xfId="15428"/>
    <cellStyle name="Percent 10 19" xfId="15429"/>
    <cellStyle name="Percent 10 19 10" xfId="15430"/>
    <cellStyle name="Percent 10 19 11" xfId="15431"/>
    <cellStyle name="Percent 10 19 12" xfId="15432"/>
    <cellStyle name="Percent 10 19 13" xfId="15433"/>
    <cellStyle name="Percent 10 19 14" xfId="15434"/>
    <cellStyle name="Percent 10 19 15" xfId="15435"/>
    <cellStyle name="Percent 10 19 16" xfId="15436"/>
    <cellStyle name="Percent 10 19 17" xfId="15437"/>
    <cellStyle name="Percent 10 19 2" xfId="15438"/>
    <cellStyle name="Percent 10 19 3" xfId="15439"/>
    <cellStyle name="Percent 10 19 4" xfId="15440"/>
    <cellStyle name="Percent 10 19 5" xfId="15441"/>
    <cellStyle name="Percent 10 19 6" xfId="15442"/>
    <cellStyle name="Percent 10 19 7" xfId="15443"/>
    <cellStyle name="Percent 10 19 8" xfId="15444"/>
    <cellStyle name="Percent 10 19 9" xfId="15445"/>
    <cellStyle name="Percent 10 2" xfId="15446"/>
    <cellStyle name="Percent 10 2 10" xfId="15447"/>
    <cellStyle name="Percent 10 2 11" xfId="15448"/>
    <cellStyle name="Percent 10 2 12" xfId="15449"/>
    <cellStyle name="Percent 10 2 13" xfId="15450"/>
    <cellStyle name="Percent 10 2 14" xfId="15451"/>
    <cellStyle name="Percent 10 2 15" xfId="15452"/>
    <cellStyle name="Percent 10 2 16" xfId="15453"/>
    <cellStyle name="Percent 10 2 17" xfId="15454"/>
    <cellStyle name="Percent 10 2 2" xfId="15455"/>
    <cellStyle name="Percent 10 2 2 10" xfId="15456"/>
    <cellStyle name="Percent 10 2 2 11" xfId="15457"/>
    <cellStyle name="Percent 10 2 2 12" xfId="15458"/>
    <cellStyle name="Percent 10 2 2 13" xfId="15459"/>
    <cellStyle name="Percent 10 2 2 14" xfId="15460"/>
    <cellStyle name="Percent 10 2 2 15" xfId="15461"/>
    <cellStyle name="Percent 10 2 2 16" xfId="15462"/>
    <cellStyle name="Percent 10 2 2 2" xfId="15463"/>
    <cellStyle name="Percent 10 2 2 2 10" xfId="15464"/>
    <cellStyle name="Percent 10 2 2 2 11" xfId="15465"/>
    <cellStyle name="Percent 10 2 2 2 12" xfId="15466"/>
    <cellStyle name="Percent 10 2 2 2 13" xfId="15467"/>
    <cellStyle name="Percent 10 2 2 2 2" xfId="15468"/>
    <cellStyle name="Percent 10 2 2 2 3" xfId="15469"/>
    <cellStyle name="Percent 10 2 2 2 4" xfId="15470"/>
    <cellStyle name="Percent 10 2 2 2 5" xfId="15471"/>
    <cellStyle name="Percent 10 2 2 2 6" xfId="15472"/>
    <cellStyle name="Percent 10 2 2 2 7" xfId="15473"/>
    <cellStyle name="Percent 10 2 2 2 8" xfId="15474"/>
    <cellStyle name="Percent 10 2 2 2 9" xfId="15475"/>
    <cellStyle name="Percent 10 2 2 3" xfId="15476"/>
    <cellStyle name="Percent 10 2 2 3 10" xfId="15477"/>
    <cellStyle name="Percent 10 2 2 3 11" xfId="15478"/>
    <cellStyle name="Percent 10 2 2 3 12" xfId="15479"/>
    <cellStyle name="Percent 10 2 2 3 13" xfId="15480"/>
    <cellStyle name="Percent 10 2 2 3 2" xfId="15481"/>
    <cellStyle name="Percent 10 2 2 3 3" xfId="15482"/>
    <cellStyle name="Percent 10 2 2 3 4" xfId="15483"/>
    <cellStyle name="Percent 10 2 2 3 5" xfId="15484"/>
    <cellStyle name="Percent 10 2 2 3 6" xfId="15485"/>
    <cellStyle name="Percent 10 2 2 3 7" xfId="15486"/>
    <cellStyle name="Percent 10 2 2 3 8" xfId="15487"/>
    <cellStyle name="Percent 10 2 2 3 9" xfId="15488"/>
    <cellStyle name="Percent 10 2 2 4" xfId="15489"/>
    <cellStyle name="Percent 10 2 2 4 10" xfId="15490"/>
    <cellStyle name="Percent 10 2 2 4 11" xfId="15491"/>
    <cellStyle name="Percent 10 2 2 4 12" xfId="15492"/>
    <cellStyle name="Percent 10 2 2 4 13" xfId="15493"/>
    <cellStyle name="Percent 10 2 2 4 14" xfId="15494"/>
    <cellStyle name="Percent 10 2 2 4 2" xfId="15495"/>
    <cellStyle name="Percent 10 2 2 4 3" xfId="15496"/>
    <cellStyle name="Percent 10 2 2 4 4" xfId="15497"/>
    <cellStyle name="Percent 10 2 2 4 5" xfId="15498"/>
    <cellStyle name="Percent 10 2 2 4 6" xfId="15499"/>
    <cellStyle name="Percent 10 2 2 4 7" xfId="15500"/>
    <cellStyle name="Percent 10 2 2 4 8" xfId="15501"/>
    <cellStyle name="Percent 10 2 2 4 9" xfId="15502"/>
    <cellStyle name="Percent 10 2 2 5" xfId="15503"/>
    <cellStyle name="Percent 10 2 2 6" xfId="15504"/>
    <cellStyle name="Percent 10 2 2 7" xfId="15505"/>
    <cellStyle name="Percent 10 2 2 8" xfId="15506"/>
    <cellStyle name="Percent 10 2 2 9" xfId="15507"/>
    <cellStyle name="Percent 10 2 3" xfId="15508"/>
    <cellStyle name="Percent 10 2 3 10" xfId="15509"/>
    <cellStyle name="Percent 10 2 3 11" xfId="15510"/>
    <cellStyle name="Percent 10 2 3 12" xfId="15511"/>
    <cellStyle name="Percent 10 2 3 13" xfId="15512"/>
    <cellStyle name="Percent 10 2 3 2" xfId="15513"/>
    <cellStyle name="Percent 10 2 3 3" xfId="15514"/>
    <cellStyle name="Percent 10 2 3 4" xfId="15515"/>
    <cellStyle name="Percent 10 2 3 5" xfId="15516"/>
    <cellStyle name="Percent 10 2 3 6" xfId="15517"/>
    <cellStyle name="Percent 10 2 3 7" xfId="15518"/>
    <cellStyle name="Percent 10 2 3 8" xfId="15519"/>
    <cellStyle name="Percent 10 2 3 9" xfId="15520"/>
    <cellStyle name="Percent 10 2 4" xfId="15521"/>
    <cellStyle name="Percent 10 2 5" xfId="15522"/>
    <cellStyle name="Percent 10 2 6" xfId="15523"/>
    <cellStyle name="Percent 10 2 7" xfId="15524"/>
    <cellStyle name="Percent 10 2 8" xfId="15525"/>
    <cellStyle name="Percent 10 2 9" xfId="15526"/>
    <cellStyle name="Percent 10 20" xfId="15527"/>
    <cellStyle name="Percent 10 20 10" xfId="15528"/>
    <cellStyle name="Percent 10 20 11" xfId="15529"/>
    <cellStyle name="Percent 10 20 12" xfId="15530"/>
    <cellStyle name="Percent 10 20 13" xfId="15531"/>
    <cellStyle name="Percent 10 20 14" xfId="15532"/>
    <cellStyle name="Percent 10 20 15" xfId="15533"/>
    <cellStyle name="Percent 10 20 16" xfId="15534"/>
    <cellStyle name="Percent 10 20 17" xfId="15535"/>
    <cellStyle name="Percent 10 20 2" xfId="15536"/>
    <cellStyle name="Percent 10 20 3" xfId="15537"/>
    <cellStyle name="Percent 10 20 4" xfId="15538"/>
    <cellStyle name="Percent 10 20 5" xfId="15539"/>
    <cellStyle name="Percent 10 20 6" xfId="15540"/>
    <cellStyle name="Percent 10 20 7" xfId="15541"/>
    <cellStyle name="Percent 10 20 8" xfId="15542"/>
    <cellStyle name="Percent 10 20 9" xfId="15543"/>
    <cellStyle name="Percent 10 21" xfId="15544"/>
    <cellStyle name="Percent 10 21 10" xfId="15545"/>
    <cellStyle name="Percent 10 21 11" xfId="15546"/>
    <cellStyle name="Percent 10 21 12" xfId="15547"/>
    <cellStyle name="Percent 10 21 13" xfId="15548"/>
    <cellStyle name="Percent 10 21 14" xfId="15549"/>
    <cellStyle name="Percent 10 21 15" xfId="15550"/>
    <cellStyle name="Percent 10 21 16" xfId="15551"/>
    <cellStyle name="Percent 10 21 17" xfId="15552"/>
    <cellStyle name="Percent 10 21 2" xfId="15553"/>
    <cellStyle name="Percent 10 21 3" xfId="15554"/>
    <cellStyle name="Percent 10 21 4" xfId="15555"/>
    <cellStyle name="Percent 10 21 5" xfId="15556"/>
    <cellStyle name="Percent 10 21 6" xfId="15557"/>
    <cellStyle name="Percent 10 21 7" xfId="15558"/>
    <cellStyle name="Percent 10 21 8" xfId="15559"/>
    <cellStyle name="Percent 10 21 9" xfId="15560"/>
    <cellStyle name="Percent 10 22" xfId="15561"/>
    <cellStyle name="Percent 10 22 10" xfId="15562"/>
    <cellStyle name="Percent 10 22 11" xfId="15563"/>
    <cellStyle name="Percent 10 22 12" xfId="15564"/>
    <cellStyle name="Percent 10 22 13" xfId="15565"/>
    <cellStyle name="Percent 10 22 14" xfId="15566"/>
    <cellStyle name="Percent 10 22 15" xfId="15567"/>
    <cellStyle name="Percent 10 22 16" xfId="15568"/>
    <cellStyle name="Percent 10 22 17" xfId="15569"/>
    <cellStyle name="Percent 10 22 2" xfId="15570"/>
    <cellStyle name="Percent 10 22 3" xfId="15571"/>
    <cellStyle name="Percent 10 22 4" xfId="15572"/>
    <cellStyle name="Percent 10 22 5" xfId="15573"/>
    <cellStyle name="Percent 10 22 6" xfId="15574"/>
    <cellStyle name="Percent 10 22 7" xfId="15575"/>
    <cellStyle name="Percent 10 22 8" xfId="15576"/>
    <cellStyle name="Percent 10 22 9" xfId="15577"/>
    <cellStyle name="Percent 10 23" xfId="15578"/>
    <cellStyle name="Percent 10 24" xfId="15579"/>
    <cellStyle name="Percent 10 25" xfId="15580"/>
    <cellStyle name="Percent 10 26" xfId="15581"/>
    <cellStyle name="Percent 10 27" xfId="15582"/>
    <cellStyle name="Percent 10 28" xfId="15583"/>
    <cellStyle name="Percent 10 29" xfId="15584"/>
    <cellStyle name="Percent 10 3" xfId="15585"/>
    <cellStyle name="Percent 10 3 10" xfId="15586"/>
    <cellStyle name="Percent 10 3 11" xfId="15587"/>
    <cellStyle name="Percent 10 3 12" xfId="15588"/>
    <cellStyle name="Percent 10 3 13" xfId="15589"/>
    <cellStyle name="Percent 10 3 14" xfId="15590"/>
    <cellStyle name="Percent 10 3 15" xfId="15591"/>
    <cellStyle name="Percent 10 3 16" xfId="15592"/>
    <cellStyle name="Percent 10 3 17" xfId="15593"/>
    <cellStyle name="Percent 10 3 2" xfId="15594"/>
    <cellStyle name="Percent 10 3 3" xfId="15595"/>
    <cellStyle name="Percent 10 3 4" xfId="15596"/>
    <cellStyle name="Percent 10 3 5" xfId="15597"/>
    <cellStyle name="Percent 10 3 6" xfId="15598"/>
    <cellStyle name="Percent 10 3 7" xfId="15599"/>
    <cellStyle name="Percent 10 3 8" xfId="15600"/>
    <cellStyle name="Percent 10 3 9" xfId="15601"/>
    <cellStyle name="Percent 10 30" xfId="15602"/>
    <cellStyle name="Percent 10 31" xfId="15603"/>
    <cellStyle name="Percent 10 32" xfId="15604"/>
    <cellStyle name="Percent 10 33" xfId="15605"/>
    <cellStyle name="Percent 10 34" xfId="15606"/>
    <cellStyle name="Percent 10 35" xfId="15607"/>
    <cellStyle name="Percent 10 36" xfId="15608"/>
    <cellStyle name="Percent 10 37" xfId="15609"/>
    <cellStyle name="Percent 10 38" xfId="15610"/>
    <cellStyle name="Percent 10 39" xfId="15611"/>
    <cellStyle name="Percent 10 4" xfId="15612"/>
    <cellStyle name="Percent 10 4 10" xfId="15613"/>
    <cellStyle name="Percent 10 4 11" xfId="15614"/>
    <cellStyle name="Percent 10 4 12" xfId="15615"/>
    <cellStyle name="Percent 10 4 13" xfId="15616"/>
    <cellStyle name="Percent 10 4 14" xfId="15617"/>
    <cellStyle name="Percent 10 4 15" xfId="15618"/>
    <cellStyle name="Percent 10 4 16" xfId="15619"/>
    <cellStyle name="Percent 10 4 17" xfId="15620"/>
    <cellStyle name="Percent 10 4 2" xfId="15621"/>
    <cellStyle name="Percent 10 4 3" xfId="15622"/>
    <cellStyle name="Percent 10 4 4" xfId="15623"/>
    <cellStyle name="Percent 10 4 5" xfId="15624"/>
    <cellStyle name="Percent 10 4 6" xfId="15625"/>
    <cellStyle name="Percent 10 4 7" xfId="15626"/>
    <cellStyle name="Percent 10 4 8" xfId="15627"/>
    <cellStyle name="Percent 10 4 9" xfId="15628"/>
    <cellStyle name="Percent 10 40" xfId="15629"/>
    <cellStyle name="Percent 10 41" xfId="15630"/>
    <cellStyle name="Percent 10 42" xfId="15631"/>
    <cellStyle name="Percent 10 43" xfId="15632"/>
    <cellStyle name="Percent 10 44" xfId="15633"/>
    <cellStyle name="Percent 10 45" xfId="15634"/>
    <cellStyle name="Percent 10 46" xfId="15635"/>
    <cellStyle name="Percent 10 47" xfId="15636"/>
    <cellStyle name="Percent 10 48" xfId="15637"/>
    <cellStyle name="Percent 10 49" xfId="15638"/>
    <cellStyle name="Percent 10 5" xfId="15639"/>
    <cellStyle name="Percent 10 5 10" xfId="15640"/>
    <cellStyle name="Percent 10 5 11" xfId="15641"/>
    <cellStyle name="Percent 10 5 12" xfId="15642"/>
    <cellStyle name="Percent 10 5 13" xfId="15643"/>
    <cellStyle name="Percent 10 5 14" xfId="15644"/>
    <cellStyle name="Percent 10 5 15" xfId="15645"/>
    <cellStyle name="Percent 10 5 16" xfId="15646"/>
    <cellStyle name="Percent 10 5 17" xfId="15647"/>
    <cellStyle name="Percent 10 5 2" xfId="15648"/>
    <cellStyle name="Percent 10 5 3" xfId="15649"/>
    <cellStyle name="Percent 10 5 4" xfId="15650"/>
    <cellStyle name="Percent 10 5 5" xfId="15651"/>
    <cellStyle name="Percent 10 5 6" xfId="15652"/>
    <cellStyle name="Percent 10 5 7" xfId="15653"/>
    <cellStyle name="Percent 10 5 8" xfId="15654"/>
    <cellStyle name="Percent 10 5 9" xfId="15655"/>
    <cellStyle name="Percent 10 50" xfId="15656"/>
    <cellStyle name="Percent 10 51" xfId="15657"/>
    <cellStyle name="Percent 10 52" xfId="15658"/>
    <cellStyle name="Percent 10 53" xfId="15659"/>
    <cellStyle name="Percent 10 54" xfId="15660"/>
    <cellStyle name="Percent 10 55" xfId="15661"/>
    <cellStyle name="Percent 10 56" xfId="15662"/>
    <cellStyle name="Percent 10 57" xfId="15663"/>
    <cellStyle name="Percent 10 58" xfId="15664"/>
    <cellStyle name="Percent 10 59" xfId="15665"/>
    <cellStyle name="Percent 10 6" xfId="15666"/>
    <cellStyle name="Percent 10 6 10" xfId="15667"/>
    <cellStyle name="Percent 10 6 11" xfId="15668"/>
    <cellStyle name="Percent 10 6 12" xfId="15669"/>
    <cellStyle name="Percent 10 6 13" xfId="15670"/>
    <cellStyle name="Percent 10 6 14" xfId="15671"/>
    <cellStyle name="Percent 10 6 15" xfId="15672"/>
    <cellStyle name="Percent 10 6 16" xfId="15673"/>
    <cellStyle name="Percent 10 6 17" xfId="15674"/>
    <cellStyle name="Percent 10 6 2" xfId="15675"/>
    <cellStyle name="Percent 10 6 3" xfId="15676"/>
    <cellStyle name="Percent 10 6 4" xfId="15677"/>
    <cellStyle name="Percent 10 6 5" xfId="15678"/>
    <cellStyle name="Percent 10 6 6" xfId="15679"/>
    <cellStyle name="Percent 10 6 7" xfId="15680"/>
    <cellStyle name="Percent 10 6 8" xfId="15681"/>
    <cellStyle name="Percent 10 6 9" xfId="15682"/>
    <cellStyle name="Percent 10 60" xfId="15683"/>
    <cellStyle name="Percent 10 61" xfId="15684"/>
    <cellStyle name="Percent 10 62" xfId="15685"/>
    <cellStyle name="Percent 10 63" xfId="15686"/>
    <cellStyle name="Percent 10 64" xfId="15687"/>
    <cellStyle name="Percent 10 64 2" xfId="50719"/>
    <cellStyle name="Percent 10 65" xfId="15688"/>
    <cellStyle name="Percent 10 66" xfId="15689"/>
    <cellStyle name="Percent 10 67" xfId="15690"/>
    <cellStyle name="Percent 10 68" xfId="15691"/>
    <cellStyle name="Percent 10 69" xfId="15692"/>
    <cellStyle name="Percent 10 7" xfId="15693"/>
    <cellStyle name="Percent 10 7 10" xfId="15694"/>
    <cellStyle name="Percent 10 7 11" xfId="15695"/>
    <cellStyle name="Percent 10 7 12" xfId="15696"/>
    <cellStyle name="Percent 10 7 13" xfId="15697"/>
    <cellStyle name="Percent 10 7 14" xfId="15698"/>
    <cellStyle name="Percent 10 7 15" xfId="15699"/>
    <cellStyle name="Percent 10 7 16" xfId="15700"/>
    <cellStyle name="Percent 10 7 17" xfId="15701"/>
    <cellStyle name="Percent 10 7 2" xfId="15702"/>
    <cellStyle name="Percent 10 7 3" xfId="15703"/>
    <cellStyle name="Percent 10 7 4" xfId="15704"/>
    <cellStyle name="Percent 10 7 5" xfId="15705"/>
    <cellStyle name="Percent 10 7 6" xfId="15706"/>
    <cellStyle name="Percent 10 7 7" xfId="15707"/>
    <cellStyle name="Percent 10 7 8" xfId="15708"/>
    <cellStyle name="Percent 10 7 9" xfId="15709"/>
    <cellStyle name="Percent 10 70" xfId="15710"/>
    <cellStyle name="Percent 10 71" xfId="15711"/>
    <cellStyle name="Percent 10 72" xfId="15712"/>
    <cellStyle name="Percent 10 73" xfId="15713"/>
    <cellStyle name="Percent 10 74" xfId="15714"/>
    <cellStyle name="Percent 10 75" xfId="15715"/>
    <cellStyle name="Percent 10 76" xfId="15716"/>
    <cellStyle name="Percent 10 77" xfId="15717"/>
    <cellStyle name="Percent 10 78" xfId="15718"/>
    <cellStyle name="Percent 10 79" xfId="15719"/>
    <cellStyle name="Percent 10 8" xfId="15720"/>
    <cellStyle name="Percent 10 8 10" xfId="15721"/>
    <cellStyle name="Percent 10 8 11" xfId="15722"/>
    <cellStyle name="Percent 10 8 12" xfId="15723"/>
    <cellStyle name="Percent 10 8 13" xfId="15724"/>
    <cellStyle name="Percent 10 8 14" xfId="15725"/>
    <cellStyle name="Percent 10 8 15" xfId="15726"/>
    <cellStyle name="Percent 10 8 16" xfId="15727"/>
    <cellStyle name="Percent 10 8 17" xfId="15728"/>
    <cellStyle name="Percent 10 8 2" xfId="15729"/>
    <cellStyle name="Percent 10 8 3" xfId="15730"/>
    <cellStyle name="Percent 10 8 4" xfId="15731"/>
    <cellStyle name="Percent 10 8 5" xfId="15732"/>
    <cellStyle name="Percent 10 8 6" xfId="15733"/>
    <cellStyle name="Percent 10 8 7" xfId="15734"/>
    <cellStyle name="Percent 10 8 8" xfId="15735"/>
    <cellStyle name="Percent 10 8 9" xfId="15736"/>
    <cellStyle name="Percent 10 80" xfId="15737"/>
    <cellStyle name="Percent 10 81" xfId="15738"/>
    <cellStyle name="Percent 10 82" xfId="15739"/>
    <cellStyle name="Percent 10 83" xfId="15740"/>
    <cellStyle name="Percent 10 84" xfId="15741"/>
    <cellStyle name="Percent 10 85" xfId="15742"/>
    <cellStyle name="Percent 10 86" xfId="15743"/>
    <cellStyle name="Percent 10 87" xfId="15744"/>
    <cellStyle name="Percent 10 88" xfId="15745"/>
    <cellStyle name="Percent 10 89" xfId="15746"/>
    <cellStyle name="Percent 10 9" xfId="15747"/>
    <cellStyle name="Percent 10 9 10" xfId="15748"/>
    <cellStyle name="Percent 10 9 11" xfId="15749"/>
    <cellStyle name="Percent 10 9 12" xfId="15750"/>
    <cellStyle name="Percent 10 9 13" xfId="15751"/>
    <cellStyle name="Percent 10 9 14" xfId="15752"/>
    <cellStyle name="Percent 10 9 15" xfId="15753"/>
    <cellStyle name="Percent 10 9 16" xfId="15754"/>
    <cellStyle name="Percent 10 9 17" xfId="15755"/>
    <cellStyle name="Percent 10 9 2" xfId="15756"/>
    <cellStyle name="Percent 10 9 3" xfId="15757"/>
    <cellStyle name="Percent 10 9 4" xfId="15758"/>
    <cellStyle name="Percent 10 9 5" xfId="15759"/>
    <cellStyle name="Percent 10 9 6" xfId="15760"/>
    <cellStyle name="Percent 10 9 7" xfId="15761"/>
    <cellStyle name="Percent 10 9 8" xfId="15762"/>
    <cellStyle name="Percent 10 9 9" xfId="15763"/>
    <cellStyle name="Percent 10 90" xfId="15764"/>
    <cellStyle name="Percent 10 91" xfId="15765"/>
    <cellStyle name="Percent 10 92" xfId="15766"/>
    <cellStyle name="Percent 10 93" xfId="15767"/>
    <cellStyle name="Percent 10 94" xfId="15768"/>
    <cellStyle name="Percent 10 95" xfId="15769"/>
    <cellStyle name="Percent 11" xfId="15770"/>
    <cellStyle name="Percent 11 2" xfId="44040"/>
    <cellStyle name="Percent 11 2 2" xfId="44041"/>
    <cellStyle name="Percent 11 2 3" xfId="44042"/>
    <cellStyle name="Percent 11 3" xfId="44043"/>
    <cellStyle name="Percent 11 4" xfId="44044"/>
    <cellStyle name="Percent 11 5" xfId="44045"/>
    <cellStyle name="Percent 11 6" xfId="44046"/>
    <cellStyle name="Percent 11 7" xfId="44047"/>
    <cellStyle name="Percent 12" xfId="15771"/>
    <cellStyle name="Percent 12 2" xfId="44048"/>
    <cellStyle name="Percent 12 3" xfId="44049"/>
    <cellStyle name="Percent 12 4" xfId="44050"/>
    <cellStyle name="Percent 13" xfId="15772"/>
    <cellStyle name="Percent 13 2" xfId="44051"/>
    <cellStyle name="Percent 13 3" xfId="44052"/>
    <cellStyle name="Percent 13 4" xfId="44053"/>
    <cellStyle name="Percent 14" xfId="49690"/>
    <cellStyle name="Percent 2" xfId="32"/>
    <cellStyle name="Percent 2 10" xfId="15774"/>
    <cellStyle name="Percent 2 10 10" xfId="15775"/>
    <cellStyle name="Percent 2 10 11" xfId="15776"/>
    <cellStyle name="Percent 2 10 12" xfId="15777"/>
    <cellStyle name="Percent 2 10 13" xfId="15778"/>
    <cellStyle name="Percent 2 10 14" xfId="15779"/>
    <cellStyle name="Percent 2 10 15" xfId="15780"/>
    <cellStyle name="Percent 2 10 16" xfId="15781"/>
    <cellStyle name="Percent 2 10 17" xfId="15782"/>
    <cellStyle name="Percent 2 10 2" xfId="15783"/>
    <cellStyle name="Percent 2 10 3" xfId="15784"/>
    <cellStyle name="Percent 2 10 4" xfId="15785"/>
    <cellStyle name="Percent 2 10 5" xfId="15786"/>
    <cellStyle name="Percent 2 10 6" xfId="15787"/>
    <cellStyle name="Percent 2 10 7" xfId="15788"/>
    <cellStyle name="Percent 2 10 8" xfId="15789"/>
    <cellStyle name="Percent 2 10 9" xfId="15790"/>
    <cellStyle name="Percent 2 11" xfId="15791"/>
    <cellStyle name="Percent 2 11 10" xfId="15792"/>
    <cellStyle name="Percent 2 11 11" xfId="15793"/>
    <cellStyle name="Percent 2 11 12" xfId="15794"/>
    <cellStyle name="Percent 2 11 13" xfId="15795"/>
    <cellStyle name="Percent 2 11 14" xfId="15796"/>
    <cellStyle name="Percent 2 11 15" xfId="15797"/>
    <cellStyle name="Percent 2 11 16" xfId="15798"/>
    <cellStyle name="Percent 2 11 17" xfId="15799"/>
    <cellStyle name="Percent 2 11 2" xfId="15800"/>
    <cellStyle name="Percent 2 11 3" xfId="15801"/>
    <cellStyle name="Percent 2 11 4" xfId="15802"/>
    <cellStyle name="Percent 2 11 5" xfId="15803"/>
    <cellStyle name="Percent 2 11 6" xfId="15804"/>
    <cellStyle name="Percent 2 11 7" xfId="15805"/>
    <cellStyle name="Percent 2 11 8" xfId="15806"/>
    <cellStyle name="Percent 2 11 9" xfId="15807"/>
    <cellStyle name="Percent 2 12" xfId="15808"/>
    <cellStyle name="Percent 2 12 10" xfId="15809"/>
    <cellStyle name="Percent 2 12 11" xfId="15810"/>
    <cellStyle name="Percent 2 12 12" xfId="15811"/>
    <cellStyle name="Percent 2 12 13" xfId="15812"/>
    <cellStyle name="Percent 2 12 14" xfId="15813"/>
    <cellStyle name="Percent 2 12 15" xfId="15814"/>
    <cellStyle name="Percent 2 12 16" xfId="15815"/>
    <cellStyle name="Percent 2 12 17" xfId="15816"/>
    <cellStyle name="Percent 2 12 2" xfId="15817"/>
    <cellStyle name="Percent 2 12 3" xfId="15818"/>
    <cellStyle name="Percent 2 12 4" xfId="15819"/>
    <cellStyle name="Percent 2 12 5" xfId="15820"/>
    <cellStyle name="Percent 2 12 6" xfId="15821"/>
    <cellStyle name="Percent 2 12 7" xfId="15822"/>
    <cellStyle name="Percent 2 12 8" xfId="15823"/>
    <cellStyle name="Percent 2 12 9" xfId="15824"/>
    <cellStyle name="Percent 2 13" xfId="15825"/>
    <cellStyle name="Percent 2 13 10" xfId="15826"/>
    <cellStyle name="Percent 2 13 11" xfId="15827"/>
    <cellStyle name="Percent 2 13 12" xfId="15828"/>
    <cellStyle name="Percent 2 13 13" xfId="15829"/>
    <cellStyle name="Percent 2 13 14" xfId="15830"/>
    <cellStyle name="Percent 2 13 15" xfId="15831"/>
    <cellStyle name="Percent 2 13 16" xfId="15832"/>
    <cellStyle name="Percent 2 13 17" xfId="15833"/>
    <cellStyle name="Percent 2 13 2" xfId="15834"/>
    <cellStyle name="Percent 2 13 3" xfId="15835"/>
    <cellStyle name="Percent 2 13 4" xfId="15836"/>
    <cellStyle name="Percent 2 13 5" xfId="15837"/>
    <cellStyle name="Percent 2 13 6" xfId="15838"/>
    <cellStyle name="Percent 2 13 7" xfId="15839"/>
    <cellStyle name="Percent 2 13 8" xfId="15840"/>
    <cellStyle name="Percent 2 13 9" xfId="15841"/>
    <cellStyle name="Percent 2 14" xfId="15842"/>
    <cellStyle name="Percent 2 14 10" xfId="15843"/>
    <cellStyle name="Percent 2 14 11" xfId="15844"/>
    <cellStyle name="Percent 2 14 12" xfId="15845"/>
    <cellStyle name="Percent 2 14 13" xfId="15846"/>
    <cellStyle name="Percent 2 14 14" xfId="15847"/>
    <cellStyle name="Percent 2 14 15" xfId="15848"/>
    <cellStyle name="Percent 2 14 16" xfId="15849"/>
    <cellStyle name="Percent 2 14 17" xfId="15850"/>
    <cellStyle name="Percent 2 14 2" xfId="15851"/>
    <cellStyle name="Percent 2 14 3" xfId="15852"/>
    <cellStyle name="Percent 2 14 4" xfId="15853"/>
    <cellStyle name="Percent 2 14 5" xfId="15854"/>
    <cellStyle name="Percent 2 14 6" xfId="15855"/>
    <cellStyle name="Percent 2 14 7" xfId="15856"/>
    <cellStyle name="Percent 2 14 8" xfId="15857"/>
    <cellStyle name="Percent 2 14 9" xfId="15858"/>
    <cellStyle name="Percent 2 15" xfId="15859"/>
    <cellStyle name="Percent 2 15 10" xfId="15860"/>
    <cellStyle name="Percent 2 15 11" xfId="15861"/>
    <cellStyle name="Percent 2 15 12" xfId="15862"/>
    <cellStyle name="Percent 2 15 13" xfId="15863"/>
    <cellStyle name="Percent 2 15 14" xfId="15864"/>
    <cellStyle name="Percent 2 15 15" xfId="15865"/>
    <cellStyle name="Percent 2 15 16" xfId="15866"/>
    <cellStyle name="Percent 2 15 17" xfId="15867"/>
    <cellStyle name="Percent 2 15 2" xfId="15868"/>
    <cellStyle name="Percent 2 15 3" xfId="15869"/>
    <cellStyle name="Percent 2 15 4" xfId="15870"/>
    <cellStyle name="Percent 2 15 5" xfId="15871"/>
    <cellStyle name="Percent 2 15 6" xfId="15872"/>
    <cellStyle name="Percent 2 15 7" xfId="15873"/>
    <cellStyle name="Percent 2 15 8" xfId="15874"/>
    <cellStyle name="Percent 2 15 9" xfId="15875"/>
    <cellStyle name="Percent 2 16" xfId="15876"/>
    <cellStyle name="Percent 2 16 10" xfId="15877"/>
    <cellStyle name="Percent 2 16 11" xfId="15878"/>
    <cellStyle name="Percent 2 16 12" xfId="15879"/>
    <cellStyle name="Percent 2 16 13" xfId="15880"/>
    <cellStyle name="Percent 2 16 14" xfId="15881"/>
    <cellStyle name="Percent 2 16 15" xfId="15882"/>
    <cellStyle name="Percent 2 16 16" xfId="15883"/>
    <cellStyle name="Percent 2 16 17" xfId="15884"/>
    <cellStyle name="Percent 2 16 2" xfId="15885"/>
    <cellStyle name="Percent 2 16 3" xfId="15886"/>
    <cellStyle name="Percent 2 16 4" xfId="15887"/>
    <cellStyle name="Percent 2 16 5" xfId="15888"/>
    <cellStyle name="Percent 2 16 6" xfId="15889"/>
    <cellStyle name="Percent 2 16 7" xfId="15890"/>
    <cellStyle name="Percent 2 16 8" xfId="15891"/>
    <cellStyle name="Percent 2 16 9" xfId="15892"/>
    <cellStyle name="Percent 2 17" xfId="15893"/>
    <cellStyle name="Percent 2 17 10" xfId="15894"/>
    <cellStyle name="Percent 2 17 11" xfId="15895"/>
    <cellStyle name="Percent 2 17 12" xfId="15896"/>
    <cellStyle name="Percent 2 17 13" xfId="15897"/>
    <cellStyle name="Percent 2 17 14" xfId="15898"/>
    <cellStyle name="Percent 2 17 15" xfId="15899"/>
    <cellStyle name="Percent 2 17 16" xfId="15900"/>
    <cellStyle name="Percent 2 17 17" xfId="15901"/>
    <cellStyle name="Percent 2 17 2" xfId="15902"/>
    <cellStyle name="Percent 2 17 3" xfId="15903"/>
    <cellStyle name="Percent 2 17 4" xfId="15904"/>
    <cellStyle name="Percent 2 17 5" xfId="15905"/>
    <cellStyle name="Percent 2 17 6" xfId="15906"/>
    <cellStyle name="Percent 2 17 7" xfId="15907"/>
    <cellStyle name="Percent 2 17 8" xfId="15908"/>
    <cellStyle name="Percent 2 17 9" xfId="15909"/>
    <cellStyle name="Percent 2 18" xfId="15910"/>
    <cellStyle name="Percent 2 18 10" xfId="15911"/>
    <cellStyle name="Percent 2 18 11" xfId="15912"/>
    <cellStyle name="Percent 2 18 12" xfId="15913"/>
    <cellStyle name="Percent 2 18 13" xfId="15914"/>
    <cellStyle name="Percent 2 18 14" xfId="15915"/>
    <cellStyle name="Percent 2 18 15" xfId="15916"/>
    <cellStyle name="Percent 2 18 16" xfId="15917"/>
    <cellStyle name="Percent 2 18 17" xfId="15918"/>
    <cellStyle name="Percent 2 18 2" xfId="15919"/>
    <cellStyle name="Percent 2 18 3" xfId="15920"/>
    <cellStyle name="Percent 2 18 4" xfId="15921"/>
    <cellStyle name="Percent 2 18 5" xfId="15922"/>
    <cellStyle name="Percent 2 18 6" xfId="15923"/>
    <cellStyle name="Percent 2 18 7" xfId="15924"/>
    <cellStyle name="Percent 2 18 8" xfId="15925"/>
    <cellStyle name="Percent 2 18 9" xfId="15926"/>
    <cellStyle name="Percent 2 19" xfId="15927"/>
    <cellStyle name="Percent 2 19 10" xfId="15928"/>
    <cellStyle name="Percent 2 19 11" xfId="15929"/>
    <cellStyle name="Percent 2 19 12" xfId="15930"/>
    <cellStyle name="Percent 2 19 13" xfId="15931"/>
    <cellStyle name="Percent 2 19 14" xfId="15932"/>
    <cellStyle name="Percent 2 19 15" xfId="15933"/>
    <cellStyle name="Percent 2 19 16" xfId="15934"/>
    <cellStyle name="Percent 2 19 17" xfId="15935"/>
    <cellStyle name="Percent 2 19 2" xfId="15936"/>
    <cellStyle name="Percent 2 19 3" xfId="15937"/>
    <cellStyle name="Percent 2 19 4" xfId="15938"/>
    <cellStyle name="Percent 2 19 5" xfId="15939"/>
    <cellStyle name="Percent 2 19 6" xfId="15940"/>
    <cellStyle name="Percent 2 19 7" xfId="15941"/>
    <cellStyle name="Percent 2 19 8" xfId="15942"/>
    <cellStyle name="Percent 2 19 9" xfId="15943"/>
    <cellStyle name="Percent 2 2" xfId="15944"/>
    <cellStyle name="Percent 2 2 10" xfId="15945"/>
    <cellStyle name="Percent 2 2 10 10" xfId="15946"/>
    <cellStyle name="Percent 2 2 10 11" xfId="15947"/>
    <cellStyle name="Percent 2 2 10 12" xfId="15948"/>
    <cellStyle name="Percent 2 2 10 13" xfId="15949"/>
    <cellStyle name="Percent 2 2 10 14" xfId="15950"/>
    <cellStyle name="Percent 2 2 10 15" xfId="15951"/>
    <cellStyle name="Percent 2 2 10 16" xfId="15952"/>
    <cellStyle name="Percent 2 2 10 17" xfId="15953"/>
    <cellStyle name="Percent 2 2 10 2" xfId="15954"/>
    <cellStyle name="Percent 2 2 10 3" xfId="15955"/>
    <cellStyle name="Percent 2 2 10 4" xfId="15956"/>
    <cellStyle name="Percent 2 2 10 5" xfId="15957"/>
    <cellStyle name="Percent 2 2 10 6" xfId="15958"/>
    <cellStyle name="Percent 2 2 10 7" xfId="15959"/>
    <cellStyle name="Percent 2 2 10 8" xfId="15960"/>
    <cellStyle name="Percent 2 2 10 9" xfId="15961"/>
    <cellStyle name="Percent 2 2 11" xfId="15962"/>
    <cellStyle name="Percent 2 2 11 10" xfId="15963"/>
    <cellStyle name="Percent 2 2 11 11" xfId="15964"/>
    <cellStyle name="Percent 2 2 11 12" xfId="15965"/>
    <cellStyle name="Percent 2 2 11 13" xfId="15966"/>
    <cellStyle name="Percent 2 2 11 14" xfId="15967"/>
    <cellStyle name="Percent 2 2 11 15" xfId="15968"/>
    <cellStyle name="Percent 2 2 11 16" xfId="15969"/>
    <cellStyle name="Percent 2 2 11 17" xfId="15970"/>
    <cellStyle name="Percent 2 2 11 2" xfId="15971"/>
    <cellStyle name="Percent 2 2 11 3" xfId="15972"/>
    <cellStyle name="Percent 2 2 11 4" xfId="15973"/>
    <cellStyle name="Percent 2 2 11 5" xfId="15974"/>
    <cellStyle name="Percent 2 2 11 6" xfId="15975"/>
    <cellStyle name="Percent 2 2 11 7" xfId="15976"/>
    <cellStyle name="Percent 2 2 11 8" xfId="15977"/>
    <cellStyle name="Percent 2 2 11 9" xfId="15978"/>
    <cellStyle name="Percent 2 2 12" xfId="15979"/>
    <cellStyle name="Percent 2 2 12 10" xfId="15980"/>
    <cellStyle name="Percent 2 2 12 11" xfId="15981"/>
    <cellStyle name="Percent 2 2 12 12" xfId="15982"/>
    <cellStyle name="Percent 2 2 12 13" xfId="15983"/>
    <cellStyle name="Percent 2 2 12 14" xfId="15984"/>
    <cellStyle name="Percent 2 2 12 15" xfId="15985"/>
    <cellStyle name="Percent 2 2 12 16" xfId="15986"/>
    <cellStyle name="Percent 2 2 12 17" xfId="15987"/>
    <cellStyle name="Percent 2 2 12 2" xfId="15988"/>
    <cellStyle name="Percent 2 2 12 3" xfId="15989"/>
    <cellStyle name="Percent 2 2 12 4" xfId="15990"/>
    <cellStyle name="Percent 2 2 12 5" xfId="15991"/>
    <cellStyle name="Percent 2 2 12 6" xfId="15992"/>
    <cellStyle name="Percent 2 2 12 7" xfId="15993"/>
    <cellStyle name="Percent 2 2 12 8" xfId="15994"/>
    <cellStyle name="Percent 2 2 12 9" xfId="15995"/>
    <cellStyle name="Percent 2 2 13" xfId="15996"/>
    <cellStyle name="Percent 2 2 13 10" xfId="15997"/>
    <cellStyle name="Percent 2 2 13 11" xfId="15998"/>
    <cellStyle name="Percent 2 2 13 12" xfId="15999"/>
    <cellStyle name="Percent 2 2 13 13" xfId="16000"/>
    <cellStyle name="Percent 2 2 13 14" xfId="16001"/>
    <cellStyle name="Percent 2 2 13 15" xfId="16002"/>
    <cellStyle name="Percent 2 2 13 16" xfId="16003"/>
    <cellStyle name="Percent 2 2 13 17" xfId="16004"/>
    <cellStyle name="Percent 2 2 13 2" xfId="16005"/>
    <cellStyle name="Percent 2 2 13 3" xfId="16006"/>
    <cellStyle name="Percent 2 2 13 4" xfId="16007"/>
    <cellStyle name="Percent 2 2 13 5" xfId="16008"/>
    <cellStyle name="Percent 2 2 13 6" xfId="16009"/>
    <cellStyle name="Percent 2 2 13 7" xfId="16010"/>
    <cellStyle name="Percent 2 2 13 8" xfId="16011"/>
    <cellStyle name="Percent 2 2 13 9" xfId="16012"/>
    <cellStyle name="Percent 2 2 14" xfId="16013"/>
    <cellStyle name="Percent 2 2 14 10" xfId="16014"/>
    <cellStyle name="Percent 2 2 14 11" xfId="16015"/>
    <cellStyle name="Percent 2 2 14 12" xfId="16016"/>
    <cellStyle name="Percent 2 2 14 13" xfId="16017"/>
    <cellStyle name="Percent 2 2 14 14" xfId="16018"/>
    <cellStyle name="Percent 2 2 14 15" xfId="16019"/>
    <cellStyle name="Percent 2 2 14 16" xfId="16020"/>
    <cellStyle name="Percent 2 2 14 17" xfId="16021"/>
    <cellStyle name="Percent 2 2 14 2" xfId="16022"/>
    <cellStyle name="Percent 2 2 14 3" xfId="16023"/>
    <cellStyle name="Percent 2 2 14 4" xfId="16024"/>
    <cellStyle name="Percent 2 2 14 5" xfId="16025"/>
    <cellStyle name="Percent 2 2 14 6" xfId="16026"/>
    <cellStyle name="Percent 2 2 14 7" xfId="16027"/>
    <cellStyle name="Percent 2 2 14 8" xfId="16028"/>
    <cellStyle name="Percent 2 2 14 9" xfId="16029"/>
    <cellStyle name="Percent 2 2 15" xfId="16030"/>
    <cellStyle name="Percent 2 2 15 10" xfId="16031"/>
    <cellStyle name="Percent 2 2 15 11" xfId="16032"/>
    <cellStyle name="Percent 2 2 15 12" xfId="16033"/>
    <cellStyle name="Percent 2 2 15 13" xfId="16034"/>
    <cellStyle name="Percent 2 2 15 14" xfId="16035"/>
    <cellStyle name="Percent 2 2 15 15" xfId="16036"/>
    <cellStyle name="Percent 2 2 15 16" xfId="16037"/>
    <cellStyle name="Percent 2 2 15 17" xfId="16038"/>
    <cellStyle name="Percent 2 2 15 2" xfId="16039"/>
    <cellStyle name="Percent 2 2 15 3" xfId="16040"/>
    <cellStyle name="Percent 2 2 15 4" xfId="16041"/>
    <cellStyle name="Percent 2 2 15 5" xfId="16042"/>
    <cellStyle name="Percent 2 2 15 6" xfId="16043"/>
    <cellStyle name="Percent 2 2 15 7" xfId="16044"/>
    <cellStyle name="Percent 2 2 15 8" xfId="16045"/>
    <cellStyle name="Percent 2 2 15 9" xfId="16046"/>
    <cellStyle name="Percent 2 2 16" xfId="16047"/>
    <cellStyle name="Percent 2 2 16 10" xfId="16048"/>
    <cellStyle name="Percent 2 2 16 11" xfId="16049"/>
    <cellStyle name="Percent 2 2 16 12" xfId="16050"/>
    <cellStyle name="Percent 2 2 16 13" xfId="16051"/>
    <cellStyle name="Percent 2 2 16 14" xfId="16052"/>
    <cellStyle name="Percent 2 2 16 15" xfId="16053"/>
    <cellStyle name="Percent 2 2 16 16" xfId="16054"/>
    <cellStyle name="Percent 2 2 16 17" xfId="16055"/>
    <cellStyle name="Percent 2 2 16 2" xfId="16056"/>
    <cellStyle name="Percent 2 2 16 3" xfId="16057"/>
    <cellStyle name="Percent 2 2 16 4" xfId="16058"/>
    <cellStyle name="Percent 2 2 16 5" xfId="16059"/>
    <cellStyle name="Percent 2 2 16 6" xfId="16060"/>
    <cellStyle name="Percent 2 2 16 7" xfId="16061"/>
    <cellStyle name="Percent 2 2 16 8" xfId="16062"/>
    <cellStyle name="Percent 2 2 16 9" xfId="16063"/>
    <cellStyle name="Percent 2 2 17" xfId="16064"/>
    <cellStyle name="Percent 2 2 17 10" xfId="16065"/>
    <cellStyle name="Percent 2 2 17 11" xfId="16066"/>
    <cellStyle name="Percent 2 2 17 12" xfId="16067"/>
    <cellStyle name="Percent 2 2 17 13" xfId="16068"/>
    <cellStyle name="Percent 2 2 17 14" xfId="16069"/>
    <cellStyle name="Percent 2 2 17 15" xfId="16070"/>
    <cellStyle name="Percent 2 2 17 16" xfId="16071"/>
    <cellStyle name="Percent 2 2 17 17" xfId="16072"/>
    <cellStyle name="Percent 2 2 17 2" xfId="16073"/>
    <cellStyle name="Percent 2 2 17 3" xfId="16074"/>
    <cellStyle name="Percent 2 2 17 4" xfId="16075"/>
    <cellStyle name="Percent 2 2 17 5" xfId="16076"/>
    <cellStyle name="Percent 2 2 17 6" xfId="16077"/>
    <cellStyle name="Percent 2 2 17 7" xfId="16078"/>
    <cellStyle name="Percent 2 2 17 8" xfId="16079"/>
    <cellStyle name="Percent 2 2 17 9" xfId="16080"/>
    <cellStyle name="Percent 2 2 18" xfId="16081"/>
    <cellStyle name="Percent 2 2 18 10" xfId="16082"/>
    <cellStyle name="Percent 2 2 18 11" xfId="16083"/>
    <cellStyle name="Percent 2 2 18 12" xfId="16084"/>
    <cellStyle name="Percent 2 2 18 13" xfId="16085"/>
    <cellStyle name="Percent 2 2 18 14" xfId="16086"/>
    <cellStyle name="Percent 2 2 18 15" xfId="16087"/>
    <cellStyle name="Percent 2 2 18 16" xfId="16088"/>
    <cellStyle name="Percent 2 2 18 17" xfId="16089"/>
    <cellStyle name="Percent 2 2 18 2" xfId="16090"/>
    <cellStyle name="Percent 2 2 18 3" xfId="16091"/>
    <cellStyle name="Percent 2 2 18 4" xfId="16092"/>
    <cellStyle name="Percent 2 2 18 5" xfId="16093"/>
    <cellStyle name="Percent 2 2 18 6" xfId="16094"/>
    <cellStyle name="Percent 2 2 18 7" xfId="16095"/>
    <cellStyle name="Percent 2 2 18 8" xfId="16096"/>
    <cellStyle name="Percent 2 2 18 9" xfId="16097"/>
    <cellStyle name="Percent 2 2 19" xfId="16098"/>
    <cellStyle name="Percent 2 2 19 10" xfId="16099"/>
    <cellStyle name="Percent 2 2 19 11" xfId="16100"/>
    <cellStyle name="Percent 2 2 19 12" xfId="16101"/>
    <cellStyle name="Percent 2 2 19 13" xfId="16102"/>
    <cellStyle name="Percent 2 2 19 14" xfId="16103"/>
    <cellStyle name="Percent 2 2 19 15" xfId="16104"/>
    <cellStyle name="Percent 2 2 19 16" xfId="16105"/>
    <cellStyle name="Percent 2 2 19 17" xfId="16106"/>
    <cellStyle name="Percent 2 2 19 2" xfId="16107"/>
    <cellStyle name="Percent 2 2 19 3" xfId="16108"/>
    <cellStyle name="Percent 2 2 19 4" xfId="16109"/>
    <cellStyle name="Percent 2 2 19 5" xfId="16110"/>
    <cellStyle name="Percent 2 2 19 6" xfId="16111"/>
    <cellStyle name="Percent 2 2 19 7" xfId="16112"/>
    <cellStyle name="Percent 2 2 19 8" xfId="16113"/>
    <cellStyle name="Percent 2 2 19 9" xfId="16114"/>
    <cellStyle name="Percent 2 2 2" xfId="16115"/>
    <cellStyle name="Percent 2 2 2 2" xfId="16116"/>
    <cellStyle name="Percent 2 2 2 2 10" xfId="16117"/>
    <cellStyle name="Percent 2 2 2 2 11" xfId="16118"/>
    <cellStyle name="Percent 2 2 2 2 12" xfId="16119"/>
    <cellStyle name="Percent 2 2 2 2 13" xfId="16120"/>
    <cellStyle name="Percent 2 2 2 2 14" xfId="16121"/>
    <cellStyle name="Percent 2 2 2 2 15" xfId="16122"/>
    <cellStyle name="Percent 2 2 2 2 16" xfId="16123"/>
    <cellStyle name="Percent 2 2 2 2 17" xfId="16124"/>
    <cellStyle name="Percent 2 2 2 2 2" xfId="16125"/>
    <cellStyle name="Percent 2 2 2 2 3" xfId="16126"/>
    <cellStyle name="Percent 2 2 2 2 4" xfId="16127"/>
    <cellStyle name="Percent 2 2 2 2 5" xfId="16128"/>
    <cellStyle name="Percent 2 2 2 2 6" xfId="16129"/>
    <cellStyle name="Percent 2 2 2 2 7" xfId="16130"/>
    <cellStyle name="Percent 2 2 2 2 8" xfId="16131"/>
    <cellStyle name="Percent 2 2 2 2 9" xfId="16132"/>
    <cellStyle name="Percent 2 2 2 3" xfId="16133"/>
    <cellStyle name="Percent 2 2 2 3 10" xfId="16134"/>
    <cellStyle name="Percent 2 2 2 3 11" xfId="16135"/>
    <cellStyle name="Percent 2 2 2 3 12" xfId="16136"/>
    <cellStyle name="Percent 2 2 2 3 13" xfId="16137"/>
    <cellStyle name="Percent 2 2 2 3 14" xfId="16138"/>
    <cellStyle name="Percent 2 2 2 3 15" xfId="16139"/>
    <cellStyle name="Percent 2 2 2 3 16" xfId="16140"/>
    <cellStyle name="Percent 2 2 2 3 17" xfId="16141"/>
    <cellStyle name="Percent 2 2 2 3 2" xfId="16142"/>
    <cellStyle name="Percent 2 2 2 3 3" xfId="16143"/>
    <cellStyle name="Percent 2 2 2 3 4" xfId="16144"/>
    <cellStyle name="Percent 2 2 2 3 5" xfId="16145"/>
    <cellStyle name="Percent 2 2 2 3 6" xfId="16146"/>
    <cellStyle name="Percent 2 2 2 3 7" xfId="16147"/>
    <cellStyle name="Percent 2 2 2 3 8" xfId="16148"/>
    <cellStyle name="Percent 2 2 2 3 9" xfId="16149"/>
    <cellStyle name="Percent 2 2 20" xfId="16150"/>
    <cellStyle name="Percent 2 2 20 10" xfId="16151"/>
    <cellStyle name="Percent 2 2 20 11" xfId="16152"/>
    <cellStyle name="Percent 2 2 20 12" xfId="16153"/>
    <cellStyle name="Percent 2 2 20 13" xfId="16154"/>
    <cellStyle name="Percent 2 2 20 14" xfId="16155"/>
    <cellStyle name="Percent 2 2 20 15" xfId="16156"/>
    <cellStyle name="Percent 2 2 20 16" xfId="16157"/>
    <cellStyle name="Percent 2 2 20 17" xfId="16158"/>
    <cellStyle name="Percent 2 2 20 2" xfId="16159"/>
    <cellStyle name="Percent 2 2 20 3" xfId="16160"/>
    <cellStyle name="Percent 2 2 20 4" xfId="16161"/>
    <cellStyle name="Percent 2 2 20 5" xfId="16162"/>
    <cellStyle name="Percent 2 2 20 6" xfId="16163"/>
    <cellStyle name="Percent 2 2 20 7" xfId="16164"/>
    <cellStyle name="Percent 2 2 20 8" xfId="16165"/>
    <cellStyle name="Percent 2 2 20 9" xfId="16166"/>
    <cellStyle name="Percent 2 2 21" xfId="16167"/>
    <cellStyle name="Percent 2 2 21 10" xfId="16168"/>
    <cellStyle name="Percent 2 2 21 11" xfId="16169"/>
    <cellStyle name="Percent 2 2 21 12" xfId="16170"/>
    <cellStyle name="Percent 2 2 21 13" xfId="16171"/>
    <cellStyle name="Percent 2 2 21 14" xfId="16172"/>
    <cellStyle name="Percent 2 2 21 15" xfId="16173"/>
    <cellStyle name="Percent 2 2 21 16" xfId="16174"/>
    <cellStyle name="Percent 2 2 21 17" xfId="16175"/>
    <cellStyle name="Percent 2 2 21 2" xfId="16176"/>
    <cellStyle name="Percent 2 2 21 3" xfId="16177"/>
    <cellStyle name="Percent 2 2 21 4" xfId="16178"/>
    <cellStyle name="Percent 2 2 21 5" xfId="16179"/>
    <cellStyle name="Percent 2 2 21 6" xfId="16180"/>
    <cellStyle name="Percent 2 2 21 7" xfId="16181"/>
    <cellStyle name="Percent 2 2 21 8" xfId="16182"/>
    <cellStyle name="Percent 2 2 21 9" xfId="16183"/>
    <cellStyle name="Percent 2 2 22" xfId="16184"/>
    <cellStyle name="Percent 2 2 22 10" xfId="16185"/>
    <cellStyle name="Percent 2 2 22 11" xfId="16186"/>
    <cellStyle name="Percent 2 2 22 12" xfId="16187"/>
    <cellStyle name="Percent 2 2 22 13" xfId="16188"/>
    <cellStyle name="Percent 2 2 22 14" xfId="16189"/>
    <cellStyle name="Percent 2 2 22 15" xfId="16190"/>
    <cellStyle name="Percent 2 2 22 16" xfId="16191"/>
    <cellStyle name="Percent 2 2 22 17" xfId="16192"/>
    <cellStyle name="Percent 2 2 22 2" xfId="16193"/>
    <cellStyle name="Percent 2 2 22 3" xfId="16194"/>
    <cellStyle name="Percent 2 2 22 4" xfId="16195"/>
    <cellStyle name="Percent 2 2 22 5" xfId="16196"/>
    <cellStyle name="Percent 2 2 22 6" xfId="16197"/>
    <cellStyle name="Percent 2 2 22 7" xfId="16198"/>
    <cellStyle name="Percent 2 2 22 8" xfId="16199"/>
    <cellStyle name="Percent 2 2 22 9" xfId="16200"/>
    <cellStyle name="Percent 2 2 23" xfId="16201"/>
    <cellStyle name="Percent 2 2 23 10" xfId="16202"/>
    <cellStyle name="Percent 2 2 23 11" xfId="16203"/>
    <cellStyle name="Percent 2 2 23 12" xfId="16204"/>
    <cellStyle name="Percent 2 2 23 13" xfId="16205"/>
    <cellStyle name="Percent 2 2 23 14" xfId="16206"/>
    <cellStyle name="Percent 2 2 23 15" xfId="16207"/>
    <cellStyle name="Percent 2 2 23 16" xfId="16208"/>
    <cellStyle name="Percent 2 2 23 17" xfId="16209"/>
    <cellStyle name="Percent 2 2 23 2" xfId="16210"/>
    <cellStyle name="Percent 2 2 23 3" xfId="16211"/>
    <cellStyle name="Percent 2 2 23 4" xfId="16212"/>
    <cellStyle name="Percent 2 2 23 5" xfId="16213"/>
    <cellStyle name="Percent 2 2 23 6" xfId="16214"/>
    <cellStyle name="Percent 2 2 23 7" xfId="16215"/>
    <cellStyle name="Percent 2 2 23 8" xfId="16216"/>
    <cellStyle name="Percent 2 2 23 9" xfId="16217"/>
    <cellStyle name="Percent 2 2 24" xfId="16218"/>
    <cellStyle name="Percent 2 2 24 10" xfId="16219"/>
    <cellStyle name="Percent 2 2 24 11" xfId="16220"/>
    <cellStyle name="Percent 2 2 24 12" xfId="16221"/>
    <cellStyle name="Percent 2 2 24 13" xfId="16222"/>
    <cellStyle name="Percent 2 2 24 14" xfId="16223"/>
    <cellStyle name="Percent 2 2 24 15" xfId="16224"/>
    <cellStyle name="Percent 2 2 24 16" xfId="16225"/>
    <cellStyle name="Percent 2 2 24 17" xfId="16226"/>
    <cellStyle name="Percent 2 2 24 2" xfId="16227"/>
    <cellStyle name="Percent 2 2 24 3" xfId="16228"/>
    <cellStyle name="Percent 2 2 24 4" xfId="16229"/>
    <cellStyle name="Percent 2 2 24 5" xfId="16230"/>
    <cellStyle name="Percent 2 2 24 6" xfId="16231"/>
    <cellStyle name="Percent 2 2 24 7" xfId="16232"/>
    <cellStyle name="Percent 2 2 24 8" xfId="16233"/>
    <cellStyle name="Percent 2 2 24 9" xfId="16234"/>
    <cellStyle name="Percent 2 2 25" xfId="16235"/>
    <cellStyle name="Percent 2 2 25 10" xfId="16236"/>
    <cellStyle name="Percent 2 2 25 11" xfId="16237"/>
    <cellStyle name="Percent 2 2 25 12" xfId="16238"/>
    <cellStyle name="Percent 2 2 25 13" xfId="16239"/>
    <cellStyle name="Percent 2 2 25 14" xfId="16240"/>
    <cellStyle name="Percent 2 2 25 15" xfId="16241"/>
    <cellStyle name="Percent 2 2 25 16" xfId="16242"/>
    <cellStyle name="Percent 2 2 25 17" xfId="16243"/>
    <cellStyle name="Percent 2 2 25 2" xfId="16244"/>
    <cellStyle name="Percent 2 2 25 3" xfId="16245"/>
    <cellStyle name="Percent 2 2 25 4" xfId="16246"/>
    <cellStyle name="Percent 2 2 25 5" xfId="16247"/>
    <cellStyle name="Percent 2 2 25 6" xfId="16248"/>
    <cellStyle name="Percent 2 2 25 7" xfId="16249"/>
    <cellStyle name="Percent 2 2 25 8" xfId="16250"/>
    <cellStyle name="Percent 2 2 25 9" xfId="16251"/>
    <cellStyle name="Percent 2 2 26" xfId="16252"/>
    <cellStyle name="Percent 2 2 26 10" xfId="16253"/>
    <cellStyle name="Percent 2 2 26 11" xfId="16254"/>
    <cellStyle name="Percent 2 2 26 12" xfId="16255"/>
    <cellStyle name="Percent 2 2 26 13" xfId="16256"/>
    <cellStyle name="Percent 2 2 26 14" xfId="16257"/>
    <cellStyle name="Percent 2 2 26 15" xfId="16258"/>
    <cellStyle name="Percent 2 2 26 16" xfId="16259"/>
    <cellStyle name="Percent 2 2 26 17" xfId="16260"/>
    <cellStyle name="Percent 2 2 26 2" xfId="16261"/>
    <cellStyle name="Percent 2 2 26 3" xfId="16262"/>
    <cellStyle name="Percent 2 2 26 4" xfId="16263"/>
    <cellStyle name="Percent 2 2 26 5" xfId="16264"/>
    <cellStyle name="Percent 2 2 26 6" xfId="16265"/>
    <cellStyle name="Percent 2 2 26 7" xfId="16266"/>
    <cellStyle name="Percent 2 2 26 8" xfId="16267"/>
    <cellStyle name="Percent 2 2 26 9" xfId="16268"/>
    <cellStyle name="Percent 2 2 27" xfId="16269"/>
    <cellStyle name="Percent 2 2 27 10" xfId="16270"/>
    <cellStyle name="Percent 2 2 27 11" xfId="16271"/>
    <cellStyle name="Percent 2 2 27 12" xfId="16272"/>
    <cellStyle name="Percent 2 2 27 13" xfId="16273"/>
    <cellStyle name="Percent 2 2 27 14" xfId="16274"/>
    <cellStyle name="Percent 2 2 27 15" xfId="16275"/>
    <cellStyle name="Percent 2 2 27 16" xfId="16276"/>
    <cellStyle name="Percent 2 2 27 17" xfId="16277"/>
    <cellStyle name="Percent 2 2 27 2" xfId="16278"/>
    <cellStyle name="Percent 2 2 27 3" xfId="16279"/>
    <cellStyle name="Percent 2 2 27 4" xfId="16280"/>
    <cellStyle name="Percent 2 2 27 5" xfId="16281"/>
    <cellStyle name="Percent 2 2 27 6" xfId="16282"/>
    <cellStyle name="Percent 2 2 27 7" xfId="16283"/>
    <cellStyle name="Percent 2 2 27 8" xfId="16284"/>
    <cellStyle name="Percent 2 2 27 9" xfId="16285"/>
    <cellStyle name="Percent 2 2 28" xfId="16286"/>
    <cellStyle name="Percent 2 2 28 10" xfId="16287"/>
    <cellStyle name="Percent 2 2 28 11" xfId="16288"/>
    <cellStyle name="Percent 2 2 28 12" xfId="16289"/>
    <cellStyle name="Percent 2 2 28 13" xfId="16290"/>
    <cellStyle name="Percent 2 2 28 14" xfId="16291"/>
    <cellStyle name="Percent 2 2 28 15" xfId="16292"/>
    <cellStyle name="Percent 2 2 28 16" xfId="16293"/>
    <cellStyle name="Percent 2 2 28 17" xfId="16294"/>
    <cellStyle name="Percent 2 2 28 2" xfId="16295"/>
    <cellStyle name="Percent 2 2 28 3" xfId="16296"/>
    <cellStyle name="Percent 2 2 28 4" xfId="16297"/>
    <cellStyle name="Percent 2 2 28 5" xfId="16298"/>
    <cellStyle name="Percent 2 2 28 6" xfId="16299"/>
    <cellStyle name="Percent 2 2 28 7" xfId="16300"/>
    <cellStyle name="Percent 2 2 28 8" xfId="16301"/>
    <cellStyle name="Percent 2 2 28 9" xfId="16302"/>
    <cellStyle name="Percent 2 2 29" xfId="16303"/>
    <cellStyle name="Percent 2 2 29 10" xfId="16304"/>
    <cellStyle name="Percent 2 2 29 11" xfId="16305"/>
    <cellStyle name="Percent 2 2 29 12" xfId="16306"/>
    <cellStyle name="Percent 2 2 29 13" xfId="16307"/>
    <cellStyle name="Percent 2 2 29 14" xfId="16308"/>
    <cellStyle name="Percent 2 2 29 15" xfId="16309"/>
    <cellStyle name="Percent 2 2 29 16" xfId="16310"/>
    <cellStyle name="Percent 2 2 29 17" xfId="16311"/>
    <cellStyle name="Percent 2 2 29 2" xfId="16312"/>
    <cellStyle name="Percent 2 2 29 3" xfId="16313"/>
    <cellStyle name="Percent 2 2 29 4" xfId="16314"/>
    <cellStyle name="Percent 2 2 29 5" xfId="16315"/>
    <cellStyle name="Percent 2 2 29 6" xfId="16316"/>
    <cellStyle name="Percent 2 2 29 7" xfId="16317"/>
    <cellStyle name="Percent 2 2 29 8" xfId="16318"/>
    <cellStyle name="Percent 2 2 29 9" xfId="16319"/>
    <cellStyle name="Percent 2 2 3" xfId="16320"/>
    <cellStyle name="Percent 2 2 3 10" xfId="16321"/>
    <cellStyle name="Percent 2 2 3 11" xfId="16322"/>
    <cellStyle name="Percent 2 2 3 12" xfId="16323"/>
    <cellStyle name="Percent 2 2 3 13" xfId="16324"/>
    <cellStyle name="Percent 2 2 3 14" xfId="16325"/>
    <cellStyle name="Percent 2 2 3 15" xfId="16326"/>
    <cellStyle name="Percent 2 2 3 16" xfId="16327"/>
    <cellStyle name="Percent 2 2 3 17" xfId="16328"/>
    <cellStyle name="Percent 2 2 3 2" xfId="16329"/>
    <cellStyle name="Percent 2 2 3 3" xfId="16330"/>
    <cellStyle name="Percent 2 2 3 4" xfId="16331"/>
    <cellStyle name="Percent 2 2 3 5" xfId="16332"/>
    <cellStyle name="Percent 2 2 3 6" xfId="16333"/>
    <cellStyle name="Percent 2 2 3 7" xfId="16334"/>
    <cellStyle name="Percent 2 2 3 8" xfId="16335"/>
    <cellStyle name="Percent 2 2 3 9" xfId="16336"/>
    <cellStyle name="Percent 2 2 30" xfId="16337"/>
    <cellStyle name="Percent 2 2 30 10" xfId="16338"/>
    <cellStyle name="Percent 2 2 30 11" xfId="16339"/>
    <cellStyle name="Percent 2 2 30 12" xfId="16340"/>
    <cellStyle name="Percent 2 2 30 13" xfId="16341"/>
    <cellStyle name="Percent 2 2 30 14" xfId="16342"/>
    <cellStyle name="Percent 2 2 30 15" xfId="16343"/>
    <cellStyle name="Percent 2 2 30 16" xfId="16344"/>
    <cellStyle name="Percent 2 2 30 17" xfId="16345"/>
    <cellStyle name="Percent 2 2 30 2" xfId="16346"/>
    <cellStyle name="Percent 2 2 30 3" xfId="16347"/>
    <cellStyle name="Percent 2 2 30 4" xfId="16348"/>
    <cellStyle name="Percent 2 2 30 5" xfId="16349"/>
    <cellStyle name="Percent 2 2 30 6" xfId="16350"/>
    <cellStyle name="Percent 2 2 30 7" xfId="16351"/>
    <cellStyle name="Percent 2 2 30 8" xfId="16352"/>
    <cellStyle name="Percent 2 2 30 9" xfId="16353"/>
    <cellStyle name="Percent 2 2 31" xfId="16354"/>
    <cellStyle name="Percent 2 2 31 10" xfId="16355"/>
    <cellStyle name="Percent 2 2 31 11" xfId="16356"/>
    <cellStyle name="Percent 2 2 31 12" xfId="16357"/>
    <cellStyle name="Percent 2 2 31 13" xfId="16358"/>
    <cellStyle name="Percent 2 2 31 14" xfId="16359"/>
    <cellStyle name="Percent 2 2 31 15" xfId="16360"/>
    <cellStyle name="Percent 2 2 31 16" xfId="16361"/>
    <cellStyle name="Percent 2 2 31 17" xfId="16362"/>
    <cellStyle name="Percent 2 2 31 2" xfId="16363"/>
    <cellStyle name="Percent 2 2 31 3" xfId="16364"/>
    <cellStyle name="Percent 2 2 31 4" xfId="16365"/>
    <cellStyle name="Percent 2 2 31 5" xfId="16366"/>
    <cellStyle name="Percent 2 2 31 6" xfId="16367"/>
    <cellStyle name="Percent 2 2 31 7" xfId="16368"/>
    <cellStyle name="Percent 2 2 31 8" xfId="16369"/>
    <cellStyle name="Percent 2 2 31 9" xfId="16370"/>
    <cellStyle name="Percent 2 2 32" xfId="16371"/>
    <cellStyle name="Percent 2 2 32 10" xfId="16372"/>
    <cellStyle name="Percent 2 2 32 11" xfId="16373"/>
    <cellStyle name="Percent 2 2 32 12" xfId="16374"/>
    <cellStyle name="Percent 2 2 32 13" xfId="16375"/>
    <cellStyle name="Percent 2 2 32 14" xfId="16376"/>
    <cellStyle name="Percent 2 2 32 15" xfId="16377"/>
    <cellStyle name="Percent 2 2 32 16" xfId="16378"/>
    <cellStyle name="Percent 2 2 32 17" xfId="16379"/>
    <cellStyle name="Percent 2 2 32 2" xfId="16380"/>
    <cellStyle name="Percent 2 2 32 3" xfId="16381"/>
    <cellStyle name="Percent 2 2 32 4" xfId="16382"/>
    <cellStyle name="Percent 2 2 32 5" xfId="16383"/>
    <cellStyle name="Percent 2 2 32 6" xfId="16384"/>
    <cellStyle name="Percent 2 2 32 7" xfId="16385"/>
    <cellStyle name="Percent 2 2 32 8" xfId="16386"/>
    <cellStyle name="Percent 2 2 32 9" xfId="16387"/>
    <cellStyle name="Percent 2 2 33" xfId="16388"/>
    <cellStyle name="Percent 2 2 33 10" xfId="16389"/>
    <cellStyle name="Percent 2 2 33 11" xfId="16390"/>
    <cellStyle name="Percent 2 2 33 12" xfId="16391"/>
    <cellStyle name="Percent 2 2 33 13" xfId="16392"/>
    <cellStyle name="Percent 2 2 33 14" xfId="16393"/>
    <cellStyle name="Percent 2 2 33 15" xfId="16394"/>
    <cellStyle name="Percent 2 2 33 16" xfId="16395"/>
    <cellStyle name="Percent 2 2 33 17" xfId="16396"/>
    <cellStyle name="Percent 2 2 33 2" xfId="16397"/>
    <cellStyle name="Percent 2 2 33 3" xfId="16398"/>
    <cellStyle name="Percent 2 2 33 4" xfId="16399"/>
    <cellStyle name="Percent 2 2 33 5" xfId="16400"/>
    <cellStyle name="Percent 2 2 33 6" xfId="16401"/>
    <cellStyle name="Percent 2 2 33 7" xfId="16402"/>
    <cellStyle name="Percent 2 2 33 8" xfId="16403"/>
    <cellStyle name="Percent 2 2 33 9" xfId="16404"/>
    <cellStyle name="Percent 2 2 34" xfId="16405"/>
    <cellStyle name="Percent 2 2 34 10" xfId="16406"/>
    <cellStyle name="Percent 2 2 34 11" xfId="16407"/>
    <cellStyle name="Percent 2 2 34 12" xfId="16408"/>
    <cellStyle name="Percent 2 2 34 13" xfId="16409"/>
    <cellStyle name="Percent 2 2 34 14" xfId="16410"/>
    <cellStyle name="Percent 2 2 34 15" xfId="16411"/>
    <cellStyle name="Percent 2 2 34 16" xfId="16412"/>
    <cellStyle name="Percent 2 2 34 17" xfId="16413"/>
    <cellStyle name="Percent 2 2 34 2" xfId="16414"/>
    <cellStyle name="Percent 2 2 34 3" xfId="16415"/>
    <cellStyle name="Percent 2 2 34 4" xfId="16416"/>
    <cellStyle name="Percent 2 2 34 5" xfId="16417"/>
    <cellStyle name="Percent 2 2 34 6" xfId="16418"/>
    <cellStyle name="Percent 2 2 34 7" xfId="16419"/>
    <cellStyle name="Percent 2 2 34 8" xfId="16420"/>
    <cellStyle name="Percent 2 2 34 9" xfId="16421"/>
    <cellStyle name="Percent 2 2 35" xfId="16422"/>
    <cellStyle name="Percent 2 2 35 10" xfId="16423"/>
    <cellStyle name="Percent 2 2 35 11" xfId="16424"/>
    <cellStyle name="Percent 2 2 35 12" xfId="16425"/>
    <cellStyle name="Percent 2 2 35 13" xfId="16426"/>
    <cellStyle name="Percent 2 2 35 14" xfId="16427"/>
    <cellStyle name="Percent 2 2 35 15" xfId="16428"/>
    <cellStyle name="Percent 2 2 35 16" xfId="16429"/>
    <cellStyle name="Percent 2 2 35 17" xfId="16430"/>
    <cellStyle name="Percent 2 2 35 2" xfId="16431"/>
    <cellStyle name="Percent 2 2 35 3" xfId="16432"/>
    <cellStyle name="Percent 2 2 35 4" xfId="16433"/>
    <cellStyle name="Percent 2 2 35 5" xfId="16434"/>
    <cellStyle name="Percent 2 2 35 6" xfId="16435"/>
    <cellStyle name="Percent 2 2 35 7" xfId="16436"/>
    <cellStyle name="Percent 2 2 35 8" xfId="16437"/>
    <cellStyle name="Percent 2 2 35 9" xfId="16438"/>
    <cellStyle name="Percent 2 2 36" xfId="16439"/>
    <cellStyle name="Percent 2 2 36 10" xfId="16440"/>
    <cellStyle name="Percent 2 2 36 11" xfId="16441"/>
    <cellStyle name="Percent 2 2 36 12" xfId="16442"/>
    <cellStyle name="Percent 2 2 36 13" xfId="16443"/>
    <cellStyle name="Percent 2 2 36 14" xfId="16444"/>
    <cellStyle name="Percent 2 2 36 15" xfId="16445"/>
    <cellStyle name="Percent 2 2 36 16" xfId="16446"/>
    <cellStyle name="Percent 2 2 36 17" xfId="16447"/>
    <cellStyle name="Percent 2 2 36 2" xfId="16448"/>
    <cellStyle name="Percent 2 2 36 3" xfId="16449"/>
    <cellStyle name="Percent 2 2 36 4" xfId="16450"/>
    <cellStyle name="Percent 2 2 36 5" xfId="16451"/>
    <cellStyle name="Percent 2 2 36 6" xfId="16452"/>
    <cellStyle name="Percent 2 2 36 7" xfId="16453"/>
    <cellStyle name="Percent 2 2 36 8" xfId="16454"/>
    <cellStyle name="Percent 2 2 36 9" xfId="16455"/>
    <cellStyle name="Percent 2 2 37" xfId="16456"/>
    <cellStyle name="Percent 2 2 37 10" xfId="16457"/>
    <cellStyle name="Percent 2 2 37 11" xfId="16458"/>
    <cellStyle name="Percent 2 2 37 12" xfId="16459"/>
    <cellStyle name="Percent 2 2 37 13" xfId="16460"/>
    <cellStyle name="Percent 2 2 37 14" xfId="16461"/>
    <cellStyle name="Percent 2 2 37 15" xfId="16462"/>
    <cellStyle name="Percent 2 2 37 16" xfId="16463"/>
    <cellStyle name="Percent 2 2 37 17" xfId="16464"/>
    <cellStyle name="Percent 2 2 37 2" xfId="16465"/>
    <cellStyle name="Percent 2 2 37 3" xfId="16466"/>
    <cellStyle name="Percent 2 2 37 4" xfId="16467"/>
    <cellStyle name="Percent 2 2 37 5" xfId="16468"/>
    <cellStyle name="Percent 2 2 37 6" xfId="16469"/>
    <cellStyle name="Percent 2 2 37 7" xfId="16470"/>
    <cellStyle name="Percent 2 2 37 8" xfId="16471"/>
    <cellStyle name="Percent 2 2 37 9" xfId="16472"/>
    <cellStyle name="Percent 2 2 38" xfId="16473"/>
    <cellStyle name="Percent 2 2 38 10" xfId="16474"/>
    <cellStyle name="Percent 2 2 38 11" xfId="16475"/>
    <cellStyle name="Percent 2 2 38 12" xfId="16476"/>
    <cellStyle name="Percent 2 2 38 13" xfId="16477"/>
    <cellStyle name="Percent 2 2 38 14" xfId="16478"/>
    <cellStyle name="Percent 2 2 38 15" xfId="16479"/>
    <cellStyle name="Percent 2 2 38 16" xfId="16480"/>
    <cellStyle name="Percent 2 2 38 17" xfId="16481"/>
    <cellStyle name="Percent 2 2 38 2" xfId="16482"/>
    <cellStyle name="Percent 2 2 38 3" xfId="16483"/>
    <cellStyle name="Percent 2 2 38 4" xfId="16484"/>
    <cellStyle name="Percent 2 2 38 5" xfId="16485"/>
    <cellStyle name="Percent 2 2 38 6" xfId="16486"/>
    <cellStyle name="Percent 2 2 38 7" xfId="16487"/>
    <cellStyle name="Percent 2 2 38 8" xfId="16488"/>
    <cellStyle name="Percent 2 2 38 9" xfId="16489"/>
    <cellStyle name="Percent 2 2 39" xfId="16490"/>
    <cellStyle name="Percent 2 2 39 10" xfId="16491"/>
    <cellStyle name="Percent 2 2 39 11" xfId="16492"/>
    <cellStyle name="Percent 2 2 39 12" xfId="16493"/>
    <cellStyle name="Percent 2 2 39 13" xfId="16494"/>
    <cellStyle name="Percent 2 2 39 14" xfId="16495"/>
    <cellStyle name="Percent 2 2 39 15" xfId="16496"/>
    <cellStyle name="Percent 2 2 39 16" xfId="16497"/>
    <cellStyle name="Percent 2 2 39 17" xfId="16498"/>
    <cellStyle name="Percent 2 2 39 2" xfId="16499"/>
    <cellStyle name="Percent 2 2 39 3" xfId="16500"/>
    <cellStyle name="Percent 2 2 39 4" xfId="16501"/>
    <cellStyle name="Percent 2 2 39 5" xfId="16502"/>
    <cellStyle name="Percent 2 2 39 6" xfId="16503"/>
    <cellStyle name="Percent 2 2 39 7" xfId="16504"/>
    <cellStyle name="Percent 2 2 39 8" xfId="16505"/>
    <cellStyle name="Percent 2 2 39 9" xfId="16506"/>
    <cellStyle name="Percent 2 2 4" xfId="16507"/>
    <cellStyle name="Percent 2 2 4 10" xfId="16508"/>
    <cellStyle name="Percent 2 2 4 11" xfId="16509"/>
    <cellStyle name="Percent 2 2 4 12" xfId="16510"/>
    <cellStyle name="Percent 2 2 4 13" xfId="16511"/>
    <cellStyle name="Percent 2 2 4 14" xfId="16512"/>
    <cellStyle name="Percent 2 2 4 15" xfId="16513"/>
    <cellStyle name="Percent 2 2 4 16" xfId="16514"/>
    <cellStyle name="Percent 2 2 4 17" xfId="16515"/>
    <cellStyle name="Percent 2 2 4 2" xfId="16516"/>
    <cellStyle name="Percent 2 2 4 3" xfId="16517"/>
    <cellStyle name="Percent 2 2 4 4" xfId="16518"/>
    <cellStyle name="Percent 2 2 4 5" xfId="16519"/>
    <cellStyle name="Percent 2 2 4 6" xfId="16520"/>
    <cellStyle name="Percent 2 2 4 7" xfId="16521"/>
    <cellStyle name="Percent 2 2 4 8" xfId="16522"/>
    <cellStyle name="Percent 2 2 4 9" xfId="16523"/>
    <cellStyle name="Percent 2 2 40" xfId="16524"/>
    <cellStyle name="Percent 2 2 40 10" xfId="16525"/>
    <cellStyle name="Percent 2 2 40 11" xfId="16526"/>
    <cellStyle name="Percent 2 2 40 12" xfId="16527"/>
    <cellStyle name="Percent 2 2 40 13" xfId="16528"/>
    <cellStyle name="Percent 2 2 40 14" xfId="16529"/>
    <cellStyle name="Percent 2 2 40 15" xfId="16530"/>
    <cellStyle name="Percent 2 2 40 16" xfId="16531"/>
    <cellStyle name="Percent 2 2 40 17" xfId="16532"/>
    <cellStyle name="Percent 2 2 40 2" xfId="16533"/>
    <cellStyle name="Percent 2 2 40 3" xfId="16534"/>
    <cellStyle name="Percent 2 2 40 4" xfId="16535"/>
    <cellStyle name="Percent 2 2 40 5" xfId="16536"/>
    <cellStyle name="Percent 2 2 40 6" xfId="16537"/>
    <cellStyle name="Percent 2 2 40 7" xfId="16538"/>
    <cellStyle name="Percent 2 2 40 8" xfId="16539"/>
    <cellStyle name="Percent 2 2 40 9" xfId="16540"/>
    <cellStyle name="Percent 2 2 41" xfId="16541"/>
    <cellStyle name="Percent 2 2 41 10" xfId="16542"/>
    <cellStyle name="Percent 2 2 41 11" xfId="16543"/>
    <cellStyle name="Percent 2 2 41 12" xfId="16544"/>
    <cellStyle name="Percent 2 2 41 13" xfId="16545"/>
    <cellStyle name="Percent 2 2 41 14" xfId="16546"/>
    <cellStyle name="Percent 2 2 41 15" xfId="16547"/>
    <cellStyle name="Percent 2 2 41 16" xfId="16548"/>
    <cellStyle name="Percent 2 2 41 17" xfId="16549"/>
    <cellStyle name="Percent 2 2 41 2" xfId="16550"/>
    <cellStyle name="Percent 2 2 41 3" xfId="16551"/>
    <cellStyle name="Percent 2 2 41 4" xfId="16552"/>
    <cellStyle name="Percent 2 2 41 5" xfId="16553"/>
    <cellStyle name="Percent 2 2 41 6" xfId="16554"/>
    <cellStyle name="Percent 2 2 41 7" xfId="16555"/>
    <cellStyle name="Percent 2 2 41 8" xfId="16556"/>
    <cellStyle name="Percent 2 2 41 9" xfId="16557"/>
    <cellStyle name="Percent 2 2 42" xfId="16558"/>
    <cellStyle name="Percent 2 2 42 10" xfId="16559"/>
    <cellStyle name="Percent 2 2 42 11" xfId="16560"/>
    <cellStyle name="Percent 2 2 42 12" xfId="16561"/>
    <cellStyle name="Percent 2 2 42 13" xfId="16562"/>
    <cellStyle name="Percent 2 2 42 14" xfId="16563"/>
    <cellStyle name="Percent 2 2 42 15" xfId="16564"/>
    <cellStyle name="Percent 2 2 42 16" xfId="16565"/>
    <cellStyle name="Percent 2 2 42 17" xfId="16566"/>
    <cellStyle name="Percent 2 2 42 2" xfId="16567"/>
    <cellStyle name="Percent 2 2 42 3" xfId="16568"/>
    <cellStyle name="Percent 2 2 42 4" xfId="16569"/>
    <cellStyle name="Percent 2 2 42 5" xfId="16570"/>
    <cellStyle name="Percent 2 2 42 6" xfId="16571"/>
    <cellStyle name="Percent 2 2 42 7" xfId="16572"/>
    <cellStyle name="Percent 2 2 42 8" xfId="16573"/>
    <cellStyle name="Percent 2 2 42 9" xfId="16574"/>
    <cellStyle name="Percent 2 2 43" xfId="16575"/>
    <cellStyle name="Percent 2 2 43 10" xfId="16576"/>
    <cellStyle name="Percent 2 2 43 11" xfId="16577"/>
    <cellStyle name="Percent 2 2 43 12" xfId="16578"/>
    <cellStyle name="Percent 2 2 43 13" xfId="16579"/>
    <cellStyle name="Percent 2 2 43 14" xfId="16580"/>
    <cellStyle name="Percent 2 2 43 15" xfId="16581"/>
    <cellStyle name="Percent 2 2 43 16" xfId="16582"/>
    <cellStyle name="Percent 2 2 43 17" xfId="16583"/>
    <cellStyle name="Percent 2 2 43 2" xfId="16584"/>
    <cellStyle name="Percent 2 2 43 3" xfId="16585"/>
    <cellStyle name="Percent 2 2 43 4" xfId="16586"/>
    <cellStyle name="Percent 2 2 43 5" xfId="16587"/>
    <cellStyle name="Percent 2 2 43 6" xfId="16588"/>
    <cellStyle name="Percent 2 2 43 7" xfId="16589"/>
    <cellStyle name="Percent 2 2 43 8" xfId="16590"/>
    <cellStyle name="Percent 2 2 43 9" xfId="16591"/>
    <cellStyle name="Percent 2 2 44" xfId="16592"/>
    <cellStyle name="Percent 2 2 44 10" xfId="16593"/>
    <cellStyle name="Percent 2 2 44 11" xfId="16594"/>
    <cellStyle name="Percent 2 2 44 12" xfId="16595"/>
    <cellStyle name="Percent 2 2 44 13" xfId="16596"/>
    <cellStyle name="Percent 2 2 44 14" xfId="16597"/>
    <cellStyle name="Percent 2 2 44 15" xfId="16598"/>
    <cellStyle name="Percent 2 2 44 16" xfId="16599"/>
    <cellStyle name="Percent 2 2 44 17" xfId="16600"/>
    <cellStyle name="Percent 2 2 44 2" xfId="16601"/>
    <cellStyle name="Percent 2 2 44 3" xfId="16602"/>
    <cellStyle name="Percent 2 2 44 4" xfId="16603"/>
    <cellStyle name="Percent 2 2 44 5" xfId="16604"/>
    <cellStyle name="Percent 2 2 44 6" xfId="16605"/>
    <cellStyle name="Percent 2 2 44 7" xfId="16606"/>
    <cellStyle name="Percent 2 2 44 8" xfId="16607"/>
    <cellStyle name="Percent 2 2 44 9" xfId="16608"/>
    <cellStyle name="Percent 2 2 45" xfId="16609"/>
    <cellStyle name="Percent 2 2 45 10" xfId="16610"/>
    <cellStyle name="Percent 2 2 45 11" xfId="16611"/>
    <cellStyle name="Percent 2 2 45 12" xfId="16612"/>
    <cellStyle name="Percent 2 2 45 13" xfId="16613"/>
    <cellStyle name="Percent 2 2 45 14" xfId="16614"/>
    <cellStyle name="Percent 2 2 45 15" xfId="16615"/>
    <cellStyle name="Percent 2 2 45 16" xfId="16616"/>
    <cellStyle name="Percent 2 2 45 17" xfId="16617"/>
    <cellStyle name="Percent 2 2 45 2" xfId="16618"/>
    <cellStyle name="Percent 2 2 45 3" xfId="16619"/>
    <cellStyle name="Percent 2 2 45 4" xfId="16620"/>
    <cellStyle name="Percent 2 2 45 5" xfId="16621"/>
    <cellStyle name="Percent 2 2 45 6" xfId="16622"/>
    <cellStyle name="Percent 2 2 45 7" xfId="16623"/>
    <cellStyle name="Percent 2 2 45 8" xfId="16624"/>
    <cellStyle name="Percent 2 2 45 9" xfId="16625"/>
    <cellStyle name="Percent 2 2 46" xfId="16626"/>
    <cellStyle name="Percent 2 2 46 10" xfId="16627"/>
    <cellStyle name="Percent 2 2 46 11" xfId="16628"/>
    <cellStyle name="Percent 2 2 46 12" xfId="16629"/>
    <cellStyle name="Percent 2 2 46 13" xfId="16630"/>
    <cellStyle name="Percent 2 2 46 14" xfId="16631"/>
    <cellStyle name="Percent 2 2 46 15" xfId="16632"/>
    <cellStyle name="Percent 2 2 46 16" xfId="16633"/>
    <cellStyle name="Percent 2 2 46 17" xfId="16634"/>
    <cellStyle name="Percent 2 2 46 2" xfId="16635"/>
    <cellStyle name="Percent 2 2 46 3" xfId="16636"/>
    <cellStyle name="Percent 2 2 46 4" xfId="16637"/>
    <cellStyle name="Percent 2 2 46 5" xfId="16638"/>
    <cellStyle name="Percent 2 2 46 6" xfId="16639"/>
    <cellStyle name="Percent 2 2 46 7" xfId="16640"/>
    <cellStyle name="Percent 2 2 46 8" xfId="16641"/>
    <cellStyle name="Percent 2 2 46 9" xfId="16642"/>
    <cellStyle name="Percent 2 2 47" xfId="16643"/>
    <cellStyle name="Percent 2 2 47 10" xfId="16644"/>
    <cellStyle name="Percent 2 2 47 11" xfId="16645"/>
    <cellStyle name="Percent 2 2 47 12" xfId="16646"/>
    <cellStyle name="Percent 2 2 47 13" xfId="16647"/>
    <cellStyle name="Percent 2 2 47 14" xfId="16648"/>
    <cellStyle name="Percent 2 2 47 15" xfId="16649"/>
    <cellStyle name="Percent 2 2 47 16" xfId="16650"/>
    <cellStyle name="Percent 2 2 47 17" xfId="16651"/>
    <cellStyle name="Percent 2 2 47 2" xfId="16652"/>
    <cellStyle name="Percent 2 2 47 3" xfId="16653"/>
    <cellStyle name="Percent 2 2 47 4" xfId="16654"/>
    <cellStyle name="Percent 2 2 47 5" xfId="16655"/>
    <cellStyle name="Percent 2 2 47 6" xfId="16656"/>
    <cellStyle name="Percent 2 2 47 7" xfId="16657"/>
    <cellStyle name="Percent 2 2 47 8" xfId="16658"/>
    <cellStyle name="Percent 2 2 47 9" xfId="16659"/>
    <cellStyle name="Percent 2 2 48" xfId="16660"/>
    <cellStyle name="Percent 2 2 48 10" xfId="16661"/>
    <cellStyle name="Percent 2 2 48 11" xfId="16662"/>
    <cellStyle name="Percent 2 2 48 12" xfId="16663"/>
    <cellStyle name="Percent 2 2 48 13" xfId="16664"/>
    <cellStyle name="Percent 2 2 48 14" xfId="16665"/>
    <cellStyle name="Percent 2 2 48 15" xfId="16666"/>
    <cellStyle name="Percent 2 2 48 16" xfId="16667"/>
    <cellStyle name="Percent 2 2 48 17" xfId="16668"/>
    <cellStyle name="Percent 2 2 48 2" xfId="16669"/>
    <cellStyle name="Percent 2 2 48 3" xfId="16670"/>
    <cellStyle name="Percent 2 2 48 4" xfId="16671"/>
    <cellStyle name="Percent 2 2 48 5" xfId="16672"/>
    <cellStyle name="Percent 2 2 48 6" xfId="16673"/>
    <cellStyle name="Percent 2 2 48 7" xfId="16674"/>
    <cellStyle name="Percent 2 2 48 8" xfId="16675"/>
    <cellStyle name="Percent 2 2 48 9" xfId="16676"/>
    <cellStyle name="Percent 2 2 49" xfId="16677"/>
    <cellStyle name="Percent 2 2 49 10" xfId="16678"/>
    <cellStyle name="Percent 2 2 49 11" xfId="16679"/>
    <cellStyle name="Percent 2 2 49 12" xfId="16680"/>
    <cellStyle name="Percent 2 2 49 13" xfId="16681"/>
    <cellStyle name="Percent 2 2 49 14" xfId="16682"/>
    <cellStyle name="Percent 2 2 49 15" xfId="16683"/>
    <cellStyle name="Percent 2 2 49 16" xfId="16684"/>
    <cellStyle name="Percent 2 2 49 17" xfId="16685"/>
    <cellStyle name="Percent 2 2 49 2" xfId="16686"/>
    <cellStyle name="Percent 2 2 49 3" xfId="16687"/>
    <cellStyle name="Percent 2 2 49 4" xfId="16688"/>
    <cellStyle name="Percent 2 2 49 5" xfId="16689"/>
    <cellStyle name="Percent 2 2 49 6" xfId="16690"/>
    <cellStyle name="Percent 2 2 49 7" xfId="16691"/>
    <cellStyle name="Percent 2 2 49 8" xfId="16692"/>
    <cellStyle name="Percent 2 2 49 9" xfId="16693"/>
    <cellStyle name="Percent 2 2 5" xfId="16694"/>
    <cellStyle name="Percent 2 2 5 10" xfId="16695"/>
    <cellStyle name="Percent 2 2 5 11" xfId="16696"/>
    <cellStyle name="Percent 2 2 5 12" xfId="16697"/>
    <cellStyle name="Percent 2 2 5 13" xfId="16698"/>
    <cellStyle name="Percent 2 2 5 14" xfId="16699"/>
    <cellStyle name="Percent 2 2 5 15" xfId="16700"/>
    <cellStyle name="Percent 2 2 5 16" xfId="16701"/>
    <cellStyle name="Percent 2 2 5 17" xfId="16702"/>
    <cellStyle name="Percent 2 2 5 2" xfId="16703"/>
    <cellStyle name="Percent 2 2 5 3" xfId="16704"/>
    <cellStyle name="Percent 2 2 5 4" xfId="16705"/>
    <cellStyle name="Percent 2 2 5 5" xfId="16706"/>
    <cellStyle name="Percent 2 2 5 6" xfId="16707"/>
    <cellStyle name="Percent 2 2 5 7" xfId="16708"/>
    <cellStyle name="Percent 2 2 5 8" xfId="16709"/>
    <cellStyle name="Percent 2 2 5 9" xfId="16710"/>
    <cellStyle name="Percent 2 2 50" xfId="16711"/>
    <cellStyle name="Percent 2 2 51" xfId="49691"/>
    <cellStyle name="Percent 2 2 6" xfId="16712"/>
    <cellStyle name="Percent 2 2 6 10" xfId="16713"/>
    <cellStyle name="Percent 2 2 6 11" xfId="16714"/>
    <cellStyle name="Percent 2 2 6 12" xfId="16715"/>
    <cellStyle name="Percent 2 2 6 13" xfId="16716"/>
    <cellStyle name="Percent 2 2 6 14" xfId="16717"/>
    <cellStyle name="Percent 2 2 6 15" xfId="16718"/>
    <cellStyle name="Percent 2 2 6 16" xfId="16719"/>
    <cellStyle name="Percent 2 2 6 17" xfId="16720"/>
    <cellStyle name="Percent 2 2 6 2" xfId="16721"/>
    <cellStyle name="Percent 2 2 6 3" xfId="16722"/>
    <cellStyle name="Percent 2 2 6 4" xfId="16723"/>
    <cellStyle name="Percent 2 2 6 5" xfId="16724"/>
    <cellStyle name="Percent 2 2 6 6" xfId="16725"/>
    <cellStyle name="Percent 2 2 6 7" xfId="16726"/>
    <cellStyle name="Percent 2 2 6 8" xfId="16727"/>
    <cellStyle name="Percent 2 2 6 9" xfId="16728"/>
    <cellStyle name="Percent 2 2 7" xfId="16729"/>
    <cellStyle name="Percent 2 2 7 10" xfId="16730"/>
    <cellStyle name="Percent 2 2 7 11" xfId="16731"/>
    <cellStyle name="Percent 2 2 7 12" xfId="16732"/>
    <cellStyle name="Percent 2 2 7 13" xfId="16733"/>
    <cellStyle name="Percent 2 2 7 14" xfId="16734"/>
    <cellStyle name="Percent 2 2 7 15" xfId="16735"/>
    <cellStyle name="Percent 2 2 7 16" xfId="16736"/>
    <cellStyle name="Percent 2 2 7 17" xfId="16737"/>
    <cellStyle name="Percent 2 2 7 2" xfId="16738"/>
    <cellStyle name="Percent 2 2 7 3" xfId="16739"/>
    <cellStyle name="Percent 2 2 7 4" xfId="16740"/>
    <cellStyle name="Percent 2 2 7 5" xfId="16741"/>
    <cellStyle name="Percent 2 2 7 6" xfId="16742"/>
    <cellStyle name="Percent 2 2 7 7" xfId="16743"/>
    <cellStyle name="Percent 2 2 7 8" xfId="16744"/>
    <cellStyle name="Percent 2 2 7 9" xfId="16745"/>
    <cellStyle name="Percent 2 2 8" xfId="16746"/>
    <cellStyle name="Percent 2 2 8 10" xfId="16747"/>
    <cellStyle name="Percent 2 2 8 11" xfId="16748"/>
    <cellStyle name="Percent 2 2 8 12" xfId="16749"/>
    <cellStyle name="Percent 2 2 8 13" xfId="16750"/>
    <cellStyle name="Percent 2 2 8 14" xfId="16751"/>
    <cellStyle name="Percent 2 2 8 15" xfId="16752"/>
    <cellStyle name="Percent 2 2 8 16" xfId="16753"/>
    <cellStyle name="Percent 2 2 8 17" xfId="16754"/>
    <cellStyle name="Percent 2 2 8 2" xfId="16755"/>
    <cellStyle name="Percent 2 2 8 3" xfId="16756"/>
    <cellStyle name="Percent 2 2 8 4" xfId="16757"/>
    <cellStyle name="Percent 2 2 8 5" xfId="16758"/>
    <cellStyle name="Percent 2 2 8 6" xfId="16759"/>
    <cellStyle name="Percent 2 2 8 7" xfId="16760"/>
    <cellStyle name="Percent 2 2 8 8" xfId="16761"/>
    <cellStyle name="Percent 2 2 8 9" xfId="16762"/>
    <cellStyle name="Percent 2 2 9" xfId="16763"/>
    <cellStyle name="Percent 2 2 9 10" xfId="16764"/>
    <cellStyle name="Percent 2 2 9 11" xfId="16765"/>
    <cellStyle name="Percent 2 2 9 12" xfId="16766"/>
    <cellStyle name="Percent 2 2 9 13" xfId="16767"/>
    <cellStyle name="Percent 2 2 9 14" xfId="16768"/>
    <cellStyle name="Percent 2 2 9 15" xfId="16769"/>
    <cellStyle name="Percent 2 2 9 16" xfId="16770"/>
    <cellStyle name="Percent 2 2 9 17" xfId="16771"/>
    <cellStyle name="Percent 2 2 9 2" xfId="16772"/>
    <cellStyle name="Percent 2 2 9 3" xfId="16773"/>
    <cellStyle name="Percent 2 2 9 4" xfId="16774"/>
    <cellStyle name="Percent 2 2 9 5" xfId="16775"/>
    <cellStyle name="Percent 2 2 9 6" xfId="16776"/>
    <cellStyle name="Percent 2 2 9 7" xfId="16777"/>
    <cellStyle name="Percent 2 2 9 8" xfId="16778"/>
    <cellStyle name="Percent 2 2 9 9" xfId="16779"/>
    <cellStyle name="Percent 2 20" xfId="16780"/>
    <cellStyle name="Percent 2 20 10" xfId="16781"/>
    <cellStyle name="Percent 2 20 11" xfId="16782"/>
    <cellStyle name="Percent 2 20 12" xfId="16783"/>
    <cellStyle name="Percent 2 20 13" xfId="16784"/>
    <cellStyle name="Percent 2 20 14" xfId="16785"/>
    <cellStyle name="Percent 2 20 15" xfId="16786"/>
    <cellStyle name="Percent 2 20 16" xfId="16787"/>
    <cellStyle name="Percent 2 20 17" xfId="16788"/>
    <cellStyle name="Percent 2 20 2" xfId="16789"/>
    <cellStyle name="Percent 2 20 3" xfId="16790"/>
    <cellStyle name="Percent 2 20 4" xfId="16791"/>
    <cellStyle name="Percent 2 20 5" xfId="16792"/>
    <cellStyle name="Percent 2 20 6" xfId="16793"/>
    <cellStyle name="Percent 2 20 7" xfId="16794"/>
    <cellStyle name="Percent 2 20 8" xfId="16795"/>
    <cellStyle name="Percent 2 20 9" xfId="16796"/>
    <cellStyle name="Percent 2 21" xfId="16797"/>
    <cellStyle name="Percent 2 21 10" xfId="16798"/>
    <cellStyle name="Percent 2 21 11" xfId="16799"/>
    <cellStyle name="Percent 2 21 12" xfId="16800"/>
    <cellStyle name="Percent 2 21 13" xfId="16801"/>
    <cellStyle name="Percent 2 21 14" xfId="16802"/>
    <cellStyle name="Percent 2 21 15" xfId="16803"/>
    <cellStyle name="Percent 2 21 16" xfId="16804"/>
    <cellStyle name="Percent 2 21 17" xfId="16805"/>
    <cellStyle name="Percent 2 21 2" xfId="16806"/>
    <cellStyle name="Percent 2 21 3" xfId="16807"/>
    <cellStyle name="Percent 2 21 4" xfId="16808"/>
    <cellStyle name="Percent 2 21 5" xfId="16809"/>
    <cellStyle name="Percent 2 21 6" xfId="16810"/>
    <cellStyle name="Percent 2 21 7" xfId="16811"/>
    <cellStyle name="Percent 2 21 8" xfId="16812"/>
    <cellStyle name="Percent 2 21 9" xfId="16813"/>
    <cellStyle name="Percent 2 22" xfId="16814"/>
    <cellStyle name="Percent 2 22 10" xfId="16815"/>
    <cellStyle name="Percent 2 22 11" xfId="16816"/>
    <cellStyle name="Percent 2 22 12" xfId="16817"/>
    <cellStyle name="Percent 2 22 13" xfId="16818"/>
    <cellStyle name="Percent 2 22 14" xfId="16819"/>
    <cellStyle name="Percent 2 22 15" xfId="16820"/>
    <cellStyle name="Percent 2 22 16" xfId="16821"/>
    <cellStyle name="Percent 2 22 17" xfId="16822"/>
    <cellStyle name="Percent 2 22 2" xfId="16823"/>
    <cellStyle name="Percent 2 22 3" xfId="16824"/>
    <cellStyle name="Percent 2 22 4" xfId="16825"/>
    <cellStyle name="Percent 2 22 5" xfId="16826"/>
    <cellStyle name="Percent 2 22 6" xfId="16827"/>
    <cellStyle name="Percent 2 22 7" xfId="16828"/>
    <cellStyle name="Percent 2 22 8" xfId="16829"/>
    <cellStyle name="Percent 2 22 9" xfId="16830"/>
    <cellStyle name="Percent 2 23" xfId="16831"/>
    <cellStyle name="Percent 2 23 10" xfId="16832"/>
    <cellStyle name="Percent 2 23 11" xfId="16833"/>
    <cellStyle name="Percent 2 23 12" xfId="16834"/>
    <cellStyle name="Percent 2 23 13" xfId="16835"/>
    <cellStyle name="Percent 2 23 14" xfId="16836"/>
    <cellStyle name="Percent 2 23 15" xfId="16837"/>
    <cellStyle name="Percent 2 23 16" xfId="16838"/>
    <cellStyle name="Percent 2 23 17" xfId="16839"/>
    <cellStyle name="Percent 2 23 2" xfId="16840"/>
    <cellStyle name="Percent 2 23 3" xfId="16841"/>
    <cellStyle name="Percent 2 23 4" xfId="16842"/>
    <cellStyle name="Percent 2 23 5" xfId="16843"/>
    <cellStyle name="Percent 2 23 6" xfId="16844"/>
    <cellStyle name="Percent 2 23 7" xfId="16845"/>
    <cellStyle name="Percent 2 23 8" xfId="16846"/>
    <cellStyle name="Percent 2 23 9" xfId="16847"/>
    <cellStyle name="Percent 2 24" xfId="16848"/>
    <cellStyle name="Percent 2 24 10" xfId="16849"/>
    <cellStyle name="Percent 2 24 11" xfId="16850"/>
    <cellStyle name="Percent 2 24 12" xfId="16851"/>
    <cellStyle name="Percent 2 24 13" xfId="16852"/>
    <cellStyle name="Percent 2 24 14" xfId="16853"/>
    <cellStyle name="Percent 2 24 15" xfId="16854"/>
    <cellStyle name="Percent 2 24 16" xfId="16855"/>
    <cellStyle name="Percent 2 24 17" xfId="16856"/>
    <cellStyle name="Percent 2 24 2" xfId="16857"/>
    <cellStyle name="Percent 2 24 3" xfId="16858"/>
    <cellStyle name="Percent 2 24 4" xfId="16859"/>
    <cellStyle name="Percent 2 24 5" xfId="16860"/>
    <cellStyle name="Percent 2 24 6" xfId="16861"/>
    <cellStyle name="Percent 2 24 7" xfId="16862"/>
    <cellStyle name="Percent 2 24 8" xfId="16863"/>
    <cellStyle name="Percent 2 24 9" xfId="16864"/>
    <cellStyle name="Percent 2 25" xfId="16865"/>
    <cellStyle name="Percent 2 25 10" xfId="16866"/>
    <cellStyle name="Percent 2 25 11" xfId="16867"/>
    <cellStyle name="Percent 2 25 12" xfId="16868"/>
    <cellStyle name="Percent 2 25 13" xfId="16869"/>
    <cellStyle name="Percent 2 25 14" xfId="16870"/>
    <cellStyle name="Percent 2 25 15" xfId="16871"/>
    <cellStyle name="Percent 2 25 16" xfId="16872"/>
    <cellStyle name="Percent 2 25 17" xfId="16873"/>
    <cellStyle name="Percent 2 25 2" xfId="16874"/>
    <cellStyle name="Percent 2 25 3" xfId="16875"/>
    <cellStyle name="Percent 2 25 4" xfId="16876"/>
    <cellStyle name="Percent 2 25 5" xfId="16877"/>
    <cellStyle name="Percent 2 25 6" xfId="16878"/>
    <cellStyle name="Percent 2 25 7" xfId="16879"/>
    <cellStyle name="Percent 2 25 8" xfId="16880"/>
    <cellStyle name="Percent 2 25 9" xfId="16881"/>
    <cellStyle name="Percent 2 26" xfId="16882"/>
    <cellStyle name="Percent 2 26 10" xfId="16883"/>
    <cellStyle name="Percent 2 26 11" xfId="16884"/>
    <cellStyle name="Percent 2 26 12" xfId="16885"/>
    <cellStyle name="Percent 2 26 13" xfId="16886"/>
    <cellStyle name="Percent 2 26 14" xfId="16887"/>
    <cellStyle name="Percent 2 26 15" xfId="16888"/>
    <cellStyle name="Percent 2 26 16" xfId="16889"/>
    <cellStyle name="Percent 2 26 17" xfId="16890"/>
    <cellStyle name="Percent 2 26 2" xfId="16891"/>
    <cellStyle name="Percent 2 26 3" xfId="16892"/>
    <cellStyle name="Percent 2 26 4" xfId="16893"/>
    <cellStyle name="Percent 2 26 5" xfId="16894"/>
    <cellStyle name="Percent 2 26 6" xfId="16895"/>
    <cellStyle name="Percent 2 26 7" xfId="16896"/>
    <cellStyle name="Percent 2 26 8" xfId="16897"/>
    <cellStyle name="Percent 2 26 9" xfId="16898"/>
    <cellStyle name="Percent 2 27" xfId="16899"/>
    <cellStyle name="Percent 2 27 10" xfId="16900"/>
    <cellStyle name="Percent 2 27 11" xfId="16901"/>
    <cellStyle name="Percent 2 27 12" xfId="16902"/>
    <cellStyle name="Percent 2 27 13" xfId="16903"/>
    <cellStyle name="Percent 2 27 14" xfId="16904"/>
    <cellStyle name="Percent 2 27 15" xfId="16905"/>
    <cellStyle name="Percent 2 27 16" xfId="16906"/>
    <cellStyle name="Percent 2 27 17" xfId="16907"/>
    <cellStyle name="Percent 2 27 2" xfId="16908"/>
    <cellStyle name="Percent 2 27 3" xfId="16909"/>
    <cellStyle name="Percent 2 27 4" xfId="16910"/>
    <cellStyle name="Percent 2 27 5" xfId="16911"/>
    <cellStyle name="Percent 2 27 6" xfId="16912"/>
    <cellStyle name="Percent 2 27 7" xfId="16913"/>
    <cellStyle name="Percent 2 27 8" xfId="16914"/>
    <cellStyle name="Percent 2 27 9" xfId="16915"/>
    <cellStyle name="Percent 2 28" xfId="16916"/>
    <cellStyle name="Percent 2 28 10" xfId="16917"/>
    <cellStyle name="Percent 2 28 11" xfId="16918"/>
    <cellStyle name="Percent 2 28 12" xfId="16919"/>
    <cellStyle name="Percent 2 28 13" xfId="16920"/>
    <cellStyle name="Percent 2 28 14" xfId="16921"/>
    <cellStyle name="Percent 2 28 15" xfId="16922"/>
    <cellStyle name="Percent 2 28 16" xfId="16923"/>
    <cellStyle name="Percent 2 28 17" xfId="16924"/>
    <cellStyle name="Percent 2 28 2" xfId="16925"/>
    <cellStyle name="Percent 2 28 3" xfId="16926"/>
    <cellStyle name="Percent 2 28 4" xfId="16927"/>
    <cellStyle name="Percent 2 28 5" xfId="16928"/>
    <cellStyle name="Percent 2 28 6" xfId="16929"/>
    <cellStyle name="Percent 2 28 7" xfId="16930"/>
    <cellStyle name="Percent 2 28 8" xfId="16931"/>
    <cellStyle name="Percent 2 28 9" xfId="16932"/>
    <cellStyle name="Percent 2 29" xfId="16933"/>
    <cellStyle name="Percent 2 29 10" xfId="16934"/>
    <cellStyle name="Percent 2 29 11" xfId="16935"/>
    <cellStyle name="Percent 2 29 12" xfId="16936"/>
    <cellStyle name="Percent 2 29 13" xfId="16937"/>
    <cellStyle name="Percent 2 29 14" xfId="16938"/>
    <cellStyle name="Percent 2 29 15" xfId="16939"/>
    <cellStyle name="Percent 2 29 16" xfId="16940"/>
    <cellStyle name="Percent 2 29 17" xfId="16941"/>
    <cellStyle name="Percent 2 29 2" xfId="16942"/>
    <cellStyle name="Percent 2 29 3" xfId="16943"/>
    <cellStyle name="Percent 2 29 4" xfId="16944"/>
    <cellStyle name="Percent 2 29 5" xfId="16945"/>
    <cellStyle name="Percent 2 29 6" xfId="16946"/>
    <cellStyle name="Percent 2 29 7" xfId="16947"/>
    <cellStyle name="Percent 2 29 8" xfId="16948"/>
    <cellStyle name="Percent 2 29 9" xfId="16949"/>
    <cellStyle name="Percent 2 3" xfId="16950"/>
    <cellStyle name="Percent 2 3 10" xfId="16951"/>
    <cellStyle name="Percent 2 3 10 10" xfId="16952"/>
    <cellStyle name="Percent 2 3 10 11" xfId="16953"/>
    <cellStyle name="Percent 2 3 10 12" xfId="16954"/>
    <cellStyle name="Percent 2 3 10 13" xfId="16955"/>
    <cellStyle name="Percent 2 3 10 14" xfId="16956"/>
    <cellStyle name="Percent 2 3 10 15" xfId="16957"/>
    <cellStyle name="Percent 2 3 10 16" xfId="16958"/>
    <cellStyle name="Percent 2 3 10 17" xfId="16959"/>
    <cellStyle name="Percent 2 3 10 2" xfId="16960"/>
    <cellStyle name="Percent 2 3 10 3" xfId="16961"/>
    <cellStyle name="Percent 2 3 10 4" xfId="16962"/>
    <cellStyle name="Percent 2 3 10 5" xfId="16963"/>
    <cellStyle name="Percent 2 3 10 6" xfId="16964"/>
    <cellStyle name="Percent 2 3 10 7" xfId="16965"/>
    <cellStyle name="Percent 2 3 10 8" xfId="16966"/>
    <cellStyle name="Percent 2 3 10 9" xfId="16967"/>
    <cellStyle name="Percent 2 3 11" xfId="16968"/>
    <cellStyle name="Percent 2 3 11 10" xfId="16969"/>
    <cellStyle name="Percent 2 3 11 11" xfId="16970"/>
    <cellStyle name="Percent 2 3 11 12" xfId="16971"/>
    <cellStyle name="Percent 2 3 11 13" xfId="16972"/>
    <cellStyle name="Percent 2 3 11 14" xfId="16973"/>
    <cellStyle name="Percent 2 3 11 15" xfId="16974"/>
    <cellStyle name="Percent 2 3 11 16" xfId="16975"/>
    <cellStyle name="Percent 2 3 11 17" xfId="16976"/>
    <cellStyle name="Percent 2 3 11 2" xfId="16977"/>
    <cellStyle name="Percent 2 3 11 3" xfId="16978"/>
    <cellStyle name="Percent 2 3 11 4" xfId="16979"/>
    <cellStyle name="Percent 2 3 11 5" xfId="16980"/>
    <cellStyle name="Percent 2 3 11 6" xfId="16981"/>
    <cellStyle name="Percent 2 3 11 7" xfId="16982"/>
    <cellStyle name="Percent 2 3 11 8" xfId="16983"/>
    <cellStyle name="Percent 2 3 11 9" xfId="16984"/>
    <cellStyle name="Percent 2 3 12" xfId="16985"/>
    <cellStyle name="Percent 2 3 12 10" xfId="16986"/>
    <cellStyle name="Percent 2 3 12 11" xfId="16987"/>
    <cellStyle name="Percent 2 3 12 12" xfId="16988"/>
    <cellStyle name="Percent 2 3 12 13" xfId="16989"/>
    <cellStyle name="Percent 2 3 12 14" xfId="16990"/>
    <cellStyle name="Percent 2 3 12 15" xfId="16991"/>
    <cellStyle name="Percent 2 3 12 16" xfId="16992"/>
    <cellStyle name="Percent 2 3 12 17" xfId="16993"/>
    <cellStyle name="Percent 2 3 12 2" xfId="16994"/>
    <cellStyle name="Percent 2 3 12 3" xfId="16995"/>
    <cellStyle name="Percent 2 3 12 4" xfId="16996"/>
    <cellStyle name="Percent 2 3 12 5" xfId="16997"/>
    <cellStyle name="Percent 2 3 12 6" xfId="16998"/>
    <cellStyle name="Percent 2 3 12 7" xfId="16999"/>
    <cellStyle name="Percent 2 3 12 8" xfId="17000"/>
    <cellStyle name="Percent 2 3 12 9" xfId="17001"/>
    <cellStyle name="Percent 2 3 13" xfId="17002"/>
    <cellStyle name="Percent 2 3 13 10" xfId="17003"/>
    <cellStyle name="Percent 2 3 13 11" xfId="17004"/>
    <cellStyle name="Percent 2 3 13 12" xfId="17005"/>
    <cellStyle name="Percent 2 3 13 13" xfId="17006"/>
    <cellStyle name="Percent 2 3 13 14" xfId="17007"/>
    <cellStyle name="Percent 2 3 13 15" xfId="17008"/>
    <cellStyle name="Percent 2 3 13 16" xfId="17009"/>
    <cellStyle name="Percent 2 3 13 17" xfId="17010"/>
    <cellStyle name="Percent 2 3 13 2" xfId="17011"/>
    <cellStyle name="Percent 2 3 13 3" xfId="17012"/>
    <cellStyle name="Percent 2 3 13 4" xfId="17013"/>
    <cellStyle name="Percent 2 3 13 5" xfId="17014"/>
    <cellStyle name="Percent 2 3 13 6" xfId="17015"/>
    <cellStyle name="Percent 2 3 13 7" xfId="17016"/>
    <cellStyle name="Percent 2 3 13 8" xfId="17017"/>
    <cellStyle name="Percent 2 3 13 9" xfId="17018"/>
    <cellStyle name="Percent 2 3 14" xfId="17019"/>
    <cellStyle name="Percent 2 3 14 10" xfId="17020"/>
    <cellStyle name="Percent 2 3 14 11" xfId="17021"/>
    <cellStyle name="Percent 2 3 14 12" xfId="17022"/>
    <cellStyle name="Percent 2 3 14 13" xfId="17023"/>
    <cellStyle name="Percent 2 3 14 14" xfId="17024"/>
    <cellStyle name="Percent 2 3 14 15" xfId="17025"/>
    <cellStyle name="Percent 2 3 14 16" xfId="17026"/>
    <cellStyle name="Percent 2 3 14 17" xfId="17027"/>
    <cellStyle name="Percent 2 3 14 2" xfId="17028"/>
    <cellStyle name="Percent 2 3 14 3" xfId="17029"/>
    <cellStyle name="Percent 2 3 14 4" xfId="17030"/>
    <cellStyle name="Percent 2 3 14 5" xfId="17031"/>
    <cellStyle name="Percent 2 3 14 6" xfId="17032"/>
    <cellStyle name="Percent 2 3 14 7" xfId="17033"/>
    <cellStyle name="Percent 2 3 14 8" xfId="17034"/>
    <cellStyle name="Percent 2 3 14 9" xfId="17035"/>
    <cellStyle name="Percent 2 3 15" xfId="17036"/>
    <cellStyle name="Percent 2 3 15 10" xfId="17037"/>
    <cellStyle name="Percent 2 3 15 11" xfId="17038"/>
    <cellStyle name="Percent 2 3 15 12" xfId="17039"/>
    <cellStyle name="Percent 2 3 15 13" xfId="17040"/>
    <cellStyle name="Percent 2 3 15 14" xfId="17041"/>
    <cellStyle name="Percent 2 3 15 15" xfId="17042"/>
    <cellStyle name="Percent 2 3 15 16" xfId="17043"/>
    <cellStyle name="Percent 2 3 15 17" xfId="17044"/>
    <cellStyle name="Percent 2 3 15 2" xfId="17045"/>
    <cellStyle name="Percent 2 3 15 3" xfId="17046"/>
    <cellStyle name="Percent 2 3 15 4" xfId="17047"/>
    <cellStyle name="Percent 2 3 15 5" xfId="17048"/>
    <cellStyle name="Percent 2 3 15 6" xfId="17049"/>
    <cellStyle name="Percent 2 3 15 7" xfId="17050"/>
    <cellStyle name="Percent 2 3 15 8" xfId="17051"/>
    <cellStyle name="Percent 2 3 15 9" xfId="17052"/>
    <cellStyle name="Percent 2 3 16" xfId="17053"/>
    <cellStyle name="Percent 2 3 16 10" xfId="17054"/>
    <cellStyle name="Percent 2 3 16 11" xfId="17055"/>
    <cellStyle name="Percent 2 3 16 12" xfId="17056"/>
    <cellStyle name="Percent 2 3 16 13" xfId="17057"/>
    <cellStyle name="Percent 2 3 16 14" xfId="17058"/>
    <cellStyle name="Percent 2 3 16 15" xfId="17059"/>
    <cellStyle name="Percent 2 3 16 16" xfId="17060"/>
    <cellStyle name="Percent 2 3 16 17" xfId="17061"/>
    <cellStyle name="Percent 2 3 16 2" xfId="17062"/>
    <cellStyle name="Percent 2 3 16 3" xfId="17063"/>
    <cellStyle name="Percent 2 3 16 4" xfId="17064"/>
    <cellStyle name="Percent 2 3 16 5" xfId="17065"/>
    <cellStyle name="Percent 2 3 16 6" xfId="17066"/>
    <cellStyle name="Percent 2 3 16 7" xfId="17067"/>
    <cellStyle name="Percent 2 3 16 8" xfId="17068"/>
    <cellStyle name="Percent 2 3 16 9" xfId="17069"/>
    <cellStyle name="Percent 2 3 17" xfId="17070"/>
    <cellStyle name="Percent 2 3 17 10" xfId="17071"/>
    <cellStyle name="Percent 2 3 17 11" xfId="17072"/>
    <cellStyle name="Percent 2 3 17 12" xfId="17073"/>
    <cellStyle name="Percent 2 3 17 13" xfId="17074"/>
    <cellStyle name="Percent 2 3 17 14" xfId="17075"/>
    <cellStyle name="Percent 2 3 17 15" xfId="17076"/>
    <cellStyle name="Percent 2 3 17 16" xfId="17077"/>
    <cellStyle name="Percent 2 3 17 17" xfId="17078"/>
    <cellStyle name="Percent 2 3 17 2" xfId="17079"/>
    <cellStyle name="Percent 2 3 17 3" xfId="17080"/>
    <cellStyle name="Percent 2 3 17 4" xfId="17081"/>
    <cellStyle name="Percent 2 3 17 5" xfId="17082"/>
    <cellStyle name="Percent 2 3 17 6" xfId="17083"/>
    <cellStyle name="Percent 2 3 17 7" xfId="17084"/>
    <cellStyle name="Percent 2 3 17 8" xfId="17085"/>
    <cellStyle name="Percent 2 3 17 9" xfId="17086"/>
    <cellStyle name="Percent 2 3 18" xfId="17087"/>
    <cellStyle name="Percent 2 3 18 10" xfId="17088"/>
    <cellStyle name="Percent 2 3 18 11" xfId="17089"/>
    <cellStyle name="Percent 2 3 18 12" xfId="17090"/>
    <cellStyle name="Percent 2 3 18 13" xfId="17091"/>
    <cellStyle name="Percent 2 3 18 14" xfId="17092"/>
    <cellStyle name="Percent 2 3 18 15" xfId="17093"/>
    <cellStyle name="Percent 2 3 18 16" xfId="17094"/>
    <cellStyle name="Percent 2 3 18 17" xfId="17095"/>
    <cellStyle name="Percent 2 3 18 2" xfId="17096"/>
    <cellStyle name="Percent 2 3 18 3" xfId="17097"/>
    <cellStyle name="Percent 2 3 18 4" xfId="17098"/>
    <cellStyle name="Percent 2 3 18 5" xfId="17099"/>
    <cellStyle name="Percent 2 3 18 6" xfId="17100"/>
    <cellStyle name="Percent 2 3 18 7" xfId="17101"/>
    <cellStyle name="Percent 2 3 18 8" xfId="17102"/>
    <cellStyle name="Percent 2 3 18 9" xfId="17103"/>
    <cellStyle name="Percent 2 3 19" xfId="17104"/>
    <cellStyle name="Percent 2 3 19 10" xfId="17105"/>
    <cellStyle name="Percent 2 3 19 11" xfId="17106"/>
    <cellStyle name="Percent 2 3 19 12" xfId="17107"/>
    <cellStyle name="Percent 2 3 19 13" xfId="17108"/>
    <cellStyle name="Percent 2 3 19 14" xfId="17109"/>
    <cellStyle name="Percent 2 3 19 15" xfId="17110"/>
    <cellStyle name="Percent 2 3 19 16" xfId="17111"/>
    <cellStyle name="Percent 2 3 19 17" xfId="17112"/>
    <cellStyle name="Percent 2 3 19 2" xfId="17113"/>
    <cellStyle name="Percent 2 3 19 3" xfId="17114"/>
    <cellStyle name="Percent 2 3 19 4" xfId="17115"/>
    <cellStyle name="Percent 2 3 19 5" xfId="17116"/>
    <cellStyle name="Percent 2 3 19 6" xfId="17117"/>
    <cellStyle name="Percent 2 3 19 7" xfId="17118"/>
    <cellStyle name="Percent 2 3 19 8" xfId="17119"/>
    <cellStyle name="Percent 2 3 19 9" xfId="17120"/>
    <cellStyle name="Percent 2 3 2" xfId="17121"/>
    <cellStyle name="Percent 2 3 2 2" xfId="17122"/>
    <cellStyle name="Percent 2 3 2 2 10" xfId="17123"/>
    <cellStyle name="Percent 2 3 2 2 11" xfId="17124"/>
    <cellStyle name="Percent 2 3 2 2 12" xfId="17125"/>
    <cellStyle name="Percent 2 3 2 2 13" xfId="17126"/>
    <cellStyle name="Percent 2 3 2 2 14" xfId="17127"/>
    <cellStyle name="Percent 2 3 2 2 15" xfId="17128"/>
    <cellStyle name="Percent 2 3 2 2 16" xfId="17129"/>
    <cellStyle name="Percent 2 3 2 2 17" xfId="17130"/>
    <cellStyle name="Percent 2 3 2 2 2" xfId="17131"/>
    <cellStyle name="Percent 2 3 2 2 3" xfId="17132"/>
    <cellStyle name="Percent 2 3 2 2 4" xfId="17133"/>
    <cellStyle name="Percent 2 3 2 2 5" xfId="17134"/>
    <cellStyle name="Percent 2 3 2 2 6" xfId="17135"/>
    <cellStyle name="Percent 2 3 2 2 7" xfId="17136"/>
    <cellStyle name="Percent 2 3 2 2 8" xfId="17137"/>
    <cellStyle name="Percent 2 3 2 2 9" xfId="17138"/>
    <cellStyle name="Percent 2 3 2 3" xfId="17139"/>
    <cellStyle name="Percent 2 3 2 3 10" xfId="17140"/>
    <cellStyle name="Percent 2 3 2 3 11" xfId="17141"/>
    <cellStyle name="Percent 2 3 2 3 12" xfId="17142"/>
    <cellStyle name="Percent 2 3 2 3 13" xfId="17143"/>
    <cellStyle name="Percent 2 3 2 3 14" xfId="17144"/>
    <cellStyle name="Percent 2 3 2 3 15" xfId="17145"/>
    <cellStyle name="Percent 2 3 2 3 16" xfId="17146"/>
    <cellStyle name="Percent 2 3 2 3 17" xfId="17147"/>
    <cellStyle name="Percent 2 3 2 3 2" xfId="17148"/>
    <cellStyle name="Percent 2 3 2 3 3" xfId="17149"/>
    <cellStyle name="Percent 2 3 2 3 4" xfId="17150"/>
    <cellStyle name="Percent 2 3 2 3 5" xfId="17151"/>
    <cellStyle name="Percent 2 3 2 3 6" xfId="17152"/>
    <cellStyle name="Percent 2 3 2 3 7" xfId="17153"/>
    <cellStyle name="Percent 2 3 2 3 8" xfId="17154"/>
    <cellStyle name="Percent 2 3 2 3 9" xfId="17155"/>
    <cellStyle name="Percent 2 3 20" xfId="17156"/>
    <cellStyle name="Percent 2 3 20 10" xfId="17157"/>
    <cellStyle name="Percent 2 3 20 11" xfId="17158"/>
    <cellStyle name="Percent 2 3 20 12" xfId="17159"/>
    <cellStyle name="Percent 2 3 20 13" xfId="17160"/>
    <cellStyle name="Percent 2 3 20 14" xfId="17161"/>
    <cellStyle name="Percent 2 3 20 15" xfId="17162"/>
    <cellStyle name="Percent 2 3 20 16" xfId="17163"/>
    <cellStyle name="Percent 2 3 20 17" xfId="17164"/>
    <cellStyle name="Percent 2 3 20 2" xfId="17165"/>
    <cellStyle name="Percent 2 3 20 3" xfId="17166"/>
    <cellStyle name="Percent 2 3 20 4" xfId="17167"/>
    <cellStyle name="Percent 2 3 20 5" xfId="17168"/>
    <cellStyle name="Percent 2 3 20 6" xfId="17169"/>
    <cellStyle name="Percent 2 3 20 7" xfId="17170"/>
    <cellStyle name="Percent 2 3 20 8" xfId="17171"/>
    <cellStyle name="Percent 2 3 20 9" xfId="17172"/>
    <cellStyle name="Percent 2 3 21" xfId="17173"/>
    <cellStyle name="Percent 2 3 21 10" xfId="17174"/>
    <cellStyle name="Percent 2 3 21 11" xfId="17175"/>
    <cellStyle name="Percent 2 3 21 12" xfId="17176"/>
    <cellStyle name="Percent 2 3 21 13" xfId="17177"/>
    <cellStyle name="Percent 2 3 21 14" xfId="17178"/>
    <cellStyle name="Percent 2 3 21 15" xfId="17179"/>
    <cellStyle name="Percent 2 3 21 16" xfId="17180"/>
    <cellStyle name="Percent 2 3 21 17" xfId="17181"/>
    <cellStyle name="Percent 2 3 21 2" xfId="17182"/>
    <cellStyle name="Percent 2 3 21 3" xfId="17183"/>
    <cellStyle name="Percent 2 3 21 4" xfId="17184"/>
    <cellStyle name="Percent 2 3 21 5" xfId="17185"/>
    <cellStyle name="Percent 2 3 21 6" xfId="17186"/>
    <cellStyle name="Percent 2 3 21 7" xfId="17187"/>
    <cellStyle name="Percent 2 3 21 8" xfId="17188"/>
    <cellStyle name="Percent 2 3 21 9" xfId="17189"/>
    <cellStyle name="Percent 2 3 22" xfId="17190"/>
    <cellStyle name="Percent 2 3 22 10" xfId="17191"/>
    <cellStyle name="Percent 2 3 22 11" xfId="17192"/>
    <cellStyle name="Percent 2 3 22 12" xfId="17193"/>
    <cellStyle name="Percent 2 3 22 13" xfId="17194"/>
    <cellStyle name="Percent 2 3 22 14" xfId="17195"/>
    <cellStyle name="Percent 2 3 22 15" xfId="17196"/>
    <cellStyle name="Percent 2 3 22 16" xfId="17197"/>
    <cellStyle name="Percent 2 3 22 17" xfId="17198"/>
    <cellStyle name="Percent 2 3 22 2" xfId="17199"/>
    <cellStyle name="Percent 2 3 22 3" xfId="17200"/>
    <cellStyle name="Percent 2 3 22 4" xfId="17201"/>
    <cellStyle name="Percent 2 3 22 5" xfId="17202"/>
    <cellStyle name="Percent 2 3 22 6" xfId="17203"/>
    <cellStyle name="Percent 2 3 22 7" xfId="17204"/>
    <cellStyle name="Percent 2 3 22 8" xfId="17205"/>
    <cellStyle name="Percent 2 3 22 9" xfId="17206"/>
    <cellStyle name="Percent 2 3 23" xfId="17207"/>
    <cellStyle name="Percent 2 3 23 10" xfId="17208"/>
    <cellStyle name="Percent 2 3 23 11" xfId="17209"/>
    <cellStyle name="Percent 2 3 23 12" xfId="17210"/>
    <cellStyle name="Percent 2 3 23 13" xfId="17211"/>
    <cellStyle name="Percent 2 3 23 14" xfId="17212"/>
    <cellStyle name="Percent 2 3 23 15" xfId="17213"/>
    <cellStyle name="Percent 2 3 23 16" xfId="17214"/>
    <cellStyle name="Percent 2 3 23 17" xfId="17215"/>
    <cellStyle name="Percent 2 3 23 2" xfId="17216"/>
    <cellStyle name="Percent 2 3 23 3" xfId="17217"/>
    <cellStyle name="Percent 2 3 23 4" xfId="17218"/>
    <cellStyle name="Percent 2 3 23 5" xfId="17219"/>
    <cellStyle name="Percent 2 3 23 6" xfId="17220"/>
    <cellStyle name="Percent 2 3 23 7" xfId="17221"/>
    <cellStyle name="Percent 2 3 23 8" xfId="17222"/>
    <cellStyle name="Percent 2 3 23 9" xfId="17223"/>
    <cellStyle name="Percent 2 3 24" xfId="17224"/>
    <cellStyle name="Percent 2 3 24 10" xfId="17225"/>
    <cellStyle name="Percent 2 3 24 11" xfId="17226"/>
    <cellStyle name="Percent 2 3 24 12" xfId="17227"/>
    <cellStyle name="Percent 2 3 24 13" xfId="17228"/>
    <cellStyle name="Percent 2 3 24 14" xfId="17229"/>
    <cellStyle name="Percent 2 3 24 15" xfId="17230"/>
    <cellStyle name="Percent 2 3 24 16" xfId="17231"/>
    <cellStyle name="Percent 2 3 24 17" xfId="17232"/>
    <cellStyle name="Percent 2 3 24 2" xfId="17233"/>
    <cellStyle name="Percent 2 3 24 3" xfId="17234"/>
    <cellStyle name="Percent 2 3 24 4" xfId="17235"/>
    <cellStyle name="Percent 2 3 24 5" xfId="17236"/>
    <cellStyle name="Percent 2 3 24 6" xfId="17237"/>
    <cellStyle name="Percent 2 3 24 7" xfId="17238"/>
    <cellStyle name="Percent 2 3 24 8" xfId="17239"/>
    <cellStyle name="Percent 2 3 24 9" xfId="17240"/>
    <cellStyle name="Percent 2 3 25" xfId="17241"/>
    <cellStyle name="Percent 2 3 25 10" xfId="17242"/>
    <cellStyle name="Percent 2 3 25 11" xfId="17243"/>
    <cellStyle name="Percent 2 3 25 12" xfId="17244"/>
    <cellStyle name="Percent 2 3 25 13" xfId="17245"/>
    <cellStyle name="Percent 2 3 25 14" xfId="17246"/>
    <cellStyle name="Percent 2 3 25 15" xfId="17247"/>
    <cellStyle name="Percent 2 3 25 16" xfId="17248"/>
    <cellStyle name="Percent 2 3 25 17" xfId="17249"/>
    <cellStyle name="Percent 2 3 25 2" xfId="17250"/>
    <cellStyle name="Percent 2 3 25 3" xfId="17251"/>
    <cellStyle name="Percent 2 3 25 4" xfId="17252"/>
    <cellStyle name="Percent 2 3 25 5" xfId="17253"/>
    <cellStyle name="Percent 2 3 25 6" xfId="17254"/>
    <cellStyle name="Percent 2 3 25 7" xfId="17255"/>
    <cellStyle name="Percent 2 3 25 8" xfId="17256"/>
    <cellStyle name="Percent 2 3 25 9" xfId="17257"/>
    <cellStyle name="Percent 2 3 26" xfId="17258"/>
    <cellStyle name="Percent 2 3 26 10" xfId="17259"/>
    <cellStyle name="Percent 2 3 26 11" xfId="17260"/>
    <cellStyle name="Percent 2 3 26 12" xfId="17261"/>
    <cellStyle name="Percent 2 3 26 13" xfId="17262"/>
    <cellStyle name="Percent 2 3 26 14" xfId="17263"/>
    <cellStyle name="Percent 2 3 26 15" xfId="17264"/>
    <cellStyle name="Percent 2 3 26 16" xfId="17265"/>
    <cellStyle name="Percent 2 3 26 17" xfId="17266"/>
    <cellStyle name="Percent 2 3 26 2" xfId="17267"/>
    <cellStyle name="Percent 2 3 26 3" xfId="17268"/>
    <cellStyle name="Percent 2 3 26 4" xfId="17269"/>
    <cellStyle name="Percent 2 3 26 5" xfId="17270"/>
    <cellStyle name="Percent 2 3 26 6" xfId="17271"/>
    <cellStyle name="Percent 2 3 26 7" xfId="17272"/>
    <cellStyle name="Percent 2 3 26 8" xfId="17273"/>
    <cellStyle name="Percent 2 3 26 9" xfId="17274"/>
    <cellStyle name="Percent 2 3 27" xfId="17275"/>
    <cellStyle name="Percent 2 3 27 10" xfId="17276"/>
    <cellStyle name="Percent 2 3 27 11" xfId="17277"/>
    <cellStyle name="Percent 2 3 27 12" xfId="17278"/>
    <cellStyle name="Percent 2 3 27 13" xfId="17279"/>
    <cellStyle name="Percent 2 3 27 14" xfId="17280"/>
    <cellStyle name="Percent 2 3 27 15" xfId="17281"/>
    <cellStyle name="Percent 2 3 27 16" xfId="17282"/>
    <cellStyle name="Percent 2 3 27 17" xfId="17283"/>
    <cellStyle name="Percent 2 3 27 2" xfId="17284"/>
    <cellStyle name="Percent 2 3 27 3" xfId="17285"/>
    <cellStyle name="Percent 2 3 27 4" xfId="17286"/>
    <cellStyle name="Percent 2 3 27 5" xfId="17287"/>
    <cellStyle name="Percent 2 3 27 6" xfId="17288"/>
    <cellStyle name="Percent 2 3 27 7" xfId="17289"/>
    <cellStyle name="Percent 2 3 27 8" xfId="17290"/>
    <cellStyle name="Percent 2 3 27 9" xfId="17291"/>
    <cellStyle name="Percent 2 3 28" xfId="17292"/>
    <cellStyle name="Percent 2 3 28 10" xfId="17293"/>
    <cellStyle name="Percent 2 3 28 11" xfId="17294"/>
    <cellStyle name="Percent 2 3 28 12" xfId="17295"/>
    <cellStyle name="Percent 2 3 28 13" xfId="17296"/>
    <cellStyle name="Percent 2 3 28 14" xfId="17297"/>
    <cellStyle name="Percent 2 3 28 15" xfId="17298"/>
    <cellStyle name="Percent 2 3 28 16" xfId="17299"/>
    <cellStyle name="Percent 2 3 28 17" xfId="17300"/>
    <cellStyle name="Percent 2 3 28 2" xfId="17301"/>
    <cellStyle name="Percent 2 3 28 3" xfId="17302"/>
    <cellStyle name="Percent 2 3 28 4" xfId="17303"/>
    <cellStyle name="Percent 2 3 28 5" xfId="17304"/>
    <cellStyle name="Percent 2 3 28 6" xfId="17305"/>
    <cellStyle name="Percent 2 3 28 7" xfId="17306"/>
    <cellStyle name="Percent 2 3 28 8" xfId="17307"/>
    <cellStyle name="Percent 2 3 28 9" xfId="17308"/>
    <cellStyle name="Percent 2 3 29" xfId="17309"/>
    <cellStyle name="Percent 2 3 29 10" xfId="17310"/>
    <cellStyle name="Percent 2 3 29 11" xfId="17311"/>
    <cellStyle name="Percent 2 3 29 12" xfId="17312"/>
    <cellStyle name="Percent 2 3 29 13" xfId="17313"/>
    <cellStyle name="Percent 2 3 29 14" xfId="17314"/>
    <cellStyle name="Percent 2 3 29 15" xfId="17315"/>
    <cellStyle name="Percent 2 3 29 16" xfId="17316"/>
    <cellStyle name="Percent 2 3 29 17" xfId="17317"/>
    <cellStyle name="Percent 2 3 29 2" xfId="17318"/>
    <cellStyle name="Percent 2 3 29 3" xfId="17319"/>
    <cellStyle name="Percent 2 3 29 4" xfId="17320"/>
    <cellStyle name="Percent 2 3 29 5" xfId="17321"/>
    <cellStyle name="Percent 2 3 29 6" xfId="17322"/>
    <cellStyle name="Percent 2 3 29 7" xfId="17323"/>
    <cellStyle name="Percent 2 3 29 8" xfId="17324"/>
    <cellStyle name="Percent 2 3 29 9" xfId="17325"/>
    <cellStyle name="Percent 2 3 3" xfId="17326"/>
    <cellStyle name="Percent 2 3 3 10" xfId="17327"/>
    <cellStyle name="Percent 2 3 3 11" xfId="17328"/>
    <cellStyle name="Percent 2 3 3 12" xfId="17329"/>
    <cellStyle name="Percent 2 3 3 13" xfId="17330"/>
    <cellStyle name="Percent 2 3 3 14" xfId="17331"/>
    <cellStyle name="Percent 2 3 3 15" xfId="17332"/>
    <cellStyle name="Percent 2 3 3 16" xfId="17333"/>
    <cellStyle name="Percent 2 3 3 17" xfId="17334"/>
    <cellStyle name="Percent 2 3 3 2" xfId="17335"/>
    <cellStyle name="Percent 2 3 3 3" xfId="17336"/>
    <cellStyle name="Percent 2 3 3 4" xfId="17337"/>
    <cellStyle name="Percent 2 3 3 5" xfId="17338"/>
    <cellStyle name="Percent 2 3 3 6" xfId="17339"/>
    <cellStyle name="Percent 2 3 3 7" xfId="17340"/>
    <cellStyle name="Percent 2 3 3 8" xfId="17341"/>
    <cellStyle name="Percent 2 3 3 9" xfId="17342"/>
    <cellStyle name="Percent 2 3 30" xfId="17343"/>
    <cellStyle name="Percent 2 3 30 10" xfId="17344"/>
    <cellStyle name="Percent 2 3 30 11" xfId="17345"/>
    <cellStyle name="Percent 2 3 30 12" xfId="17346"/>
    <cellStyle name="Percent 2 3 30 13" xfId="17347"/>
    <cellStyle name="Percent 2 3 30 14" xfId="17348"/>
    <cellStyle name="Percent 2 3 30 15" xfId="17349"/>
    <cellStyle name="Percent 2 3 30 16" xfId="17350"/>
    <cellStyle name="Percent 2 3 30 17" xfId="17351"/>
    <cellStyle name="Percent 2 3 30 2" xfId="17352"/>
    <cellStyle name="Percent 2 3 30 3" xfId="17353"/>
    <cellStyle name="Percent 2 3 30 4" xfId="17354"/>
    <cellStyle name="Percent 2 3 30 5" xfId="17355"/>
    <cellStyle name="Percent 2 3 30 6" xfId="17356"/>
    <cellStyle name="Percent 2 3 30 7" xfId="17357"/>
    <cellStyle name="Percent 2 3 30 8" xfId="17358"/>
    <cellStyle name="Percent 2 3 30 9" xfId="17359"/>
    <cellStyle name="Percent 2 3 31" xfId="17360"/>
    <cellStyle name="Percent 2 3 31 10" xfId="17361"/>
    <cellStyle name="Percent 2 3 31 11" xfId="17362"/>
    <cellStyle name="Percent 2 3 31 12" xfId="17363"/>
    <cellStyle name="Percent 2 3 31 13" xfId="17364"/>
    <cellStyle name="Percent 2 3 31 14" xfId="17365"/>
    <cellStyle name="Percent 2 3 31 15" xfId="17366"/>
    <cellStyle name="Percent 2 3 31 16" xfId="17367"/>
    <cellStyle name="Percent 2 3 31 17" xfId="17368"/>
    <cellStyle name="Percent 2 3 31 2" xfId="17369"/>
    <cellStyle name="Percent 2 3 31 3" xfId="17370"/>
    <cellStyle name="Percent 2 3 31 4" xfId="17371"/>
    <cellStyle name="Percent 2 3 31 5" xfId="17372"/>
    <cellStyle name="Percent 2 3 31 6" xfId="17373"/>
    <cellStyle name="Percent 2 3 31 7" xfId="17374"/>
    <cellStyle name="Percent 2 3 31 8" xfId="17375"/>
    <cellStyle name="Percent 2 3 31 9" xfId="17376"/>
    <cellStyle name="Percent 2 3 32" xfId="17377"/>
    <cellStyle name="Percent 2 3 32 10" xfId="17378"/>
    <cellStyle name="Percent 2 3 32 11" xfId="17379"/>
    <cellStyle name="Percent 2 3 32 12" xfId="17380"/>
    <cellStyle name="Percent 2 3 32 13" xfId="17381"/>
    <cellStyle name="Percent 2 3 32 14" xfId="17382"/>
    <cellStyle name="Percent 2 3 32 15" xfId="17383"/>
    <cellStyle name="Percent 2 3 32 16" xfId="17384"/>
    <cellStyle name="Percent 2 3 32 17" xfId="17385"/>
    <cellStyle name="Percent 2 3 32 2" xfId="17386"/>
    <cellStyle name="Percent 2 3 32 3" xfId="17387"/>
    <cellStyle name="Percent 2 3 32 4" xfId="17388"/>
    <cellStyle name="Percent 2 3 32 5" xfId="17389"/>
    <cellStyle name="Percent 2 3 32 6" xfId="17390"/>
    <cellStyle name="Percent 2 3 32 7" xfId="17391"/>
    <cellStyle name="Percent 2 3 32 8" xfId="17392"/>
    <cellStyle name="Percent 2 3 32 9" xfId="17393"/>
    <cellStyle name="Percent 2 3 33" xfId="17394"/>
    <cellStyle name="Percent 2 3 33 10" xfId="17395"/>
    <cellStyle name="Percent 2 3 33 11" xfId="17396"/>
    <cellStyle name="Percent 2 3 33 12" xfId="17397"/>
    <cellStyle name="Percent 2 3 33 13" xfId="17398"/>
    <cellStyle name="Percent 2 3 33 14" xfId="17399"/>
    <cellStyle name="Percent 2 3 33 15" xfId="17400"/>
    <cellStyle name="Percent 2 3 33 16" xfId="17401"/>
    <cellStyle name="Percent 2 3 33 17" xfId="17402"/>
    <cellStyle name="Percent 2 3 33 2" xfId="17403"/>
    <cellStyle name="Percent 2 3 33 3" xfId="17404"/>
    <cellStyle name="Percent 2 3 33 4" xfId="17405"/>
    <cellStyle name="Percent 2 3 33 5" xfId="17406"/>
    <cellStyle name="Percent 2 3 33 6" xfId="17407"/>
    <cellStyle name="Percent 2 3 33 7" xfId="17408"/>
    <cellStyle name="Percent 2 3 33 8" xfId="17409"/>
    <cellStyle name="Percent 2 3 33 9" xfId="17410"/>
    <cellStyle name="Percent 2 3 34" xfId="17411"/>
    <cellStyle name="Percent 2 3 34 10" xfId="17412"/>
    <cellStyle name="Percent 2 3 34 11" xfId="17413"/>
    <cellStyle name="Percent 2 3 34 12" xfId="17414"/>
    <cellStyle name="Percent 2 3 34 13" xfId="17415"/>
    <cellStyle name="Percent 2 3 34 14" xfId="17416"/>
    <cellStyle name="Percent 2 3 34 15" xfId="17417"/>
    <cellStyle name="Percent 2 3 34 16" xfId="17418"/>
    <cellStyle name="Percent 2 3 34 17" xfId="17419"/>
    <cellStyle name="Percent 2 3 34 2" xfId="17420"/>
    <cellStyle name="Percent 2 3 34 3" xfId="17421"/>
    <cellStyle name="Percent 2 3 34 4" xfId="17422"/>
    <cellStyle name="Percent 2 3 34 5" xfId="17423"/>
    <cellStyle name="Percent 2 3 34 6" xfId="17424"/>
    <cellStyle name="Percent 2 3 34 7" xfId="17425"/>
    <cellStyle name="Percent 2 3 34 8" xfId="17426"/>
    <cellStyle name="Percent 2 3 34 9" xfId="17427"/>
    <cellStyle name="Percent 2 3 35" xfId="17428"/>
    <cellStyle name="Percent 2 3 35 10" xfId="17429"/>
    <cellStyle name="Percent 2 3 35 11" xfId="17430"/>
    <cellStyle name="Percent 2 3 35 12" xfId="17431"/>
    <cellStyle name="Percent 2 3 35 13" xfId="17432"/>
    <cellStyle name="Percent 2 3 35 14" xfId="17433"/>
    <cellStyle name="Percent 2 3 35 15" xfId="17434"/>
    <cellStyle name="Percent 2 3 35 16" xfId="17435"/>
    <cellStyle name="Percent 2 3 35 17" xfId="17436"/>
    <cellStyle name="Percent 2 3 35 2" xfId="17437"/>
    <cellStyle name="Percent 2 3 35 3" xfId="17438"/>
    <cellStyle name="Percent 2 3 35 4" xfId="17439"/>
    <cellStyle name="Percent 2 3 35 5" xfId="17440"/>
    <cellStyle name="Percent 2 3 35 6" xfId="17441"/>
    <cellStyle name="Percent 2 3 35 7" xfId="17442"/>
    <cellStyle name="Percent 2 3 35 8" xfId="17443"/>
    <cellStyle name="Percent 2 3 35 9" xfId="17444"/>
    <cellStyle name="Percent 2 3 36" xfId="17445"/>
    <cellStyle name="Percent 2 3 36 10" xfId="17446"/>
    <cellStyle name="Percent 2 3 36 11" xfId="17447"/>
    <cellStyle name="Percent 2 3 36 12" xfId="17448"/>
    <cellStyle name="Percent 2 3 36 13" xfId="17449"/>
    <cellStyle name="Percent 2 3 36 14" xfId="17450"/>
    <cellStyle name="Percent 2 3 36 15" xfId="17451"/>
    <cellStyle name="Percent 2 3 36 16" xfId="17452"/>
    <cellStyle name="Percent 2 3 36 17" xfId="17453"/>
    <cellStyle name="Percent 2 3 36 2" xfId="17454"/>
    <cellStyle name="Percent 2 3 36 3" xfId="17455"/>
    <cellStyle name="Percent 2 3 36 4" xfId="17456"/>
    <cellStyle name="Percent 2 3 36 5" xfId="17457"/>
    <cellStyle name="Percent 2 3 36 6" xfId="17458"/>
    <cellStyle name="Percent 2 3 36 7" xfId="17459"/>
    <cellStyle name="Percent 2 3 36 8" xfId="17460"/>
    <cellStyle name="Percent 2 3 36 9" xfId="17461"/>
    <cellStyle name="Percent 2 3 37" xfId="17462"/>
    <cellStyle name="Percent 2 3 37 10" xfId="17463"/>
    <cellStyle name="Percent 2 3 37 11" xfId="17464"/>
    <cellStyle name="Percent 2 3 37 12" xfId="17465"/>
    <cellStyle name="Percent 2 3 37 13" xfId="17466"/>
    <cellStyle name="Percent 2 3 37 14" xfId="17467"/>
    <cellStyle name="Percent 2 3 37 15" xfId="17468"/>
    <cellStyle name="Percent 2 3 37 16" xfId="17469"/>
    <cellStyle name="Percent 2 3 37 17" xfId="17470"/>
    <cellStyle name="Percent 2 3 37 2" xfId="17471"/>
    <cellStyle name="Percent 2 3 37 3" xfId="17472"/>
    <cellStyle name="Percent 2 3 37 4" xfId="17473"/>
    <cellStyle name="Percent 2 3 37 5" xfId="17474"/>
    <cellStyle name="Percent 2 3 37 6" xfId="17475"/>
    <cellStyle name="Percent 2 3 37 7" xfId="17476"/>
    <cellStyle name="Percent 2 3 37 8" xfId="17477"/>
    <cellStyle name="Percent 2 3 37 9" xfId="17478"/>
    <cellStyle name="Percent 2 3 38" xfId="17479"/>
    <cellStyle name="Percent 2 3 38 10" xfId="17480"/>
    <cellStyle name="Percent 2 3 38 11" xfId="17481"/>
    <cellStyle name="Percent 2 3 38 12" xfId="17482"/>
    <cellStyle name="Percent 2 3 38 13" xfId="17483"/>
    <cellStyle name="Percent 2 3 38 14" xfId="17484"/>
    <cellStyle name="Percent 2 3 38 15" xfId="17485"/>
    <cellStyle name="Percent 2 3 38 16" xfId="17486"/>
    <cellStyle name="Percent 2 3 38 17" xfId="17487"/>
    <cellStyle name="Percent 2 3 38 2" xfId="17488"/>
    <cellStyle name="Percent 2 3 38 3" xfId="17489"/>
    <cellStyle name="Percent 2 3 38 4" xfId="17490"/>
    <cellStyle name="Percent 2 3 38 5" xfId="17491"/>
    <cellStyle name="Percent 2 3 38 6" xfId="17492"/>
    <cellStyle name="Percent 2 3 38 7" xfId="17493"/>
    <cellStyle name="Percent 2 3 38 8" xfId="17494"/>
    <cellStyle name="Percent 2 3 38 9" xfId="17495"/>
    <cellStyle name="Percent 2 3 39" xfId="17496"/>
    <cellStyle name="Percent 2 3 39 10" xfId="17497"/>
    <cellStyle name="Percent 2 3 39 11" xfId="17498"/>
    <cellStyle name="Percent 2 3 39 12" xfId="17499"/>
    <cellStyle name="Percent 2 3 39 13" xfId="17500"/>
    <cellStyle name="Percent 2 3 39 14" xfId="17501"/>
    <cellStyle name="Percent 2 3 39 15" xfId="17502"/>
    <cellStyle name="Percent 2 3 39 16" xfId="17503"/>
    <cellStyle name="Percent 2 3 39 17" xfId="17504"/>
    <cellStyle name="Percent 2 3 39 2" xfId="17505"/>
    <cellStyle name="Percent 2 3 39 3" xfId="17506"/>
    <cellStyle name="Percent 2 3 39 4" xfId="17507"/>
    <cellStyle name="Percent 2 3 39 5" xfId="17508"/>
    <cellStyle name="Percent 2 3 39 6" xfId="17509"/>
    <cellStyle name="Percent 2 3 39 7" xfId="17510"/>
    <cellStyle name="Percent 2 3 39 8" xfId="17511"/>
    <cellStyle name="Percent 2 3 39 9" xfId="17512"/>
    <cellStyle name="Percent 2 3 4" xfId="17513"/>
    <cellStyle name="Percent 2 3 4 10" xfId="17514"/>
    <cellStyle name="Percent 2 3 4 11" xfId="17515"/>
    <cellStyle name="Percent 2 3 4 12" xfId="17516"/>
    <cellStyle name="Percent 2 3 4 13" xfId="17517"/>
    <cellStyle name="Percent 2 3 4 14" xfId="17518"/>
    <cellStyle name="Percent 2 3 4 15" xfId="17519"/>
    <cellStyle name="Percent 2 3 4 16" xfId="17520"/>
    <cellStyle name="Percent 2 3 4 17" xfId="17521"/>
    <cellStyle name="Percent 2 3 4 2" xfId="17522"/>
    <cellStyle name="Percent 2 3 4 3" xfId="17523"/>
    <cellStyle name="Percent 2 3 4 4" xfId="17524"/>
    <cellStyle name="Percent 2 3 4 5" xfId="17525"/>
    <cellStyle name="Percent 2 3 4 6" xfId="17526"/>
    <cellStyle name="Percent 2 3 4 7" xfId="17527"/>
    <cellStyle name="Percent 2 3 4 8" xfId="17528"/>
    <cellStyle name="Percent 2 3 4 9" xfId="17529"/>
    <cellStyle name="Percent 2 3 40" xfId="17530"/>
    <cellStyle name="Percent 2 3 40 10" xfId="17531"/>
    <cellStyle name="Percent 2 3 40 11" xfId="17532"/>
    <cellStyle name="Percent 2 3 40 12" xfId="17533"/>
    <cellStyle name="Percent 2 3 40 13" xfId="17534"/>
    <cellStyle name="Percent 2 3 40 14" xfId="17535"/>
    <cellStyle name="Percent 2 3 40 15" xfId="17536"/>
    <cellStyle name="Percent 2 3 40 16" xfId="17537"/>
    <cellStyle name="Percent 2 3 40 17" xfId="17538"/>
    <cellStyle name="Percent 2 3 40 2" xfId="17539"/>
    <cellStyle name="Percent 2 3 40 3" xfId="17540"/>
    <cellStyle name="Percent 2 3 40 4" xfId="17541"/>
    <cellStyle name="Percent 2 3 40 5" xfId="17542"/>
    <cellStyle name="Percent 2 3 40 6" xfId="17543"/>
    <cellStyle name="Percent 2 3 40 7" xfId="17544"/>
    <cellStyle name="Percent 2 3 40 8" xfId="17545"/>
    <cellStyle name="Percent 2 3 40 9" xfId="17546"/>
    <cellStyle name="Percent 2 3 41" xfId="17547"/>
    <cellStyle name="Percent 2 3 41 10" xfId="17548"/>
    <cellStyle name="Percent 2 3 41 11" xfId="17549"/>
    <cellStyle name="Percent 2 3 41 12" xfId="17550"/>
    <cellStyle name="Percent 2 3 41 13" xfId="17551"/>
    <cellStyle name="Percent 2 3 41 14" xfId="17552"/>
    <cellStyle name="Percent 2 3 41 15" xfId="17553"/>
    <cellStyle name="Percent 2 3 41 16" xfId="17554"/>
    <cellStyle name="Percent 2 3 41 17" xfId="17555"/>
    <cellStyle name="Percent 2 3 41 2" xfId="17556"/>
    <cellStyle name="Percent 2 3 41 3" xfId="17557"/>
    <cellStyle name="Percent 2 3 41 4" xfId="17558"/>
    <cellStyle name="Percent 2 3 41 5" xfId="17559"/>
    <cellStyle name="Percent 2 3 41 6" xfId="17560"/>
    <cellStyle name="Percent 2 3 41 7" xfId="17561"/>
    <cellStyle name="Percent 2 3 41 8" xfId="17562"/>
    <cellStyle name="Percent 2 3 41 9" xfId="17563"/>
    <cellStyle name="Percent 2 3 42" xfId="17564"/>
    <cellStyle name="Percent 2 3 42 10" xfId="17565"/>
    <cellStyle name="Percent 2 3 42 11" xfId="17566"/>
    <cellStyle name="Percent 2 3 42 12" xfId="17567"/>
    <cellStyle name="Percent 2 3 42 13" xfId="17568"/>
    <cellStyle name="Percent 2 3 42 14" xfId="17569"/>
    <cellStyle name="Percent 2 3 42 15" xfId="17570"/>
    <cellStyle name="Percent 2 3 42 16" xfId="17571"/>
    <cellStyle name="Percent 2 3 42 17" xfId="17572"/>
    <cellStyle name="Percent 2 3 42 2" xfId="17573"/>
    <cellStyle name="Percent 2 3 42 3" xfId="17574"/>
    <cellStyle name="Percent 2 3 42 4" xfId="17575"/>
    <cellStyle name="Percent 2 3 42 5" xfId="17576"/>
    <cellStyle name="Percent 2 3 42 6" xfId="17577"/>
    <cellStyle name="Percent 2 3 42 7" xfId="17578"/>
    <cellStyle name="Percent 2 3 42 8" xfId="17579"/>
    <cellStyle name="Percent 2 3 42 9" xfId="17580"/>
    <cellStyle name="Percent 2 3 43" xfId="17581"/>
    <cellStyle name="Percent 2 3 43 10" xfId="17582"/>
    <cellStyle name="Percent 2 3 43 11" xfId="17583"/>
    <cellStyle name="Percent 2 3 43 12" xfId="17584"/>
    <cellStyle name="Percent 2 3 43 13" xfId="17585"/>
    <cellStyle name="Percent 2 3 43 14" xfId="17586"/>
    <cellStyle name="Percent 2 3 43 15" xfId="17587"/>
    <cellStyle name="Percent 2 3 43 16" xfId="17588"/>
    <cellStyle name="Percent 2 3 43 17" xfId="17589"/>
    <cellStyle name="Percent 2 3 43 2" xfId="17590"/>
    <cellStyle name="Percent 2 3 43 3" xfId="17591"/>
    <cellStyle name="Percent 2 3 43 4" xfId="17592"/>
    <cellStyle name="Percent 2 3 43 5" xfId="17593"/>
    <cellStyle name="Percent 2 3 43 6" xfId="17594"/>
    <cellStyle name="Percent 2 3 43 7" xfId="17595"/>
    <cellStyle name="Percent 2 3 43 8" xfId="17596"/>
    <cellStyle name="Percent 2 3 43 9" xfId="17597"/>
    <cellStyle name="Percent 2 3 44" xfId="17598"/>
    <cellStyle name="Percent 2 3 44 10" xfId="17599"/>
    <cellStyle name="Percent 2 3 44 11" xfId="17600"/>
    <cellStyle name="Percent 2 3 44 12" xfId="17601"/>
    <cellStyle name="Percent 2 3 44 13" xfId="17602"/>
    <cellStyle name="Percent 2 3 44 14" xfId="17603"/>
    <cellStyle name="Percent 2 3 44 15" xfId="17604"/>
    <cellStyle name="Percent 2 3 44 16" xfId="17605"/>
    <cellStyle name="Percent 2 3 44 17" xfId="17606"/>
    <cellStyle name="Percent 2 3 44 2" xfId="17607"/>
    <cellStyle name="Percent 2 3 44 3" xfId="17608"/>
    <cellStyle name="Percent 2 3 44 4" xfId="17609"/>
    <cellStyle name="Percent 2 3 44 5" xfId="17610"/>
    <cellStyle name="Percent 2 3 44 6" xfId="17611"/>
    <cellStyle name="Percent 2 3 44 7" xfId="17612"/>
    <cellStyle name="Percent 2 3 44 8" xfId="17613"/>
    <cellStyle name="Percent 2 3 44 9" xfId="17614"/>
    <cellStyle name="Percent 2 3 45" xfId="17615"/>
    <cellStyle name="Percent 2 3 45 10" xfId="17616"/>
    <cellStyle name="Percent 2 3 45 11" xfId="17617"/>
    <cellStyle name="Percent 2 3 45 12" xfId="17618"/>
    <cellStyle name="Percent 2 3 45 13" xfId="17619"/>
    <cellStyle name="Percent 2 3 45 14" xfId="17620"/>
    <cellStyle name="Percent 2 3 45 15" xfId="17621"/>
    <cellStyle name="Percent 2 3 45 16" xfId="17622"/>
    <cellStyle name="Percent 2 3 45 17" xfId="17623"/>
    <cellStyle name="Percent 2 3 45 2" xfId="17624"/>
    <cellStyle name="Percent 2 3 45 3" xfId="17625"/>
    <cellStyle name="Percent 2 3 45 4" xfId="17626"/>
    <cellStyle name="Percent 2 3 45 5" xfId="17627"/>
    <cellStyle name="Percent 2 3 45 6" xfId="17628"/>
    <cellStyle name="Percent 2 3 45 7" xfId="17629"/>
    <cellStyle name="Percent 2 3 45 8" xfId="17630"/>
    <cellStyle name="Percent 2 3 45 9" xfId="17631"/>
    <cellStyle name="Percent 2 3 46" xfId="17632"/>
    <cellStyle name="Percent 2 3 46 10" xfId="17633"/>
    <cellStyle name="Percent 2 3 46 11" xfId="17634"/>
    <cellStyle name="Percent 2 3 46 12" xfId="17635"/>
    <cellStyle name="Percent 2 3 46 13" xfId="17636"/>
    <cellStyle name="Percent 2 3 46 14" xfId="17637"/>
    <cellStyle name="Percent 2 3 46 15" xfId="17638"/>
    <cellStyle name="Percent 2 3 46 16" xfId="17639"/>
    <cellStyle name="Percent 2 3 46 17" xfId="17640"/>
    <cellStyle name="Percent 2 3 46 2" xfId="17641"/>
    <cellStyle name="Percent 2 3 46 3" xfId="17642"/>
    <cellStyle name="Percent 2 3 46 4" xfId="17643"/>
    <cellStyle name="Percent 2 3 46 5" xfId="17644"/>
    <cellStyle name="Percent 2 3 46 6" xfId="17645"/>
    <cellStyle name="Percent 2 3 46 7" xfId="17646"/>
    <cellStyle name="Percent 2 3 46 8" xfId="17647"/>
    <cellStyle name="Percent 2 3 46 9" xfId="17648"/>
    <cellStyle name="Percent 2 3 47" xfId="17649"/>
    <cellStyle name="Percent 2 3 47 10" xfId="17650"/>
    <cellStyle name="Percent 2 3 47 11" xfId="17651"/>
    <cellStyle name="Percent 2 3 47 12" xfId="17652"/>
    <cellStyle name="Percent 2 3 47 13" xfId="17653"/>
    <cellStyle name="Percent 2 3 47 14" xfId="17654"/>
    <cellStyle name="Percent 2 3 47 15" xfId="17655"/>
    <cellStyle name="Percent 2 3 47 16" xfId="17656"/>
    <cellStyle name="Percent 2 3 47 17" xfId="17657"/>
    <cellStyle name="Percent 2 3 47 2" xfId="17658"/>
    <cellStyle name="Percent 2 3 47 3" xfId="17659"/>
    <cellStyle name="Percent 2 3 47 4" xfId="17660"/>
    <cellStyle name="Percent 2 3 47 5" xfId="17661"/>
    <cellStyle name="Percent 2 3 47 6" xfId="17662"/>
    <cellStyle name="Percent 2 3 47 7" xfId="17663"/>
    <cellStyle name="Percent 2 3 47 8" xfId="17664"/>
    <cellStyle name="Percent 2 3 47 9" xfId="17665"/>
    <cellStyle name="Percent 2 3 5" xfId="17666"/>
    <cellStyle name="Percent 2 3 5 10" xfId="17667"/>
    <cellStyle name="Percent 2 3 5 11" xfId="17668"/>
    <cellStyle name="Percent 2 3 5 12" xfId="17669"/>
    <cellStyle name="Percent 2 3 5 13" xfId="17670"/>
    <cellStyle name="Percent 2 3 5 14" xfId="17671"/>
    <cellStyle name="Percent 2 3 5 15" xfId="17672"/>
    <cellStyle name="Percent 2 3 5 16" xfId="17673"/>
    <cellStyle name="Percent 2 3 5 17" xfId="17674"/>
    <cellStyle name="Percent 2 3 5 2" xfId="17675"/>
    <cellStyle name="Percent 2 3 5 3" xfId="17676"/>
    <cellStyle name="Percent 2 3 5 4" xfId="17677"/>
    <cellStyle name="Percent 2 3 5 5" xfId="17678"/>
    <cellStyle name="Percent 2 3 5 6" xfId="17679"/>
    <cellStyle name="Percent 2 3 5 7" xfId="17680"/>
    <cellStyle name="Percent 2 3 5 8" xfId="17681"/>
    <cellStyle name="Percent 2 3 5 9" xfId="17682"/>
    <cellStyle name="Percent 2 3 6" xfId="17683"/>
    <cellStyle name="Percent 2 3 6 10" xfId="17684"/>
    <cellStyle name="Percent 2 3 6 11" xfId="17685"/>
    <cellStyle name="Percent 2 3 6 12" xfId="17686"/>
    <cellStyle name="Percent 2 3 6 13" xfId="17687"/>
    <cellStyle name="Percent 2 3 6 14" xfId="17688"/>
    <cellStyle name="Percent 2 3 6 15" xfId="17689"/>
    <cellStyle name="Percent 2 3 6 16" xfId="17690"/>
    <cellStyle name="Percent 2 3 6 17" xfId="17691"/>
    <cellStyle name="Percent 2 3 6 2" xfId="17692"/>
    <cellStyle name="Percent 2 3 6 3" xfId="17693"/>
    <cellStyle name="Percent 2 3 6 4" xfId="17694"/>
    <cellStyle name="Percent 2 3 6 5" xfId="17695"/>
    <cellStyle name="Percent 2 3 6 6" xfId="17696"/>
    <cellStyle name="Percent 2 3 6 7" xfId="17697"/>
    <cellStyle name="Percent 2 3 6 8" xfId="17698"/>
    <cellStyle name="Percent 2 3 6 9" xfId="17699"/>
    <cellStyle name="Percent 2 3 7" xfId="17700"/>
    <cellStyle name="Percent 2 3 7 10" xfId="17701"/>
    <cellStyle name="Percent 2 3 7 11" xfId="17702"/>
    <cellStyle name="Percent 2 3 7 12" xfId="17703"/>
    <cellStyle name="Percent 2 3 7 13" xfId="17704"/>
    <cellStyle name="Percent 2 3 7 14" xfId="17705"/>
    <cellStyle name="Percent 2 3 7 15" xfId="17706"/>
    <cellStyle name="Percent 2 3 7 16" xfId="17707"/>
    <cellStyle name="Percent 2 3 7 17" xfId="17708"/>
    <cellStyle name="Percent 2 3 7 2" xfId="17709"/>
    <cellStyle name="Percent 2 3 7 3" xfId="17710"/>
    <cellStyle name="Percent 2 3 7 4" xfId="17711"/>
    <cellStyle name="Percent 2 3 7 5" xfId="17712"/>
    <cellStyle name="Percent 2 3 7 6" xfId="17713"/>
    <cellStyle name="Percent 2 3 7 7" xfId="17714"/>
    <cellStyle name="Percent 2 3 7 8" xfId="17715"/>
    <cellStyle name="Percent 2 3 7 9" xfId="17716"/>
    <cellStyle name="Percent 2 3 8" xfId="17717"/>
    <cellStyle name="Percent 2 3 8 10" xfId="17718"/>
    <cellStyle name="Percent 2 3 8 11" xfId="17719"/>
    <cellStyle name="Percent 2 3 8 12" xfId="17720"/>
    <cellStyle name="Percent 2 3 8 13" xfId="17721"/>
    <cellStyle name="Percent 2 3 8 14" xfId="17722"/>
    <cellStyle name="Percent 2 3 8 15" xfId="17723"/>
    <cellStyle name="Percent 2 3 8 16" xfId="17724"/>
    <cellStyle name="Percent 2 3 8 17" xfId="17725"/>
    <cellStyle name="Percent 2 3 8 2" xfId="17726"/>
    <cellStyle name="Percent 2 3 8 3" xfId="17727"/>
    <cellStyle name="Percent 2 3 8 4" xfId="17728"/>
    <cellStyle name="Percent 2 3 8 5" xfId="17729"/>
    <cellStyle name="Percent 2 3 8 6" xfId="17730"/>
    <cellStyle name="Percent 2 3 8 7" xfId="17731"/>
    <cellStyle name="Percent 2 3 8 8" xfId="17732"/>
    <cellStyle name="Percent 2 3 8 9" xfId="17733"/>
    <cellStyle name="Percent 2 3 9" xfId="17734"/>
    <cellStyle name="Percent 2 3 9 10" xfId="17735"/>
    <cellStyle name="Percent 2 3 9 11" xfId="17736"/>
    <cellStyle name="Percent 2 3 9 12" xfId="17737"/>
    <cellStyle name="Percent 2 3 9 13" xfId="17738"/>
    <cellStyle name="Percent 2 3 9 14" xfId="17739"/>
    <cellStyle name="Percent 2 3 9 15" xfId="17740"/>
    <cellStyle name="Percent 2 3 9 16" xfId="17741"/>
    <cellStyle name="Percent 2 3 9 17" xfId="17742"/>
    <cellStyle name="Percent 2 3 9 2" xfId="17743"/>
    <cellStyle name="Percent 2 3 9 3" xfId="17744"/>
    <cellStyle name="Percent 2 3 9 4" xfId="17745"/>
    <cellStyle name="Percent 2 3 9 5" xfId="17746"/>
    <cellStyle name="Percent 2 3 9 6" xfId="17747"/>
    <cellStyle name="Percent 2 3 9 7" xfId="17748"/>
    <cellStyle name="Percent 2 3 9 8" xfId="17749"/>
    <cellStyle name="Percent 2 3 9 9" xfId="17750"/>
    <cellStyle name="Percent 2 30" xfId="17751"/>
    <cellStyle name="Percent 2 30 10" xfId="17752"/>
    <cellStyle name="Percent 2 30 11" xfId="17753"/>
    <cellStyle name="Percent 2 30 12" xfId="17754"/>
    <cellStyle name="Percent 2 30 13" xfId="17755"/>
    <cellStyle name="Percent 2 30 14" xfId="17756"/>
    <cellStyle name="Percent 2 30 15" xfId="17757"/>
    <cellStyle name="Percent 2 30 16" xfId="17758"/>
    <cellStyle name="Percent 2 30 17" xfId="17759"/>
    <cellStyle name="Percent 2 30 2" xfId="17760"/>
    <cellStyle name="Percent 2 30 3" xfId="17761"/>
    <cellStyle name="Percent 2 30 4" xfId="17762"/>
    <cellStyle name="Percent 2 30 5" xfId="17763"/>
    <cellStyle name="Percent 2 30 6" xfId="17764"/>
    <cellStyle name="Percent 2 30 7" xfId="17765"/>
    <cellStyle name="Percent 2 30 8" xfId="17766"/>
    <cellStyle name="Percent 2 30 9" xfId="17767"/>
    <cellStyle name="Percent 2 31" xfId="17768"/>
    <cellStyle name="Percent 2 31 10" xfId="17769"/>
    <cellStyle name="Percent 2 31 11" xfId="17770"/>
    <cellStyle name="Percent 2 31 12" xfId="17771"/>
    <cellStyle name="Percent 2 31 13" xfId="17772"/>
    <cellStyle name="Percent 2 31 14" xfId="17773"/>
    <cellStyle name="Percent 2 31 15" xfId="17774"/>
    <cellStyle name="Percent 2 31 16" xfId="17775"/>
    <cellStyle name="Percent 2 31 17" xfId="17776"/>
    <cellStyle name="Percent 2 31 2" xfId="17777"/>
    <cellStyle name="Percent 2 31 3" xfId="17778"/>
    <cellStyle name="Percent 2 31 4" xfId="17779"/>
    <cellStyle name="Percent 2 31 5" xfId="17780"/>
    <cellStyle name="Percent 2 31 6" xfId="17781"/>
    <cellStyle name="Percent 2 31 7" xfId="17782"/>
    <cellStyle name="Percent 2 31 8" xfId="17783"/>
    <cellStyle name="Percent 2 31 9" xfId="17784"/>
    <cellStyle name="Percent 2 32" xfId="17785"/>
    <cellStyle name="Percent 2 32 10" xfId="17786"/>
    <cellStyle name="Percent 2 32 11" xfId="17787"/>
    <cellStyle name="Percent 2 32 12" xfId="17788"/>
    <cellStyle name="Percent 2 32 13" xfId="17789"/>
    <cellStyle name="Percent 2 32 14" xfId="17790"/>
    <cellStyle name="Percent 2 32 15" xfId="17791"/>
    <cellStyle name="Percent 2 32 16" xfId="17792"/>
    <cellStyle name="Percent 2 32 17" xfId="17793"/>
    <cellStyle name="Percent 2 32 2" xfId="17794"/>
    <cellStyle name="Percent 2 32 3" xfId="17795"/>
    <cellStyle name="Percent 2 32 4" xfId="17796"/>
    <cellStyle name="Percent 2 32 5" xfId="17797"/>
    <cellStyle name="Percent 2 32 6" xfId="17798"/>
    <cellStyle name="Percent 2 32 7" xfId="17799"/>
    <cellStyle name="Percent 2 32 8" xfId="17800"/>
    <cellStyle name="Percent 2 32 9" xfId="17801"/>
    <cellStyle name="Percent 2 33" xfId="17802"/>
    <cellStyle name="Percent 2 33 10" xfId="17803"/>
    <cellStyle name="Percent 2 33 11" xfId="17804"/>
    <cellStyle name="Percent 2 33 12" xfId="17805"/>
    <cellStyle name="Percent 2 33 13" xfId="17806"/>
    <cellStyle name="Percent 2 33 14" xfId="17807"/>
    <cellStyle name="Percent 2 33 15" xfId="17808"/>
    <cellStyle name="Percent 2 33 16" xfId="17809"/>
    <cellStyle name="Percent 2 33 17" xfId="17810"/>
    <cellStyle name="Percent 2 33 2" xfId="17811"/>
    <cellStyle name="Percent 2 33 3" xfId="17812"/>
    <cellStyle name="Percent 2 33 4" xfId="17813"/>
    <cellStyle name="Percent 2 33 5" xfId="17814"/>
    <cellStyle name="Percent 2 33 6" xfId="17815"/>
    <cellStyle name="Percent 2 33 7" xfId="17816"/>
    <cellStyle name="Percent 2 33 8" xfId="17817"/>
    <cellStyle name="Percent 2 33 9" xfId="17818"/>
    <cellStyle name="Percent 2 34" xfId="17819"/>
    <cellStyle name="Percent 2 34 10" xfId="17820"/>
    <cellStyle name="Percent 2 34 11" xfId="17821"/>
    <cellStyle name="Percent 2 34 12" xfId="17822"/>
    <cellStyle name="Percent 2 34 13" xfId="17823"/>
    <cellStyle name="Percent 2 34 14" xfId="17824"/>
    <cellStyle name="Percent 2 34 15" xfId="17825"/>
    <cellStyle name="Percent 2 34 16" xfId="17826"/>
    <cellStyle name="Percent 2 34 17" xfId="17827"/>
    <cellStyle name="Percent 2 34 2" xfId="17828"/>
    <cellStyle name="Percent 2 34 3" xfId="17829"/>
    <cellStyle name="Percent 2 34 4" xfId="17830"/>
    <cellStyle name="Percent 2 34 5" xfId="17831"/>
    <cellStyle name="Percent 2 34 6" xfId="17832"/>
    <cellStyle name="Percent 2 34 7" xfId="17833"/>
    <cellStyle name="Percent 2 34 8" xfId="17834"/>
    <cellStyle name="Percent 2 34 9" xfId="17835"/>
    <cellStyle name="Percent 2 35" xfId="17836"/>
    <cellStyle name="Percent 2 35 10" xfId="17837"/>
    <cellStyle name="Percent 2 35 11" xfId="17838"/>
    <cellStyle name="Percent 2 35 12" xfId="17839"/>
    <cellStyle name="Percent 2 35 13" xfId="17840"/>
    <cellStyle name="Percent 2 35 14" xfId="17841"/>
    <cellStyle name="Percent 2 35 15" xfId="17842"/>
    <cellStyle name="Percent 2 35 16" xfId="17843"/>
    <cellStyle name="Percent 2 35 17" xfId="17844"/>
    <cellStyle name="Percent 2 35 2" xfId="17845"/>
    <cellStyle name="Percent 2 35 3" xfId="17846"/>
    <cellStyle name="Percent 2 35 4" xfId="17847"/>
    <cellStyle name="Percent 2 35 5" xfId="17848"/>
    <cellStyle name="Percent 2 35 6" xfId="17849"/>
    <cellStyle name="Percent 2 35 7" xfId="17850"/>
    <cellStyle name="Percent 2 35 8" xfId="17851"/>
    <cellStyle name="Percent 2 35 9" xfId="17852"/>
    <cellStyle name="Percent 2 36" xfId="17853"/>
    <cellStyle name="Percent 2 36 10" xfId="17854"/>
    <cellStyle name="Percent 2 36 11" xfId="17855"/>
    <cellStyle name="Percent 2 36 12" xfId="17856"/>
    <cellStyle name="Percent 2 36 13" xfId="17857"/>
    <cellStyle name="Percent 2 36 14" xfId="17858"/>
    <cellStyle name="Percent 2 36 15" xfId="17859"/>
    <cellStyle name="Percent 2 36 16" xfId="17860"/>
    <cellStyle name="Percent 2 36 17" xfId="17861"/>
    <cellStyle name="Percent 2 36 2" xfId="17862"/>
    <cellStyle name="Percent 2 36 3" xfId="17863"/>
    <cellStyle name="Percent 2 36 4" xfId="17864"/>
    <cellStyle name="Percent 2 36 5" xfId="17865"/>
    <cellStyle name="Percent 2 36 6" xfId="17866"/>
    <cellStyle name="Percent 2 36 7" xfId="17867"/>
    <cellStyle name="Percent 2 36 8" xfId="17868"/>
    <cellStyle name="Percent 2 36 9" xfId="17869"/>
    <cellStyle name="Percent 2 37" xfId="17870"/>
    <cellStyle name="Percent 2 37 10" xfId="17871"/>
    <cellStyle name="Percent 2 37 11" xfId="17872"/>
    <cellStyle name="Percent 2 37 12" xfId="17873"/>
    <cellStyle name="Percent 2 37 13" xfId="17874"/>
    <cellStyle name="Percent 2 37 14" xfId="17875"/>
    <cellStyle name="Percent 2 37 15" xfId="17876"/>
    <cellStyle name="Percent 2 37 16" xfId="17877"/>
    <cellStyle name="Percent 2 37 17" xfId="17878"/>
    <cellStyle name="Percent 2 37 2" xfId="17879"/>
    <cellStyle name="Percent 2 37 3" xfId="17880"/>
    <cellStyle name="Percent 2 37 4" xfId="17881"/>
    <cellStyle name="Percent 2 37 5" xfId="17882"/>
    <cellStyle name="Percent 2 37 6" xfId="17883"/>
    <cellStyle name="Percent 2 37 7" xfId="17884"/>
    <cellStyle name="Percent 2 37 8" xfId="17885"/>
    <cellStyle name="Percent 2 37 9" xfId="17886"/>
    <cellStyle name="Percent 2 38" xfId="17887"/>
    <cellStyle name="Percent 2 38 10" xfId="17888"/>
    <cellStyle name="Percent 2 38 11" xfId="17889"/>
    <cellStyle name="Percent 2 38 12" xfId="17890"/>
    <cellStyle name="Percent 2 38 13" xfId="17891"/>
    <cellStyle name="Percent 2 38 14" xfId="17892"/>
    <cellStyle name="Percent 2 38 15" xfId="17893"/>
    <cellStyle name="Percent 2 38 16" xfId="17894"/>
    <cellStyle name="Percent 2 38 17" xfId="17895"/>
    <cellStyle name="Percent 2 38 2" xfId="17896"/>
    <cellStyle name="Percent 2 38 3" xfId="17897"/>
    <cellStyle name="Percent 2 38 4" xfId="17898"/>
    <cellStyle name="Percent 2 38 5" xfId="17899"/>
    <cellStyle name="Percent 2 38 6" xfId="17900"/>
    <cellStyle name="Percent 2 38 7" xfId="17901"/>
    <cellStyle name="Percent 2 38 8" xfId="17902"/>
    <cellStyle name="Percent 2 38 9" xfId="17903"/>
    <cellStyle name="Percent 2 39" xfId="17904"/>
    <cellStyle name="Percent 2 39 10" xfId="17905"/>
    <cellStyle name="Percent 2 39 11" xfId="17906"/>
    <cellStyle name="Percent 2 39 12" xfId="17907"/>
    <cellStyle name="Percent 2 39 13" xfId="17908"/>
    <cellStyle name="Percent 2 39 14" xfId="17909"/>
    <cellStyle name="Percent 2 39 15" xfId="17910"/>
    <cellStyle name="Percent 2 39 16" xfId="17911"/>
    <cellStyle name="Percent 2 39 17" xfId="17912"/>
    <cellStyle name="Percent 2 39 2" xfId="17913"/>
    <cellStyle name="Percent 2 39 3" xfId="17914"/>
    <cellStyle name="Percent 2 39 4" xfId="17915"/>
    <cellStyle name="Percent 2 39 5" xfId="17916"/>
    <cellStyle name="Percent 2 39 6" xfId="17917"/>
    <cellStyle name="Percent 2 39 7" xfId="17918"/>
    <cellStyle name="Percent 2 39 8" xfId="17919"/>
    <cellStyle name="Percent 2 39 9" xfId="17920"/>
    <cellStyle name="Percent 2 4" xfId="17921"/>
    <cellStyle name="Percent 2 4 10" xfId="17922"/>
    <cellStyle name="Percent 2 4 11" xfId="17923"/>
    <cellStyle name="Percent 2 4 12" xfId="17924"/>
    <cellStyle name="Percent 2 4 13" xfId="17925"/>
    <cellStyle name="Percent 2 4 14" xfId="17926"/>
    <cellStyle name="Percent 2 4 15" xfId="17927"/>
    <cellStyle name="Percent 2 4 16" xfId="17928"/>
    <cellStyle name="Percent 2 4 17" xfId="17929"/>
    <cellStyle name="Percent 2 4 2" xfId="17930"/>
    <cellStyle name="Percent 2 4 3" xfId="17931"/>
    <cellStyle name="Percent 2 4 4" xfId="17932"/>
    <cellStyle name="Percent 2 4 5" xfId="17933"/>
    <cellStyle name="Percent 2 4 6" xfId="17934"/>
    <cellStyle name="Percent 2 4 7" xfId="17935"/>
    <cellStyle name="Percent 2 4 8" xfId="17936"/>
    <cellStyle name="Percent 2 4 9" xfId="17937"/>
    <cellStyle name="Percent 2 40" xfId="17938"/>
    <cellStyle name="Percent 2 40 10" xfId="17939"/>
    <cellStyle name="Percent 2 40 11" xfId="17940"/>
    <cellStyle name="Percent 2 40 12" xfId="17941"/>
    <cellStyle name="Percent 2 40 13" xfId="17942"/>
    <cellStyle name="Percent 2 40 14" xfId="17943"/>
    <cellStyle name="Percent 2 40 15" xfId="17944"/>
    <cellStyle name="Percent 2 40 16" xfId="17945"/>
    <cellStyle name="Percent 2 40 17" xfId="17946"/>
    <cellStyle name="Percent 2 40 2" xfId="17947"/>
    <cellStyle name="Percent 2 40 3" xfId="17948"/>
    <cellStyle name="Percent 2 40 4" xfId="17949"/>
    <cellStyle name="Percent 2 40 5" xfId="17950"/>
    <cellStyle name="Percent 2 40 6" xfId="17951"/>
    <cellStyle name="Percent 2 40 7" xfId="17952"/>
    <cellStyle name="Percent 2 40 8" xfId="17953"/>
    <cellStyle name="Percent 2 40 9" xfId="17954"/>
    <cellStyle name="Percent 2 41" xfId="17955"/>
    <cellStyle name="Percent 2 41 10" xfId="17956"/>
    <cellStyle name="Percent 2 41 11" xfId="17957"/>
    <cellStyle name="Percent 2 41 12" xfId="17958"/>
    <cellStyle name="Percent 2 41 13" xfId="17959"/>
    <cellStyle name="Percent 2 41 14" xfId="17960"/>
    <cellStyle name="Percent 2 41 15" xfId="17961"/>
    <cellStyle name="Percent 2 41 16" xfId="17962"/>
    <cellStyle name="Percent 2 41 17" xfId="17963"/>
    <cellStyle name="Percent 2 41 2" xfId="17964"/>
    <cellStyle name="Percent 2 41 3" xfId="17965"/>
    <cellStyle name="Percent 2 41 4" xfId="17966"/>
    <cellStyle name="Percent 2 41 5" xfId="17967"/>
    <cellStyle name="Percent 2 41 6" xfId="17968"/>
    <cellStyle name="Percent 2 41 7" xfId="17969"/>
    <cellStyle name="Percent 2 41 8" xfId="17970"/>
    <cellStyle name="Percent 2 41 9" xfId="17971"/>
    <cellStyle name="Percent 2 42" xfId="17972"/>
    <cellStyle name="Percent 2 42 10" xfId="17973"/>
    <cellStyle name="Percent 2 42 11" xfId="17974"/>
    <cellStyle name="Percent 2 42 12" xfId="17975"/>
    <cellStyle name="Percent 2 42 13" xfId="17976"/>
    <cellStyle name="Percent 2 42 14" xfId="17977"/>
    <cellStyle name="Percent 2 42 15" xfId="17978"/>
    <cellStyle name="Percent 2 42 16" xfId="17979"/>
    <cellStyle name="Percent 2 42 17" xfId="17980"/>
    <cellStyle name="Percent 2 42 2" xfId="17981"/>
    <cellStyle name="Percent 2 42 3" xfId="17982"/>
    <cellStyle name="Percent 2 42 4" xfId="17983"/>
    <cellStyle name="Percent 2 42 5" xfId="17984"/>
    <cellStyle name="Percent 2 42 6" xfId="17985"/>
    <cellStyle name="Percent 2 42 7" xfId="17986"/>
    <cellStyle name="Percent 2 42 8" xfId="17987"/>
    <cellStyle name="Percent 2 42 9" xfId="17988"/>
    <cellStyle name="Percent 2 43" xfId="17989"/>
    <cellStyle name="Percent 2 43 10" xfId="17990"/>
    <cellStyle name="Percent 2 43 11" xfId="17991"/>
    <cellStyle name="Percent 2 43 12" xfId="17992"/>
    <cellStyle name="Percent 2 43 13" xfId="17993"/>
    <cellStyle name="Percent 2 43 14" xfId="17994"/>
    <cellStyle name="Percent 2 43 15" xfId="17995"/>
    <cellStyle name="Percent 2 43 16" xfId="17996"/>
    <cellStyle name="Percent 2 43 17" xfId="17997"/>
    <cellStyle name="Percent 2 43 2" xfId="17998"/>
    <cellStyle name="Percent 2 43 3" xfId="17999"/>
    <cellStyle name="Percent 2 43 4" xfId="18000"/>
    <cellStyle name="Percent 2 43 5" xfId="18001"/>
    <cellStyle name="Percent 2 43 6" xfId="18002"/>
    <cellStyle name="Percent 2 43 7" xfId="18003"/>
    <cellStyle name="Percent 2 43 8" xfId="18004"/>
    <cellStyle name="Percent 2 43 9" xfId="18005"/>
    <cellStyle name="Percent 2 44" xfId="18006"/>
    <cellStyle name="Percent 2 44 10" xfId="18007"/>
    <cellStyle name="Percent 2 44 11" xfId="18008"/>
    <cellStyle name="Percent 2 44 12" xfId="18009"/>
    <cellStyle name="Percent 2 44 13" xfId="18010"/>
    <cellStyle name="Percent 2 44 14" xfId="18011"/>
    <cellStyle name="Percent 2 44 15" xfId="18012"/>
    <cellStyle name="Percent 2 44 16" xfId="18013"/>
    <cellStyle name="Percent 2 44 17" xfId="18014"/>
    <cellStyle name="Percent 2 44 2" xfId="18015"/>
    <cellStyle name="Percent 2 44 3" xfId="18016"/>
    <cellStyle name="Percent 2 44 4" xfId="18017"/>
    <cellStyle name="Percent 2 44 5" xfId="18018"/>
    <cellStyle name="Percent 2 44 6" xfId="18019"/>
    <cellStyle name="Percent 2 44 7" xfId="18020"/>
    <cellStyle name="Percent 2 44 8" xfId="18021"/>
    <cellStyle name="Percent 2 44 9" xfId="18022"/>
    <cellStyle name="Percent 2 45" xfId="18023"/>
    <cellStyle name="Percent 2 45 10" xfId="18024"/>
    <cellStyle name="Percent 2 45 11" xfId="18025"/>
    <cellStyle name="Percent 2 45 12" xfId="18026"/>
    <cellStyle name="Percent 2 45 13" xfId="18027"/>
    <cellStyle name="Percent 2 45 14" xfId="18028"/>
    <cellStyle name="Percent 2 45 15" xfId="18029"/>
    <cellStyle name="Percent 2 45 16" xfId="18030"/>
    <cellStyle name="Percent 2 45 17" xfId="18031"/>
    <cellStyle name="Percent 2 45 2" xfId="18032"/>
    <cellStyle name="Percent 2 45 3" xfId="18033"/>
    <cellStyle name="Percent 2 45 4" xfId="18034"/>
    <cellStyle name="Percent 2 45 5" xfId="18035"/>
    <cellStyle name="Percent 2 45 6" xfId="18036"/>
    <cellStyle name="Percent 2 45 7" xfId="18037"/>
    <cellStyle name="Percent 2 45 8" xfId="18038"/>
    <cellStyle name="Percent 2 45 9" xfId="18039"/>
    <cellStyle name="Percent 2 46" xfId="18040"/>
    <cellStyle name="Percent 2 46 10" xfId="18041"/>
    <cellStyle name="Percent 2 46 11" xfId="18042"/>
    <cellStyle name="Percent 2 46 12" xfId="18043"/>
    <cellStyle name="Percent 2 46 13" xfId="18044"/>
    <cellStyle name="Percent 2 46 14" xfId="18045"/>
    <cellStyle name="Percent 2 46 15" xfId="18046"/>
    <cellStyle name="Percent 2 46 16" xfId="18047"/>
    <cellStyle name="Percent 2 46 17" xfId="18048"/>
    <cellStyle name="Percent 2 46 2" xfId="18049"/>
    <cellStyle name="Percent 2 46 3" xfId="18050"/>
    <cellStyle name="Percent 2 46 4" xfId="18051"/>
    <cellStyle name="Percent 2 46 5" xfId="18052"/>
    <cellStyle name="Percent 2 46 6" xfId="18053"/>
    <cellStyle name="Percent 2 46 7" xfId="18054"/>
    <cellStyle name="Percent 2 46 8" xfId="18055"/>
    <cellStyle name="Percent 2 46 9" xfId="18056"/>
    <cellStyle name="Percent 2 47" xfId="18057"/>
    <cellStyle name="Percent 2 47 10" xfId="18058"/>
    <cellStyle name="Percent 2 47 11" xfId="18059"/>
    <cellStyle name="Percent 2 47 12" xfId="18060"/>
    <cellStyle name="Percent 2 47 13" xfId="18061"/>
    <cellStyle name="Percent 2 47 14" xfId="18062"/>
    <cellStyle name="Percent 2 47 15" xfId="18063"/>
    <cellStyle name="Percent 2 47 16" xfId="18064"/>
    <cellStyle name="Percent 2 47 17" xfId="18065"/>
    <cellStyle name="Percent 2 47 2" xfId="18066"/>
    <cellStyle name="Percent 2 47 3" xfId="18067"/>
    <cellStyle name="Percent 2 47 4" xfId="18068"/>
    <cellStyle name="Percent 2 47 5" xfId="18069"/>
    <cellStyle name="Percent 2 47 6" xfId="18070"/>
    <cellStyle name="Percent 2 47 7" xfId="18071"/>
    <cellStyle name="Percent 2 47 8" xfId="18072"/>
    <cellStyle name="Percent 2 47 9" xfId="18073"/>
    <cellStyle name="Percent 2 48" xfId="18074"/>
    <cellStyle name="Percent 2 48 10" xfId="18075"/>
    <cellStyle name="Percent 2 48 11" xfId="18076"/>
    <cellStyle name="Percent 2 48 12" xfId="18077"/>
    <cellStyle name="Percent 2 48 13" xfId="18078"/>
    <cellStyle name="Percent 2 48 14" xfId="18079"/>
    <cellStyle name="Percent 2 48 15" xfId="18080"/>
    <cellStyle name="Percent 2 48 16" xfId="18081"/>
    <cellStyle name="Percent 2 48 17" xfId="18082"/>
    <cellStyle name="Percent 2 48 2" xfId="18083"/>
    <cellStyle name="Percent 2 48 3" xfId="18084"/>
    <cellStyle name="Percent 2 48 4" xfId="18085"/>
    <cellStyle name="Percent 2 48 5" xfId="18086"/>
    <cellStyle name="Percent 2 48 6" xfId="18087"/>
    <cellStyle name="Percent 2 48 7" xfId="18088"/>
    <cellStyle name="Percent 2 48 8" xfId="18089"/>
    <cellStyle name="Percent 2 48 9" xfId="18090"/>
    <cellStyle name="Percent 2 49" xfId="18091"/>
    <cellStyle name="Percent 2 49 10" xfId="18092"/>
    <cellStyle name="Percent 2 49 11" xfId="18093"/>
    <cellStyle name="Percent 2 49 12" xfId="18094"/>
    <cellStyle name="Percent 2 49 13" xfId="18095"/>
    <cellStyle name="Percent 2 49 14" xfId="18096"/>
    <cellStyle name="Percent 2 49 15" xfId="18097"/>
    <cellStyle name="Percent 2 49 16" xfId="18098"/>
    <cellStyle name="Percent 2 49 17" xfId="18099"/>
    <cellStyle name="Percent 2 49 2" xfId="18100"/>
    <cellStyle name="Percent 2 49 3" xfId="18101"/>
    <cellStyle name="Percent 2 49 4" xfId="18102"/>
    <cellStyle name="Percent 2 49 5" xfId="18103"/>
    <cellStyle name="Percent 2 49 6" xfId="18104"/>
    <cellStyle name="Percent 2 49 7" xfId="18105"/>
    <cellStyle name="Percent 2 49 8" xfId="18106"/>
    <cellStyle name="Percent 2 49 9" xfId="18107"/>
    <cellStyle name="Percent 2 5" xfId="18108"/>
    <cellStyle name="Percent 2 5 10" xfId="18109"/>
    <cellStyle name="Percent 2 5 11" xfId="18110"/>
    <cellStyle name="Percent 2 5 12" xfId="18111"/>
    <cellStyle name="Percent 2 5 13" xfId="18112"/>
    <cellStyle name="Percent 2 5 14" xfId="18113"/>
    <cellStyle name="Percent 2 5 15" xfId="18114"/>
    <cellStyle name="Percent 2 5 16" xfId="18115"/>
    <cellStyle name="Percent 2 5 17" xfId="18116"/>
    <cellStyle name="Percent 2 5 2" xfId="18117"/>
    <cellStyle name="Percent 2 5 3" xfId="18118"/>
    <cellStyle name="Percent 2 5 4" xfId="18119"/>
    <cellStyle name="Percent 2 5 5" xfId="18120"/>
    <cellStyle name="Percent 2 5 6" xfId="18121"/>
    <cellStyle name="Percent 2 5 7" xfId="18122"/>
    <cellStyle name="Percent 2 5 8" xfId="18123"/>
    <cellStyle name="Percent 2 5 9" xfId="18124"/>
    <cellStyle name="Percent 2 50" xfId="18125"/>
    <cellStyle name="Percent 2 50 10" xfId="18126"/>
    <cellStyle name="Percent 2 50 11" xfId="18127"/>
    <cellStyle name="Percent 2 50 12" xfId="18128"/>
    <cellStyle name="Percent 2 50 13" xfId="18129"/>
    <cellStyle name="Percent 2 50 14" xfId="18130"/>
    <cellStyle name="Percent 2 50 15" xfId="18131"/>
    <cellStyle name="Percent 2 50 16" xfId="18132"/>
    <cellStyle name="Percent 2 50 17" xfId="18133"/>
    <cellStyle name="Percent 2 50 2" xfId="18134"/>
    <cellStyle name="Percent 2 50 3" xfId="18135"/>
    <cellStyle name="Percent 2 50 4" xfId="18136"/>
    <cellStyle name="Percent 2 50 5" xfId="18137"/>
    <cellStyle name="Percent 2 50 6" xfId="18138"/>
    <cellStyle name="Percent 2 50 7" xfId="18139"/>
    <cellStyle name="Percent 2 50 8" xfId="18140"/>
    <cellStyle name="Percent 2 50 9" xfId="18141"/>
    <cellStyle name="Percent 2 51" xfId="18142"/>
    <cellStyle name="Percent 2 51 10" xfId="18143"/>
    <cellStyle name="Percent 2 51 11" xfId="18144"/>
    <cellStyle name="Percent 2 51 12" xfId="18145"/>
    <cellStyle name="Percent 2 51 13" xfId="18146"/>
    <cellStyle name="Percent 2 51 14" xfId="18147"/>
    <cellStyle name="Percent 2 51 15" xfId="18148"/>
    <cellStyle name="Percent 2 51 16" xfId="18149"/>
    <cellStyle name="Percent 2 51 17" xfId="18150"/>
    <cellStyle name="Percent 2 51 2" xfId="18151"/>
    <cellStyle name="Percent 2 51 3" xfId="18152"/>
    <cellStyle name="Percent 2 51 4" xfId="18153"/>
    <cellStyle name="Percent 2 51 5" xfId="18154"/>
    <cellStyle name="Percent 2 51 6" xfId="18155"/>
    <cellStyle name="Percent 2 51 7" xfId="18156"/>
    <cellStyle name="Percent 2 51 8" xfId="18157"/>
    <cellStyle name="Percent 2 51 9" xfId="18158"/>
    <cellStyle name="Percent 2 52" xfId="18159"/>
    <cellStyle name="Percent 2 53" xfId="18160"/>
    <cellStyle name="Percent 2 54" xfId="18161"/>
    <cellStyle name="Percent 2 55" xfId="18162"/>
    <cellStyle name="Percent 2 56" xfId="18163"/>
    <cellStyle name="Percent 2 57" xfId="18164"/>
    <cellStyle name="Percent 2 58" xfId="18165"/>
    <cellStyle name="Percent 2 59" xfId="18166"/>
    <cellStyle name="Percent 2 6" xfId="18167"/>
    <cellStyle name="Percent 2 6 10" xfId="18168"/>
    <cellStyle name="Percent 2 6 11" xfId="18169"/>
    <cellStyle name="Percent 2 6 12" xfId="18170"/>
    <cellStyle name="Percent 2 6 13" xfId="18171"/>
    <cellStyle name="Percent 2 6 14" xfId="18172"/>
    <cellStyle name="Percent 2 6 15" xfId="18173"/>
    <cellStyle name="Percent 2 6 16" xfId="18174"/>
    <cellStyle name="Percent 2 6 17" xfId="18175"/>
    <cellStyle name="Percent 2 6 2" xfId="18176"/>
    <cellStyle name="Percent 2 6 3" xfId="18177"/>
    <cellStyle name="Percent 2 6 4" xfId="18178"/>
    <cellStyle name="Percent 2 6 5" xfId="18179"/>
    <cellStyle name="Percent 2 6 6" xfId="18180"/>
    <cellStyle name="Percent 2 6 7" xfId="18181"/>
    <cellStyle name="Percent 2 6 8" xfId="18182"/>
    <cellStyle name="Percent 2 6 9" xfId="18183"/>
    <cellStyle name="Percent 2 60" xfId="18184"/>
    <cellStyle name="Percent 2 61" xfId="18185"/>
    <cellStyle name="Percent 2 62" xfId="18186"/>
    <cellStyle name="Percent 2 63" xfId="18187"/>
    <cellStyle name="Percent 2 64" xfId="18188"/>
    <cellStyle name="Percent 2 65" xfId="15773"/>
    <cellStyle name="Percent 2 7" xfId="18189"/>
    <cellStyle name="Percent 2 7 10" xfId="18190"/>
    <cellStyle name="Percent 2 7 11" xfId="18191"/>
    <cellStyle name="Percent 2 7 12" xfId="18192"/>
    <cellStyle name="Percent 2 7 13" xfId="18193"/>
    <cellStyle name="Percent 2 7 14" xfId="18194"/>
    <cellStyle name="Percent 2 7 15" xfId="18195"/>
    <cellStyle name="Percent 2 7 16" xfId="18196"/>
    <cellStyle name="Percent 2 7 17" xfId="18197"/>
    <cellStyle name="Percent 2 7 2" xfId="18198"/>
    <cellStyle name="Percent 2 7 3" xfId="18199"/>
    <cellStyle name="Percent 2 7 4" xfId="18200"/>
    <cellStyle name="Percent 2 7 5" xfId="18201"/>
    <cellStyle name="Percent 2 7 6" xfId="18202"/>
    <cellStyle name="Percent 2 7 7" xfId="18203"/>
    <cellStyle name="Percent 2 7 8" xfId="18204"/>
    <cellStyle name="Percent 2 7 9" xfId="18205"/>
    <cellStyle name="Percent 2 8" xfId="18206"/>
    <cellStyle name="Percent 2 8 10" xfId="18207"/>
    <cellStyle name="Percent 2 8 11" xfId="18208"/>
    <cellStyle name="Percent 2 8 12" xfId="18209"/>
    <cellStyle name="Percent 2 8 13" xfId="18210"/>
    <cellStyle name="Percent 2 8 14" xfId="18211"/>
    <cellStyle name="Percent 2 8 15" xfId="18212"/>
    <cellStyle name="Percent 2 8 16" xfId="18213"/>
    <cellStyle name="Percent 2 8 17" xfId="18214"/>
    <cellStyle name="Percent 2 8 2" xfId="18215"/>
    <cellStyle name="Percent 2 8 3" xfId="18216"/>
    <cellStyle name="Percent 2 8 4" xfId="18217"/>
    <cellStyle name="Percent 2 8 5" xfId="18218"/>
    <cellStyle name="Percent 2 8 6" xfId="18219"/>
    <cellStyle name="Percent 2 8 7" xfId="18220"/>
    <cellStyle name="Percent 2 8 8" xfId="18221"/>
    <cellStyle name="Percent 2 8 9" xfId="18222"/>
    <cellStyle name="Percent 2 9" xfId="18223"/>
    <cellStyle name="Percent 2 9 10" xfId="18224"/>
    <cellStyle name="Percent 2 9 11" xfId="18225"/>
    <cellStyle name="Percent 2 9 12" xfId="18226"/>
    <cellStyle name="Percent 2 9 13" xfId="18227"/>
    <cellStyle name="Percent 2 9 14" xfId="18228"/>
    <cellStyle name="Percent 2 9 15" xfId="18229"/>
    <cellStyle name="Percent 2 9 16" xfId="18230"/>
    <cellStyle name="Percent 2 9 17" xfId="18231"/>
    <cellStyle name="Percent 2 9 2" xfId="18232"/>
    <cellStyle name="Percent 2 9 3" xfId="18233"/>
    <cellStyle name="Percent 2 9 4" xfId="18234"/>
    <cellStyle name="Percent 2 9 5" xfId="18235"/>
    <cellStyle name="Percent 2 9 6" xfId="18236"/>
    <cellStyle name="Percent 2 9 7" xfId="18237"/>
    <cellStyle name="Percent 2 9 8" xfId="18238"/>
    <cellStyle name="Percent 2 9 9" xfId="18239"/>
    <cellStyle name="Percent 2 DP" xfId="18240"/>
    <cellStyle name="Percent 3" xfId="75"/>
    <cellStyle name="Percent 3 2" xfId="18242"/>
    <cellStyle name="Percent 3 3" xfId="44054"/>
    <cellStyle name="Percent 3 4" xfId="44055"/>
    <cellStyle name="Percent 3 5" xfId="44056"/>
    <cellStyle name="Percent 3 6" xfId="44057"/>
    <cellStyle name="Percent 3 7" xfId="44058"/>
    <cellStyle name="Percent 3 8" xfId="44059"/>
    <cellStyle name="Percent 3 9" xfId="18241"/>
    <cellStyle name="Percent 4" xfId="18243"/>
    <cellStyle name="Percent 4 10" xfId="18244"/>
    <cellStyle name="Percent 4 10 10" xfId="18245"/>
    <cellStyle name="Percent 4 10 11" xfId="18246"/>
    <cellStyle name="Percent 4 10 12" xfId="18247"/>
    <cellStyle name="Percent 4 10 13" xfId="18248"/>
    <cellStyle name="Percent 4 10 14" xfId="18249"/>
    <cellStyle name="Percent 4 10 15" xfId="18250"/>
    <cellStyle name="Percent 4 10 16" xfId="18251"/>
    <cellStyle name="Percent 4 10 17" xfId="18252"/>
    <cellStyle name="Percent 4 10 2" xfId="18253"/>
    <cellStyle name="Percent 4 10 3" xfId="18254"/>
    <cellStyle name="Percent 4 10 4" xfId="18255"/>
    <cellStyle name="Percent 4 10 5" xfId="18256"/>
    <cellStyle name="Percent 4 10 6" xfId="18257"/>
    <cellStyle name="Percent 4 10 7" xfId="18258"/>
    <cellStyle name="Percent 4 10 8" xfId="18259"/>
    <cellStyle name="Percent 4 10 9" xfId="18260"/>
    <cellStyle name="Percent 4 11" xfId="18261"/>
    <cellStyle name="Percent 4 11 10" xfId="18262"/>
    <cellStyle name="Percent 4 11 11" xfId="18263"/>
    <cellStyle name="Percent 4 11 12" xfId="18264"/>
    <cellStyle name="Percent 4 11 13" xfId="18265"/>
    <cellStyle name="Percent 4 11 14" xfId="18266"/>
    <cellStyle name="Percent 4 11 15" xfId="18267"/>
    <cellStyle name="Percent 4 11 16" xfId="18268"/>
    <cellStyle name="Percent 4 11 17" xfId="18269"/>
    <cellStyle name="Percent 4 11 2" xfId="18270"/>
    <cellStyle name="Percent 4 11 3" xfId="18271"/>
    <cellStyle name="Percent 4 11 4" xfId="18272"/>
    <cellStyle name="Percent 4 11 5" xfId="18273"/>
    <cellStyle name="Percent 4 11 6" xfId="18274"/>
    <cellStyle name="Percent 4 11 7" xfId="18275"/>
    <cellStyle name="Percent 4 11 8" xfId="18276"/>
    <cellStyle name="Percent 4 11 9" xfId="18277"/>
    <cellStyle name="Percent 4 12" xfId="18278"/>
    <cellStyle name="Percent 4 12 10" xfId="18279"/>
    <cellStyle name="Percent 4 12 11" xfId="18280"/>
    <cellStyle name="Percent 4 12 12" xfId="18281"/>
    <cellStyle name="Percent 4 12 13" xfId="18282"/>
    <cellStyle name="Percent 4 12 14" xfId="18283"/>
    <cellStyle name="Percent 4 12 15" xfId="18284"/>
    <cellStyle name="Percent 4 12 16" xfId="18285"/>
    <cellStyle name="Percent 4 12 17" xfId="18286"/>
    <cellStyle name="Percent 4 12 2" xfId="18287"/>
    <cellStyle name="Percent 4 12 3" xfId="18288"/>
    <cellStyle name="Percent 4 12 4" xfId="18289"/>
    <cellStyle name="Percent 4 12 5" xfId="18290"/>
    <cellStyle name="Percent 4 12 6" xfId="18291"/>
    <cellStyle name="Percent 4 12 7" xfId="18292"/>
    <cellStyle name="Percent 4 12 8" xfId="18293"/>
    <cellStyle name="Percent 4 12 9" xfId="18294"/>
    <cellStyle name="Percent 4 13" xfId="18295"/>
    <cellStyle name="Percent 4 13 10" xfId="18296"/>
    <cellStyle name="Percent 4 13 11" xfId="18297"/>
    <cellStyle name="Percent 4 13 12" xfId="18298"/>
    <cellStyle name="Percent 4 13 13" xfId="18299"/>
    <cellStyle name="Percent 4 13 14" xfId="18300"/>
    <cellStyle name="Percent 4 13 15" xfId="18301"/>
    <cellStyle name="Percent 4 13 16" xfId="18302"/>
    <cellStyle name="Percent 4 13 17" xfId="18303"/>
    <cellStyle name="Percent 4 13 2" xfId="18304"/>
    <cellStyle name="Percent 4 13 3" xfId="18305"/>
    <cellStyle name="Percent 4 13 4" xfId="18306"/>
    <cellStyle name="Percent 4 13 5" xfId="18307"/>
    <cellStyle name="Percent 4 13 6" xfId="18308"/>
    <cellStyle name="Percent 4 13 7" xfId="18309"/>
    <cellStyle name="Percent 4 13 8" xfId="18310"/>
    <cellStyle name="Percent 4 13 9" xfId="18311"/>
    <cellStyle name="Percent 4 14" xfId="18312"/>
    <cellStyle name="Percent 4 14 10" xfId="18313"/>
    <cellStyle name="Percent 4 14 11" xfId="18314"/>
    <cellStyle name="Percent 4 14 12" xfId="18315"/>
    <cellStyle name="Percent 4 14 13" xfId="18316"/>
    <cellStyle name="Percent 4 14 14" xfId="18317"/>
    <cellStyle name="Percent 4 14 15" xfId="18318"/>
    <cellStyle name="Percent 4 14 16" xfId="18319"/>
    <cellStyle name="Percent 4 14 17" xfId="18320"/>
    <cellStyle name="Percent 4 14 2" xfId="18321"/>
    <cellStyle name="Percent 4 14 3" xfId="18322"/>
    <cellStyle name="Percent 4 14 4" xfId="18323"/>
    <cellStyle name="Percent 4 14 5" xfId="18324"/>
    <cellStyle name="Percent 4 14 6" xfId="18325"/>
    <cellStyle name="Percent 4 14 7" xfId="18326"/>
    <cellStyle name="Percent 4 14 8" xfId="18327"/>
    <cellStyle name="Percent 4 14 9" xfId="18328"/>
    <cellStyle name="Percent 4 15" xfId="18329"/>
    <cellStyle name="Percent 4 15 10" xfId="18330"/>
    <cellStyle name="Percent 4 15 11" xfId="18331"/>
    <cellStyle name="Percent 4 15 12" xfId="18332"/>
    <cellStyle name="Percent 4 15 13" xfId="18333"/>
    <cellStyle name="Percent 4 15 14" xfId="18334"/>
    <cellStyle name="Percent 4 15 15" xfId="18335"/>
    <cellStyle name="Percent 4 15 16" xfId="18336"/>
    <cellStyle name="Percent 4 15 17" xfId="18337"/>
    <cellStyle name="Percent 4 15 2" xfId="18338"/>
    <cellStyle name="Percent 4 15 3" xfId="18339"/>
    <cellStyle name="Percent 4 15 4" xfId="18340"/>
    <cellStyle name="Percent 4 15 5" xfId="18341"/>
    <cellStyle name="Percent 4 15 6" xfId="18342"/>
    <cellStyle name="Percent 4 15 7" xfId="18343"/>
    <cellStyle name="Percent 4 15 8" xfId="18344"/>
    <cellStyle name="Percent 4 15 9" xfId="18345"/>
    <cellStyle name="Percent 4 16" xfId="18346"/>
    <cellStyle name="Percent 4 16 10" xfId="18347"/>
    <cellStyle name="Percent 4 16 11" xfId="18348"/>
    <cellStyle name="Percent 4 16 12" xfId="18349"/>
    <cellStyle name="Percent 4 16 13" xfId="18350"/>
    <cellStyle name="Percent 4 16 14" xfId="18351"/>
    <cellStyle name="Percent 4 16 15" xfId="18352"/>
    <cellStyle name="Percent 4 16 16" xfId="18353"/>
    <cellStyle name="Percent 4 16 17" xfId="18354"/>
    <cellStyle name="Percent 4 16 2" xfId="18355"/>
    <cellStyle name="Percent 4 16 3" xfId="18356"/>
    <cellStyle name="Percent 4 16 4" xfId="18357"/>
    <cellStyle name="Percent 4 16 5" xfId="18358"/>
    <cellStyle name="Percent 4 16 6" xfId="18359"/>
    <cellStyle name="Percent 4 16 7" xfId="18360"/>
    <cellStyle name="Percent 4 16 8" xfId="18361"/>
    <cellStyle name="Percent 4 16 9" xfId="18362"/>
    <cellStyle name="Percent 4 17" xfId="18363"/>
    <cellStyle name="Percent 4 17 10" xfId="18364"/>
    <cellStyle name="Percent 4 17 11" xfId="18365"/>
    <cellStyle name="Percent 4 17 12" xfId="18366"/>
    <cellStyle name="Percent 4 17 13" xfId="18367"/>
    <cellStyle name="Percent 4 17 14" xfId="18368"/>
    <cellStyle name="Percent 4 17 15" xfId="18369"/>
    <cellStyle name="Percent 4 17 16" xfId="18370"/>
    <cellStyle name="Percent 4 17 17" xfId="18371"/>
    <cellStyle name="Percent 4 17 2" xfId="18372"/>
    <cellStyle name="Percent 4 17 3" xfId="18373"/>
    <cellStyle name="Percent 4 17 4" xfId="18374"/>
    <cellStyle name="Percent 4 17 5" xfId="18375"/>
    <cellStyle name="Percent 4 17 6" xfId="18376"/>
    <cellStyle name="Percent 4 17 7" xfId="18377"/>
    <cellStyle name="Percent 4 17 8" xfId="18378"/>
    <cellStyle name="Percent 4 17 9" xfId="18379"/>
    <cellStyle name="Percent 4 18" xfId="18380"/>
    <cellStyle name="Percent 4 18 10" xfId="18381"/>
    <cellStyle name="Percent 4 18 11" xfId="18382"/>
    <cellStyle name="Percent 4 18 12" xfId="18383"/>
    <cellStyle name="Percent 4 18 13" xfId="18384"/>
    <cellStyle name="Percent 4 18 14" xfId="18385"/>
    <cellStyle name="Percent 4 18 15" xfId="18386"/>
    <cellStyle name="Percent 4 18 16" xfId="18387"/>
    <cellStyle name="Percent 4 18 17" xfId="18388"/>
    <cellStyle name="Percent 4 18 2" xfId="18389"/>
    <cellStyle name="Percent 4 18 3" xfId="18390"/>
    <cellStyle name="Percent 4 18 4" xfId="18391"/>
    <cellStyle name="Percent 4 18 5" xfId="18392"/>
    <cellStyle name="Percent 4 18 6" xfId="18393"/>
    <cellStyle name="Percent 4 18 7" xfId="18394"/>
    <cellStyle name="Percent 4 18 8" xfId="18395"/>
    <cellStyle name="Percent 4 18 9" xfId="18396"/>
    <cellStyle name="Percent 4 19" xfId="18397"/>
    <cellStyle name="Percent 4 19 10" xfId="18398"/>
    <cellStyle name="Percent 4 19 11" xfId="18399"/>
    <cellStyle name="Percent 4 19 12" xfId="18400"/>
    <cellStyle name="Percent 4 19 13" xfId="18401"/>
    <cellStyle name="Percent 4 19 14" xfId="18402"/>
    <cellStyle name="Percent 4 19 15" xfId="18403"/>
    <cellStyle name="Percent 4 19 16" xfId="18404"/>
    <cellStyle name="Percent 4 19 17" xfId="18405"/>
    <cellStyle name="Percent 4 19 2" xfId="18406"/>
    <cellStyle name="Percent 4 19 3" xfId="18407"/>
    <cellStyle name="Percent 4 19 4" xfId="18408"/>
    <cellStyle name="Percent 4 19 5" xfId="18409"/>
    <cellStyle name="Percent 4 19 6" xfId="18410"/>
    <cellStyle name="Percent 4 19 7" xfId="18411"/>
    <cellStyle name="Percent 4 19 8" xfId="18412"/>
    <cellStyle name="Percent 4 19 9" xfId="18413"/>
    <cellStyle name="Percent 4 2" xfId="18414"/>
    <cellStyle name="Percent 4 2 10" xfId="18415"/>
    <cellStyle name="Percent 4 2 10 10" xfId="18416"/>
    <cellStyle name="Percent 4 2 10 11" xfId="18417"/>
    <cellStyle name="Percent 4 2 10 12" xfId="18418"/>
    <cellStyle name="Percent 4 2 10 13" xfId="18419"/>
    <cellStyle name="Percent 4 2 10 14" xfId="18420"/>
    <cellStyle name="Percent 4 2 10 15" xfId="18421"/>
    <cellStyle name="Percent 4 2 10 16" xfId="18422"/>
    <cellStyle name="Percent 4 2 10 17" xfId="18423"/>
    <cellStyle name="Percent 4 2 10 2" xfId="18424"/>
    <cellStyle name="Percent 4 2 10 3" xfId="18425"/>
    <cellStyle name="Percent 4 2 10 4" xfId="18426"/>
    <cellStyle name="Percent 4 2 10 5" xfId="18427"/>
    <cellStyle name="Percent 4 2 10 6" xfId="18428"/>
    <cellStyle name="Percent 4 2 10 7" xfId="18429"/>
    <cellStyle name="Percent 4 2 10 8" xfId="18430"/>
    <cellStyle name="Percent 4 2 10 9" xfId="18431"/>
    <cellStyle name="Percent 4 2 11" xfId="18432"/>
    <cellStyle name="Percent 4 2 11 10" xfId="18433"/>
    <cellStyle name="Percent 4 2 11 11" xfId="18434"/>
    <cellStyle name="Percent 4 2 11 12" xfId="18435"/>
    <cellStyle name="Percent 4 2 11 13" xfId="18436"/>
    <cellStyle name="Percent 4 2 11 14" xfId="18437"/>
    <cellStyle name="Percent 4 2 11 15" xfId="18438"/>
    <cellStyle name="Percent 4 2 11 16" xfId="18439"/>
    <cellStyle name="Percent 4 2 11 17" xfId="18440"/>
    <cellStyle name="Percent 4 2 11 2" xfId="18441"/>
    <cellStyle name="Percent 4 2 11 3" xfId="18442"/>
    <cellStyle name="Percent 4 2 11 4" xfId="18443"/>
    <cellStyle name="Percent 4 2 11 5" xfId="18444"/>
    <cellStyle name="Percent 4 2 11 6" xfId="18445"/>
    <cellStyle name="Percent 4 2 11 7" xfId="18446"/>
    <cellStyle name="Percent 4 2 11 8" xfId="18447"/>
    <cellStyle name="Percent 4 2 11 9" xfId="18448"/>
    <cellStyle name="Percent 4 2 12" xfId="18449"/>
    <cellStyle name="Percent 4 2 12 10" xfId="18450"/>
    <cellStyle name="Percent 4 2 12 11" xfId="18451"/>
    <cellStyle name="Percent 4 2 12 12" xfId="18452"/>
    <cellStyle name="Percent 4 2 12 13" xfId="18453"/>
    <cellStyle name="Percent 4 2 12 14" xfId="18454"/>
    <cellStyle name="Percent 4 2 12 15" xfId="18455"/>
    <cellStyle name="Percent 4 2 12 16" xfId="18456"/>
    <cellStyle name="Percent 4 2 12 17" xfId="18457"/>
    <cellStyle name="Percent 4 2 12 2" xfId="18458"/>
    <cellStyle name="Percent 4 2 12 3" xfId="18459"/>
    <cellStyle name="Percent 4 2 12 4" xfId="18460"/>
    <cellStyle name="Percent 4 2 12 5" xfId="18461"/>
    <cellStyle name="Percent 4 2 12 6" xfId="18462"/>
    <cellStyle name="Percent 4 2 12 7" xfId="18463"/>
    <cellStyle name="Percent 4 2 12 8" xfId="18464"/>
    <cellStyle name="Percent 4 2 12 9" xfId="18465"/>
    <cellStyle name="Percent 4 2 13" xfId="18466"/>
    <cellStyle name="Percent 4 2 13 10" xfId="18467"/>
    <cellStyle name="Percent 4 2 13 11" xfId="18468"/>
    <cellStyle name="Percent 4 2 13 12" xfId="18469"/>
    <cellStyle name="Percent 4 2 13 13" xfId="18470"/>
    <cellStyle name="Percent 4 2 13 14" xfId="18471"/>
    <cellStyle name="Percent 4 2 13 15" xfId="18472"/>
    <cellStyle name="Percent 4 2 13 16" xfId="18473"/>
    <cellStyle name="Percent 4 2 13 17" xfId="18474"/>
    <cellStyle name="Percent 4 2 13 2" xfId="18475"/>
    <cellStyle name="Percent 4 2 13 3" xfId="18476"/>
    <cellStyle name="Percent 4 2 13 4" xfId="18477"/>
    <cellStyle name="Percent 4 2 13 5" xfId="18478"/>
    <cellStyle name="Percent 4 2 13 6" xfId="18479"/>
    <cellStyle name="Percent 4 2 13 7" xfId="18480"/>
    <cellStyle name="Percent 4 2 13 8" xfId="18481"/>
    <cellStyle name="Percent 4 2 13 9" xfId="18482"/>
    <cellStyle name="Percent 4 2 14" xfId="18483"/>
    <cellStyle name="Percent 4 2 14 10" xfId="18484"/>
    <cellStyle name="Percent 4 2 14 11" xfId="18485"/>
    <cellStyle name="Percent 4 2 14 12" xfId="18486"/>
    <cellStyle name="Percent 4 2 14 13" xfId="18487"/>
    <cellStyle name="Percent 4 2 14 14" xfId="18488"/>
    <cellStyle name="Percent 4 2 14 15" xfId="18489"/>
    <cellStyle name="Percent 4 2 14 16" xfId="18490"/>
    <cellStyle name="Percent 4 2 14 17" xfId="18491"/>
    <cellStyle name="Percent 4 2 14 2" xfId="18492"/>
    <cellStyle name="Percent 4 2 14 3" xfId="18493"/>
    <cellStyle name="Percent 4 2 14 4" xfId="18494"/>
    <cellStyle name="Percent 4 2 14 5" xfId="18495"/>
    <cellStyle name="Percent 4 2 14 6" xfId="18496"/>
    <cellStyle name="Percent 4 2 14 7" xfId="18497"/>
    <cellStyle name="Percent 4 2 14 8" xfId="18498"/>
    <cellStyle name="Percent 4 2 14 9" xfId="18499"/>
    <cellStyle name="Percent 4 2 15" xfId="18500"/>
    <cellStyle name="Percent 4 2 15 10" xfId="18501"/>
    <cellStyle name="Percent 4 2 15 11" xfId="18502"/>
    <cellStyle name="Percent 4 2 15 12" xfId="18503"/>
    <cellStyle name="Percent 4 2 15 13" xfId="18504"/>
    <cellStyle name="Percent 4 2 15 14" xfId="18505"/>
    <cellStyle name="Percent 4 2 15 15" xfId="18506"/>
    <cellStyle name="Percent 4 2 15 16" xfId="18507"/>
    <cellStyle name="Percent 4 2 15 17" xfId="18508"/>
    <cellStyle name="Percent 4 2 15 2" xfId="18509"/>
    <cellStyle name="Percent 4 2 15 3" xfId="18510"/>
    <cellStyle name="Percent 4 2 15 4" xfId="18511"/>
    <cellStyle name="Percent 4 2 15 5" xfId="18512"/>
    <cellStyle name="Percent 4 2 15 6" xfId="18513"/>
    <cellStyle name="Percent 4 2 15 7" xfId="18514"/>
    <cellStyle name="Percent 4 2 15 8" xfId="18515"/>
    <cellStyle name="Percent 4 2 15 9" xfId="18516"/>
    <cellStyle name="Percent 4 2 16" xfId="18517"/>
    <cellStyle name="Percent 4 2 16 10" xfId="18518"/>
    <cellStyle name="Percent 4 2 16 11" xfId="18519"/>
    <cellStyle name="Percent 4 2 16 12" xfId="18520"/>
    <cellStyle name="Percent 4 2 16 13" xfId="18521"/>
    <cellStyle name="Percent 4 2 16 14" xfId="18522"/>
    <cellStyle name="Percent 4 2 16 15" xfId="18523"/>
    <cellStyle name="Percent 4 2 16 16" xfId="18524"/>
    <cellStyle name="Percent 4 2 16 17" xfId="18525"/>
    <cellStyle name="Percent 4 2 16 2" xfId="18526"/>
    <cellStyle name="Percent 4 2 16 3" xfId="18527"/>
    <cellStyle name="Percent 4 2 16 4" xfId="18528"/>
    <cellStyle name="Percent 4 2 16 5" xfId="18529"/>
    <cellStyle name="Percent 4 2 16 6" xfId="18530"/>
    <cellStyle name="Percent 4 2 16 7" xfId="18531"/>
    <cellStyle name="Percent 4 2 16 8" xfId="18532"/>
    <cellStyle name="Percent 4 2 16 9" xfId="18533"/>
    <cellStyle name="Percent 4 2 17" xfId="18534"/>
    <cellStyle name="Percent 4 2 17 10" xfId="18535"/>
    <cellStyle name="Percent 4 2 17 11" xfId="18536"/>
    <cellStyle name="Percent 4 2 17 12" xfId="18537"/>
    <cellStyle name="Percent 4 2 17 13" xfId="18538"/>
    <cellStyle name="Percent 4 2 17 14" xfId="18539"/>
    <cellStyle name="Percent 4 2 17 15" xfId="18540"/>
    <cellStyle name="Percent 4 2 17 16" xfId="18541"/>
    <cellStyle name="Percent 4 2 17 17" xfId="18542"/>
    <cellStyle name="Percent 4 2 17 2" xfId="18543"/>
    <cellStyle name="Percent 4 2 17 3" xfId="18544"/>
    <cellStyle name="Percent 4 2 17 4" xfId="18545"/>
    <cellStyle name="Percent 4 2 17 5" xfId="18546"/>
    <cellStyle name="Percent 4 2 17 6" xfId="18547"/>
    <cellStyle name="Percent 4 2 17 7" xfId="18548"/>
    <cellStyle name="Percent 4 2 17 8" xfId="18549"/>
    <cellStyle name="Percent 4 2 17 9" xfId="18550"/>
    <cellStyle name="Percent 4 2 18" xfId="18551"/>
    <cellStyle name="Percent 4 2 18 10" xfId="18552"/>
    <cellStyle name="Percent 4 2 18 11" xfId="18553"/>
    <cellStyle name="Percent 4 2 18 12" xfId="18554"/>
    <cellStyle name="Percent 4 2 18 13" xfId="18555"/>
    <cellStyle name="Percent 4 2 18 14" xfId="18556"/>
    <cellStyle name="Percent 4 2 18 15" xfId="18557"/>
    <cellStyle name="Percent 4 2 18 16" xfId="18558"/>
    <cellStyle name="Percent 4 2 18 17" xfId="18559"/>
    <cellStyle name="Percent 4 2 18 2" xfId="18560"/>
    <cellStyle name="Percent 4 2 18 3" xfId="18561"/>
    <cellStyle name="Percent 4 2 18 4" xfId="18562"/>
    <cellStyle name="Percent 4 2 18 5" xfId="18563"/>
    <cellStyle name="Percent 4 2 18 6" xfId="18564"/>
    <cellStyle name="Percent 4 2 18 7" xfId="18565"/>
    <cellStyle name="Percent 4 2 18 8" xfId="18566"/>
    <cellStyle name="Percent 4 2 18 9" xfId="18567"/>
    <cellStyle name="Percent 4 2 19" xfId="18568"/>
    <cellStyle name="Percent 4 2 19 10" xfId="18569"/>
    <cellStyle name="Percent 4 2 19 11" xfId="18570"/>
    <cellStyle name="Percent 4 2 19 12" xfId="18571"/>
    <cellStyle name="Percent 4 2 19 13" xfId="18572"/>
    <cellStyle name="Percent 4 2 19 14" xfId="18573"/>
    <cellStyle name="Percent 4 2 19 15" xfId="18574"/>
    <cellStyle name="Percent 4 2 19 16" xfId="18575"/>
    <cellStyle name="Percent 4 2 19 17" xfId="18576"/>
    <cellStyle name="Percent 4 2 19 2" xfId="18577"/>
    <cellStyle name="Percent 4 2 19 3" xfId="18578"/>
    <cellStyle name="Percent 4 2 19 4" xfId="18579"/>
    <cellStyle name="Percent 4 2 19 5" xfId="18580"/>
    <cellStyle name="Percent 4 2 19 6" xfId="18581"/>
    <cellStyle name="Percent 4 2 19 7" xfId="18582"/>
    <cellStyle name="Percent 4 2 19 8" xfId="18583"/>
    <cellStyle name="Percent 4 2 19 9" xfId="18584"/>
    <cellStyle name="Percent 4 2 2" xfId="18585"/>
    <cellStyle name="Percent 4 2 20" xfId="18586"/>
    <cellStyle name="Percent 4 2 20 10" xfId="18587"/>
    <cellStyle name="Percent 4 2 20 11" xfId="18588"/>
    <cellStyle name="Percent 4 2 20 12" xfId="18589"/>
    <cellStyle name="Percent 4 2 20 13" xfId="18590"/>
    <cellStyle name="Percent 4 2 20 14" xfId="18591"/>
    <cellStyle name="Percent 4 2 20 15" xfId="18592"/>
    <cellStyle name="Percent 4 2 20 16" xfId="18593"/>
    <cellStyle name="Percent 4 2 20 17" xfId="18594"/>
    <cellStyle name="Percent 4 2 20 2" xfId="18595"/>
    <cellStyle name="Percent 4 2 20 3" xfId="18596"/>
    <cellStyle name="Percent 4 2 20 4" xfId="18597"/>
    <cellStyle name="Percent 4 2 20 5" xfId="18598"/>
    <cellStyle name="Percent 4 2 20 6" xfId="18599"/>
    <cellStyle name="Percent 4 2 20 7" xfId="18600"/>
    <cellStyle name="Percent 4 2 20 8" xfId="18601"/>
    <cellStyle name="Percent 4 2 20 9" xfId="18602"/>
    <cellStyle name="Percent 4 2 21" xfId="18603"/>
    <cellStyle name="Percent 4 2 21 10" xfId="18604"/>
    <cellStyle name="Percent 4 2 21 11" xfId="18605"/>
    <cellStyle name="Percent 4 2 21 12" xfId="18606"/>
    <cellStyle name="Percent 4 2 21 13" xfId="18607"/>
    <cellStyle name="Percent 4 2 21 14" xfId="18608"/>
    <cellStyle name="Percent 4 2 21 15" xfId="18609"/>
    <cellStyle name="Percent 4 2 21 16" xfId="18610"/>
    <cellStyle name="Percent 4 2 21 17" xfId="18611"/>
    <cellStyle name="Percent 4 2 21 2" xfId="18612"/>
    <cellStyle name="Percent 4 2 21 3" xfId="18613"/>
    <cellStyle name="Percent 4 2 21 4" xfId="18614"/>
    <cellStyle name="Percent 4 2 21 5" xfId="18615"/>
    <cellStyle name="Percent 4 2 21 6" xfId="18616"/>
    <cellStyle name="Percent 4 2 21 7" xfId="18617"/>
    <cellStyle name="Percent 4 2 21 8" xfId="18618"/>
    <cellStyle name="Percent 4 2 21 9" xfId="18619"/>
    <cellStyle name="Percent 4 2 22" xfId="18620"/>
    <cellStyle name="Percent 4 2 22 10" xfId="18621"/>
    <cellStyle name="Percent 4 2 22 11" xfId="18622"/>
    <cellStyle name="Percent 4 2 22 12" xfId="18623"/>
    <cellStyle name="Percent 4 2 22 13" xfId="18624"/>
    <cellStyle name="Percent 4 2 22 14" xfId="18625"/>
    <cellStyle name="Percent 4 2 22 15" xfId="18626"/>
    <cellStyle name="Percent 4 2 22 16" xfId="18627"/>
    <cellStyle name="Percent 4 2 22 17" xfId="18628"/>
    <cellStyle name="Percent 4 2 22 2" xfId="18629"/>
    <cellStyle name="Percent 4 2 22 3" xfId="18630"/>
    <cellStyle name="Percent 4 2 22 4" xfId="18631"/>
    <cellStyle name="Percent 4 2 22 5" xfId="18632"/>
    <cellStyle name="Percent 4 2 22 6" xfId="18633"/>
    <cellStyle name="Percent 4 2 22 7" xfId="18634"/>
    <cellStyle name="Percent 4 2 22 8" xfId="18635"/>
    <cellStyle name="Percent 4 2 22 9" xfId="18636"/>
    <cellStyle name="Percent 4 2 23" xfId="18637"/>
    <cellStyle name="Percent 4 2 23 10" xfId="18638"/>
    <cellStyle name="Percent 4 2 23 11" xfId="18639"/>
    <cellStyle name="Percent 4 2 23 12" xfId="18640"/>
    <cellStyle name="Percent 4 2 23 13" xfId="18641"/>
    <cellStyle name="Percent 4 2 23 14" xfId="18642"/>
    <cellStyle name="Percent 4 2 23 15" xfId="18643"/>
    <cellStyle name="Percent 4 2 23 16" xfId="18644"/>
    <cellStyle name="Percent 4 2 23 17" xfId="18645"/>
    <cellStyle name="Percent 4 2 23 2" xfId="18646"/>
    <cellStyle name="Percent 4 2 23 3" xfId="18647"/>
    <cellStyle name="Percent 4 2 23 4" xfId="18648"/>
    <cellStyle name="Percent 4 2 23 5" xfId="18649"/>
    <cellStyle name="Percent 4 2 23 6" xfId="18650"/>
    <cellStyle name="Percent 4 2 23 7" xfId="18651"/>
    <cellStyle name="Percent 4 2 23 8" xfId="18652"/>
    <cellStyle name="Percent 4 2 23 9" xfId="18653"/>
    <cellStyle name="Percent 4 2 24" xfId="18654"/>
    <cellStyle name="Percent 4 2 24 10" xfId="18655"/>
    <cellStyle name="Percent 4 2 24 11" xfId="18656"/>
    <cellStyle name="Percent 4 2 24 12" xfId="18657"/>
    <cellStyle name="Percent 4 2 24 13" xfId="18658"/>
    <cellStyle name="Percent 4 2 24 14" xfId="18659"/>
    <cellStyle name="Percent 4 2 24 15" xfId="18660"/>
    <cellStyle name="Percent 4 2 24 16" xfId="18661"/>
    <cellStyle name="Percent 4 2 24 17" xfId="18662"/>
    <cellStyle name="Percent 4 2 24 2" xfId="18663"/>
    <cellStyle name="Percent 4 2 24 3" xfId="18664"/>
    <cellStyle name="Percent 4 2 24 4" xfId="18665"/>
    <cellStyle name="Percent 4 2 24 5" xfId="18666"/>
    <cellStyle name="Percent 4 2 24 6" xfId="18667"/>
    <cellStyle name="Percent 4 2 24 7" xfId="18668"/>
    <cellStyle name="Percent 4 2 24 8" xfId="18669"/>
    <cellStyle name="Percent 4 2 24 9" xfId="18670"/>
    <cellStyle name="Percent 4 2 25" xfId="18671"/>
    <cellStyle name="Percent 4 2 25 10" xfId="18672"/>
    <cellStyle name="Percent 4 2 25 11" xfId="18673"/>
    <cellStyle name="Percent 4 2 25 12" xfId="18674"/>
    <cellStyle name="Percent 4 2 25 13" xfId="18675"/>
    <cellStyle name="Percent 4 2 25 14" xfId="18676"/>
    <cellStyle name="Percent 4 2 25 15" xfId="18677"/>
    <cellStyle name="Percent 4 2 25 16" xfId="18678"/>
    <cellStyle name="Percent 4 2 25 17" xfId="18679"/>
    <cellStyle name="Percent 4 2 25 2" xfId="18680"/>
    <cellStyle name="Percent 4 2 25 3" xfId="18681"/>
    <cellStyle name="Percent 4 2 25 4" xfId="18682"/>
    <cellStyle name="Percent 4 2 25 5" xfId="18683"/>
    <cellStyle name="Percent 4 2 25 6" xfId="18684"/>
    <cellStyle name="Percent 4 2 25 7" xfId="18685"/>
    <cellStyle name="Percent 4 2 25 8" xfId="18686"/>
    <cellStyle name="Percent 4 2 25 9" xfId="18687"/>
    <cellStyle name="Percent 4 2 26" xfId="18688"/>
    <cellStyle name="Percent 4 2 26 10" xfId="18689"/>
    <cellStyle name="Percent 4 2 26 11" xfId="18690"/>
    <cellStyle name="Percent 4 2 26 12" xfId="18691"/>
    <cellStyle name="Percent 4 2 26 13" xfId="18692"/>
    <cellStyle name="Percent 4 2 26 14" xfId="18693"/>
    <cellStyle name="Percent 4 2 26 15" xfId="18694"/>
    <cellStyle name="Percent 4 2 26 16" xfId="18695"/>
    <cellStyle name="Percent 4 2 26 17" xfId="18696"/>
    <cellStyle name="Percent 4 2 26 2" xfId="18697"/>
    <cellStyle name="Percent 4 2 26 3" xfId="18698"/>
    <cellStyle name="Percent 4 2 26 4" xfId="18699"/>
    <cellStyle name="Percent 4 2 26 5" xfId="18700"/>
    <cellStyle name="Percent 4 2 26 6" xfId="18701"/>
    <cellStyle name="Percent 4 2 26 7" xfId="18702"/>
    <cellStyle name="Percent 4 2 26 8" xfId="18703"/>
    <cellStyle name="Percent 4 2 26 9" xfId="18704"/>
    <cellStyle name="Percent 4 2 27" xfId="18705"/>
    <cellStyle name="Percent 4 2 27 10" xfId="18706"/>
    <cellStyle name="Percent 4 2 27 11" xfId="18707"/>
    <cellStyle name="Percent 4 2 27 12" xfId="18708"/>
    <cellStyle name="Percent 4 2 27 13" xfId="18709"/>
    <cellStyle name="Percent 4 2 27 14" xfId="18710"/>
    <cellStyle name="Percent 4 2 27 15" xfId="18711"/>
    <cellStyle name="Percent 4 2 27 16" xfId="18712"/>
    <cellStyle name="Percent 4 2 27 17" xfId="18713"/>
    <cellStyle name="Percent 4 2 27 2" xfId="18714"/>
    <cellStyle name="Percent 4 2 27 3" xfId="18715"/>
    <cellStyle name="Percent 4 2 27 4" xfId="18716"/>
    <cellStyle name="Percent 4 2 27 5" xfId="18717"/>
    <cellStyle name="Percent 4 2 27 6" xfId="18718"/>
    <cellStyle name="Percent 4 2 27 7" xfId="18719"/>
    <cellStyle name="Percent 4 2 27 8" xfId="18720"/>
    <cellStyle name="Percent 4 2 27 9" xfId="18721"/>
    <cellStyle name="Percent 4 2 28" xfId="18722"/>
    <cellStyle name="Percent 4 2 28 10" xfId="18723"/>
    <cellStyle name="Percent 4 2 28 11" xfId="18724"/>
    <cellStyle name="Percent 4 2 28 12" xfId="18725"/>
    <cellStyle name="Percent 4 2 28 13" xfId="18726"/>
    <cellStyle name="Percent 4 2 28 14" xfId="18727"/>
    <cellStyle name="Percent 4 2 28 15" xfId="18728"/>
    <cellStyle name="Percent 4 2 28 16" xfId="18729"/>
    <cellStyle name="Percent 4 2 28 17" xfId="18730"/>
    <cellStyle name="Percent 4 2 28 2" xfId="18731"/>
    <cellStyle name="Percent 4 2 28 3" xfId="18732"/>
    <cellStyle name="Percent 4 2 28 4" xfId="18733"/>
    <cellStyle name="Percent 4 2 28 5" xfId="18734"/>
    <cellStyle name="Percent 4 2 28 6" xfId="18735"/>
    <cellStyle name="Percent 4 2 28 7" xfId="18736"/>
    <cellStyle name="Percent 4 2 28 8" xfId="18737"/>
    <cellStyle name="Percent 4 2 28 9" xfId="18738"/>
    <cellStyle name="Percent 4 2 29" xfId="18739"/>
    <cellStyle name="Percent 4 2 29 10" xfId="18740"/>
    <cellStyle name="Percent 4 2 29 11" xfId="18741"/>
    <cellStyle name="Percent 4 2 29 12" xfId="18742"/>
    <cellStyle name="Percent 4 2 29 13" xfId="18743"/>
    <cellStyle name="Percent 4 2 29 14" xfId="18744"/>
    <cellStyle name="Percent 4 2 29 15" xfId="18745"/>
    <cellStyle name="Percent 4 2 29 16" xfId="18746"/>
    <cellStyle name="Percent 4 2 29 17" xfId="18747"/>
    <cellStyle name="Percent 4 2 29 2" xfId="18748"/>
    <cellStyle name="Percent 4 2 29 3" xfId="18749"/>
    <cellStyle name="Percent 4 2 29 4" xfId="18750"/>
    <cellStyle name="Percent 4 2 29 5" xfId="18751"/>
    <cellStyle name="Percent 4 2 29 6" xfId="18752"/>
    <cellStyle name="Percent 4 2 29 7" xfId="18753"/>
    <cellStyle name="Percent 4 2 29 8" xfId="18754"/>
    <cellStyle name="Percent 4 2 29 9" xfId="18755"/>
    <cellStyle name="Percent 4 2 3" xfId="18756"/>
    <cellStyle name="Percent 4 2 3 10" xfId="18757"/>
    <cellStyle name="Percent 4 2 3 11" xfId="18758"/>
    <cellStyle name="Percent 4 2 3 12" xfId="18759"/>
    <cellStyle name="Percent 4 2 3 13" xfId="18760"/>
    <cellStyle name="Percent 4 2 3 14" xfId="18761"/>
    <cellStyle name="Percent 4 2 3 15" xfId="18762"/>
    <cellStyle name="Percent 4 2 3 16" xfId="18763"/>
    <cellStyle name="Percent 4 2 3 17" xfId="18764"/>
    <cellStyle name="Percent 4 2 3 2" xfId="18765"/>
    <cellStyle name="Percent 4 2 3 3" xfId="18766"/>
    <cellStyle name="Percent 4 2 3 4" xfId="18767"/>
    <cellStyle name="Percent 4 2 3 5" xfId="18768"/>
    <cellStyle name="Percent 4 2 3 6" xfId="18769"/>
    <cellStyle name="Percent 4 2 3 7" xfId="18770"/>
    <cellStyle name="Percent 4 2 3 8" xfId="18771"/>
    <cellStyle name="Percent 4 2 3 9" xfId="18772"/>
    <cellStyle name="Percent 4 2 30" xfId="18773"/>
    <cellStyle name="Percent 4 2 30 10" xfId="18774"/>
    <cellStyle name="Percent 4 2 30 11" xfId="18775"/>
    <cellStyle name="Percent 4 2 30 12" xfId="18776"/>
    <cellStyle name="Percent 4 2 30 13" xfId="18777"/>
    <cellStyle name="Percent 4 2 30 14" xfId="18778"/>
    <cellStyle name="Percent 4 2 30 15" xfId="18779"/>
    <cellStyle name="Percent 4 2 30 16" xfId="18780"/>
    <cellStyle name="Percent 4 2 30 17" xfId="18781"/>
    <cellStyle name="Percent 4 2 30 2" xfId="18782"/>
    <cellStyle name="Percent 4 2 30 3" xfId="18783"/>
    <cellStyle name="Percent 4 2 30 4" xfId="18784"/>
    <cellStyle name="Percent 4 2 30 5" xfId="18785"/>
    <cellStyle name="Percent 4 2 30 6" xfId="18786"/>
    <cellStyle name="Percent 4 2 30 7" xfId="18787"/>
    <cellStyle name="Percent 4 2 30 8" xfId="18788"/>
    <cellStyle name="Percent 4 2 30 9" xfId="18789"/>
    <cellStyle name="Percent 4 2 31" xfId="18790"/>
    <cellStyle name="Percent 4 2 31 10" xfId="18791"/>
    <cellStyle name="Percent 4 2 31 11" xfId="18792"/>
    <cellStyle name="Percent 4 2 31 12" xfId="18793"/>
    <cellStyle name="Percent 4 2 31 13" xfId="18794"/>
    <cellStyle name="Percent 4 2 31 14" xfId="18795"/>
    <cellStyle name="Percent 4 2 31 15" xfId="18796"/>
    <cellStyle name="Percent 4 2 31 16" xfId="18797"/>
    <cellStyle name="Percent 4 2 31 17" xfId="18798"/>
    <cellStyle name="Percent 4 2 31 2" xfId="18799"/>
    <cellStyle name="Percent 4 2 31 3" xfId="18800"/>
    <cellStyle name="Percent 4 2 31 4" xfId="18801"/>
    <cellStyle name="Percent 4 2 31 5" xfId="18802"/>
    <cellStyle name="Percent 4 2 31 6" xfId="18803"/>
    <cellStyle name="Percent 4 2 31 7" xfId="18804"/>
    <cellStyle name="Percent 4 2 31 8" xfId="18805"/>
    <cellStyle name="Percent 4 2 31 9" xfId="18806"/>
    <cellStyle name="Percent 4 2 32" xfId="18807"/>
    <cellStyle name="Percent 4 2 32 10" xfId="18808"/>
    <cellStyle name="Percent 4 2 32 11" xfId="18809"/>
    <cellStyle name="Percent 4 2 32 12" xfId="18810"/>
    <cellStyle name="Percent 4 2 32 13" xfId="18811"/>
    <cellStyle name="Percent 4 2 32 14" xfId="18812"/>
    <cellStyle name="Percent 4 2 32 15" xfId="18813"/>
    <cellStyle name="Percent 4 2 32 16" xfId="18814"/>
    <cellStyle name="Percent 4 2 32 17" xfId="18815"/>
    <cellStyle name="Percent 4 2 32 2" xfId="18816"/>
    <cellStyle name="Percent 4 2 32 3" xfId="18817"/>
    <cellStyle name="Percent 4 2 32 4" xfId="18818"/>
    <cellStyle name="Percent 4 2 32 5" xfId="18819"/>
    <cellStyle name="Percent 4 2 32 6" xfId="18820"/>
    <cellStyle name="Percent 4 2 32 7" xfId="18821"/>
    <cellStyle name="Percent 4 2 32 8" xfId="18822"/>
    <cellStyle name="Percent 4 2 32 9" xfId="18823"/>
    <cellStyle name="Percent 4 2 33" xfId="18824"/>
    <cellStyle name="Percent 4 2 33 10" xfId="18825"/>
    <cellStyle name="Percent 4 2 33 11" xfId="18826"/>
    <cellStyle name="Percent 4 2 33 12" xfId="18827"/>
    <cellStyle name="Percent 4 2 33 13" xfId="18828"/>
    <cellStyle name="Percent 4 2 33 14" xfId="18829"/>
    <cellStyle name="Percent 4 2 33 15" xfId="18830"/>
    <cellStyle name="Percent 4 2 33 16" xfId="18831"/>
    <cellStyle name="Percent 4 2 33 17" xfId="18832"/>
    <cellStyle name="Percent 4 2 33 2" xfId="18833"/>
    <cellStyle name="Percent 4 2 33 3" xfId="18834"/>
    <cellStyle name="Percent 4 2 33 4" xfId="18835"/>
    <cellStyle name="Percent 4 2 33 5" xfId="18836"/>
    <cellStyle name="Percent 4 2 33 6" xfId="18837"/>
    <cellStyle name="Percent 4 2 33 7" xfId="18838"/>
    <cellStyle name="Percent 4 2 33 8" xfId="18839"/>
    <cellStyle name="Percent 4 2 33 9" xfId="18840"/>
    <cellStyle name="Percent 4 2 34" xfId="18841"/>
    <cellStyle name="Percent 4 2 34 10" xfId="18842"/>
    <cellStyle name="Percent 4 2 34 11" xfId="18843"/>
    <cellStyle name="Percent 4 2 34 12" xfId="18844"/>
    <cellStyle name="Percent 4 2 34 13" xfId="18845"/>
    <cellStyle name="Percent 4 2 34 14" xfId="18846"/>
    <cellStyle name="Percent 4 2 34 15" xfId="18847"/>
    <cellStyle name="Percent 4 2 34 16" xfId="18848"/>
    <cellStyle name="Percent 4 2 34 17" xfId="18849"/>
    <cellStyle name="Percent 4 2 34 2" xfId="18850"/>
    <cellStyle name="Percent 4 2 34 3" xfId="18851"/>
    <cellStyle name="Percent 4 2 34 4" xfId="18852"/>
    <cellStyle name="Percent 4 2 34 5" xfId="18853"/>
    <cellStyle name="Percent 4 2 34 6" xfId="18854"/>
    <cellStyle name="Percent 4 2 34 7" xfId="18855"/>
    <cellStyle name="Percent 4 2 34 8" xfId="18856"/>
    <cellStyle name="Percent 4 2 34 9" xfId="18857"/>
    <cellStyle name="Percent 4 2 35" xfId="18858"/>
    <cellStyle name="Percent 4 2 35 10" xfId="18859"/>
    <cellStyle name="Percent 4 2 35 11" xfId="18860"/>
    <cellStyle name="Percent 4 2 35 12" xfId="18861"/>
    <cellStyle name="Percent 4 2 35 13" xfId="18862"/>
    <cellStyle name="Percent 4 2 35 14" xfId="18863"/>
    <cellStyle name="Percent 4 2 35 15" xfId="18864"/>
    <cellStyle name="Percent 4 2 35 16" xfId="18865"/>
    <cellStyle name="Percent 4 2 35 17" xfId="18866"/>
    <cellStyle name="Percent 4 2 35 2" xfId="18867"/>
    <cellStyle name="Percent 4 2 35 3" xfId="18868"/>
    <cellStyle name="Percent 4 2 35 4" xfId="18869"/>
    <cellStyle name="Percent 4 2 35 5" xfId="18870"/>
    <cellStyle name="Percent 4 2 35 6" xfId="18871"/>
    <cellStyle name="Percent 4 2 35 7" xfId="18872"/>
    <cellStyle name="Percent 4 2 35 8" xfId="18873"/>
    <cellStyle name="Percent 4 2 35 9" xfId="18874"/>
    <cellStyle name="Percent 4 2 36" xfId="18875"/>
    <cellStyle name="Percent 4 2 36 10" xfId="18876"/>
    <cellStyle name="Percent 4 2 36 11" xfId="18877"/>
    <cellStyle name="Percent 4 2 36 12" xfId="18878"/>
    <cellStyle name="Percent 4 2 36 13" xfId="18879"/>
    <cellStyle name="Percent 4 2 36 14" xfId="18880"/>
    <cellStyle name="Percent 4 2 36 15" xfId="18881"/>
    <cellStyle name="Percent 4 2 36 16" xfId="18882"/>
    <cellStyle name="Percent 4 2 36 17" xfId="18883"/>
    <cellStyle name="Percent 4 2 36 2" xfId="18884"/>
    <cellStyle name="Percent 4 2 36 3" xfId="18885"/>
    <cellStyle name="Percent 4 2 36 4" xfId="18886"/>
    <cellStyle name="Percent 4 2 36 5" xfId="18887"/>
    <cellStyle name="Percent 4 2 36 6" xfId="18888"/>
    <cellStyle name="Percent 4 2 36 7" xfId="18889"/>
    <cellStyle name="Percent 4 2 36 8" xfId="18890"/>
    <cellStyle name="Percent 4 2 36 9" xfId="18891"/>
    <cellStyle name="Percent 4 2 37" xfId="18892"/>
    <cellStyle name="Percent 4 2 37 10" xfId="18893"/>
    <cellStyle name="Percent 4 2 37 11" xfId="18894"/>
    <cellStyle name="Percent 4 2 37 12" xfId="18895"/>
    <cellStyle name="Percent 4 2 37 13" xfId="18896"/>
    <cellStyle name="Percent 4 2 37 14" xfId="18897"/>
    <cellStyle name="Percent 4 2 37 15" xfId="18898"/>
    <cellStyle name="Percent 4 2 37 16" xfId="18899"/>
    <cellStyle name="Percent 4 2 37 17" xfId="18900"/>
    <cellStyle name="Percent 4 2 37 2" xfId="18901"/>
    <cellStyle name="Percent 4 2 37 3" xfId="18902"/>
    <cellStyle name="Percent 4 2 37 4" xfId="18903"/>
    <cellStyle name="Percent 4 2 37 5" xfId="18904"/>
    <cellStyle name="Percent 4 2 37 6" xfId="18905"/>
    <cellStyle name="Percent 4 2 37 7" xfId="18906"/>
    <cellStyle name="Percent 4 2 37 8" xfId="18907"/>
    <cellStyle name="Percent 4 2 37 9" xfId="18908"/>
    <cellStyle name="Percent 4 2 38" xfId="18909"/>
    <cellStyle name="Percent 4 2 38 10" xfId="18910"/>
    <cellStyle name="Percent 4 2 38 11" xfId="18911"/>
    <cellStyle name="Percent 4 2 38 12" xfId="18912"/>
    <cellStyle name="Percent 4 2 38 13" xfId="18913"/>
    <cellStyle name="Percent 4 2 38 14" xfId="18914"/>
    <cellStyle name="Percent 4 2 38 15" xfId="18915"/>
    <cellStyle name="Percent 4 2 38 16" xfId="18916"/>
    <cellStyle name="Percent 4 2 38 17" xfId="18917"/>
    <cellStyle name="Percent 4 2 38 2" xfId="18918"/>
    <cellStyle name="Percent 4 2 38 3" xfId="18919"/>
    <cellStyle name="Percent 4 2 38 4" xfId="18920"/>
    <cellStyle name="Percent 4 2 38 5" xfId="18921"/>
    <cellStyle name="Percent 4 2 38 6" xfId="18922"/>
    <cellStyle name="Percent 4 2 38 7" xfId="18923"/>
    <cellStyle name="Percent 4 2 38 8" xfId="18924"/>
    <cellStyle name="Percent 4 2 38 9" xfId="18925"/>
    <cellStyle name="Percent 4 2 39" xfId="18926"/>
    <cellStyle name="Percent 4 2 39 10" xfId="18927"/>
    <cellStyle name="Percent 4 2 39 11" xfId="18928"/>
    <cellStyle name="Percent 4 2 39 12" xfId="18929"/>
    <cellStyle name="Percent 4 2 39 13" xfId="18930"/>
    <cellStyle name="Percent 4 2 39 14" xfId="18931"/>
    <cellStyle name="Percent 4 2 39 15" xfId="18932"/>
    <cellStyle name="Percent 4 2 39 16" xfId="18933"/>
    <cellStyle name="Percent 4 2 39 17" xfId="18934"/>
    <cellStyle name="Percent 4 2 39 2" xfId="18935"/>
    <cellStyle name="Percent 4 2 39 3" xfId="18936"/>
    <cellStyle name="Percent 4 2 39 4" xfId="18937"/>
    <cellStyle name="Percent 4 2 39 5" xfId="18938"/>
    <cellStyle name="Percent 4 2 39 6" xfId="18939"/>
    <cellStyle name="Percent 4 2 39 7" xfId="18940"/>
    <cellStyle name="Percent 4 2 39 8" xfId="18941"/>
    <cellStyle name="Percent 4 2 39 9" xfId="18942"/>
    <cellStyle name="Percent 4 2 4" xfId="18943"/>
    <cellStyle name="Percent 4 2 4 10" xfId="18944"/>
    <cellStyle name="Percent 4 2 4 11" xfId="18945"/>
    <cellStyle name="Percent 4 2 4 12" xfId="18946"/>
    <cellStyle name="Percent 4 2 4 13" xfId="18947"/>
    <cellStyle name="Percent 4 2 4 14" xfId="18948"/>
    <cellStyle name="Percent 4 2 4 15" xfId="18949"/>
    <cellStyle name="Percent 4 2 4 16" xfId="18950"/>
    <cellStyle name="Percent 4 2 4 17" xfId="18951"/>
    <cellStyle name="Percent 4 2 4 2" xfId="18952"/>
    <cellStyle name="Percent 4 2 4 3" xfId="18953"/>
    <cellStyle name="Percent 4 2 4 4" xfId="18954"/>
    <cellStyle name="Percent 4 2 4 5" xfId="18955"/>
    <cellStyle name="Percent 4 2 4 6" xfId="18956"/>
    <cellStyle name="Percent 4 2 4 7" xfId="18957"/>
    <cellStyle name="Percent 4 2 4 8" xfId="18958"/>
    <cellStyle name="Percent 4 2 4 9" xfId="18959"/>
    <cellStyle name="Percent 4 2 40" xfId="18960"/>
    <cellStyle name="Percent 4 2 40 10" xfId="18961"/>
    <cellStyle name="Percent 4 2 40 11" xfId="18962"/>
    <cellStyle name="Percent 4 2 40 12" xfId="18963"/>
    <cellStyle name="Percent 4 2 40 13" xfId="18964"/>
    <cellStyle name="Percent 4 2 40 14" xfId="18965"/>
    <cellStyle name="Percent 4 2 40 15" xfId="18966"/>
    <cellStyle name="Percent 4 2 40 16" xfId="18967"/>
    <cellStyle name="Percent 4 2 40 17" xfId="18968"/>
    <cellStyle name="Percent 4 2 40 2" xfId="18969"/>
    <cellStyle name="Percent 4 2 40 3" xfId="18970"/>
    <cellStyle name="Percent 4 2 40 4" xfId="18971"/>
    <cellStyle name="Percent 4 2 40 5" xfId="18972"/>
    <cellStyle name="Percent 4 2 40 6" xfId="18973"/>
    <cellStyle name="Percent 4 2 40 7" xfId="18974"/>
    <cellStyle name="Percent 4 2 40 8" xfId="18975"/>
    <cellStyle name="Percent 4 2 40 9" xfId="18976"/>
    <cellStyle name="Percent 4 2 41" xfId="18977"/>
    <cellStyle name="Percent 4 2 41 10" xfId="18978"/>
    <cellStyle name="Percent 4 2 41 11" xfId="18979"/>
    <cellStyle name="Percent 4 2 41 12" xfId="18980"/>
    <cellStyle name="Percent 4 2 41 13" xfId="18981"/>
    <cellStyle name="Percent 4 2 41 14" xfId="18982"/>
    <cellStyle name="Percent 4 2 41 15" xfId="18983"/>
    <cellStyle name="Percent 4 2 41 16" xfId="18984"/>
    <cellStyle name="Percent 4 2 41 17" xfId="18985"/>
    <cellStyle name="Percent 4 2 41 2" xfId="18986"/>
    <cellStyle name="Percent 4 2 41 3" xfId="18987"/>
    <cellStyle name="Percent 4 2 41 4" xfId="18988"/>
    <cellStyle name="Percent 4 2 41 5" xfId="18989"/>
    <cellStyle name="Percent 4 2 41 6" xfId="18990"/>
    <cellStyle name="Percent 4 2 41 7" xfId="18991"/>
    <cellStyle name="Percent 4 2 41 8" xfId="18992"/>
    <cellStyle name="Percent 4 2 41 9" xfId="18993"/>
    <cellStyle name="Percent 4 2 42" xfId="18994"/>
    <cellStyle name="Percent 4 2 42 10" xfId="18995"/>
    <cellStyle name="Percent 4 2 42 11" xfId="18996"/>
    <cellStyle name="Percent 4 2 42 12" xfId="18997"/>
    <cellStyle name="Percent 4 2 42 13" xfId="18998"/>
    <cellStyle name="Percent 4 2 42 14" xfId="18999"/>
    <cellStyle name="Percent 4 2 42 15" xfId="19000"/>
    <cellStyle name="Percent 4 2 42 16" xfId="19001"/>
    <cellStyle name="Percent 4 2 42 17" xfId="19002"/>
    <cellStyle name="Percent 4 2 42 2" xfId="19003"/>
    <cellStyle name="Percent 4 2 42 3" xfId="19004"/>
    <cellStyle name="Percent 4 2 42 4" xfId="19005"/>
    <cellStyle name="Percent 4 2 42 5" xfId="19006"/>
    <cellStyle name="Percent 4 2 42 6" xfId="19007"/>
    <cellStyle name="Percent 4 2 42 7" xfId="19008"/>
    <cellStyle name="Percent 4 2 42 8" xfId="19009"/>
    <cellStyle name="Percent 4 2 42 9" xfId="19010"/>
    <cellStyle name="Percent 4 2 43" xfId="19011"/>
    <cellStyle name="Percent 4 2 43 10" xfId="19012"/>
    <cellStyle name="Percent 4 2 43 11" xfId="19013"/>
    <cellStyle name="Percent 4 2 43 12" xfId="19014"/>
    <cellStyle name="Percent 4 2 43 13" xfId="19015"/>
    <cellStyle name="Percent 4 2 43 14" xfId="19016"/>
    <cellStyle name="Percent 4 2 43 15" xfId="19017"/>
    <cellStyle name="Percent 4 2 43 16" xfId="19018"/>
    <cellStyle name="Percent 4 2 43 17" xfId="19019"/>
    <cellStyle name="Percent 4 2 43 2" xfId="19020"/>
    <cellStyle name="Percent 4 2 43 3" xfId="19021"/>
    <cellStyle name="Percent 4 2 43 4" xfId="19022"/>
    <cellStyle name="Percent 4 2 43 5" xfId="19023"/>
    <cellStyle name="Percent 4 2 43 6" xfId="19024"/>
    <cellStyle name="Percent 4 2 43 7" xfId="19025"/>
    <cellStyle name="Percent 4 2 43 8" xfId="19026"/>
    <cellStyle name="Percent 4 2 43 9" xfId="19027"/>
    <cellStyle name="Percent 4 2 44" xfId="19028"/>
    <cellStyle name="Percent 4 2 44 10" xfId="19029"/>
    <cellStyle name="Percent 4 2 44 11" xfId="19030"/>
    <cellStyle name="Percent 4 2 44 12" xfId="19031"/>
    <cellStyle name="Percent 4 2 44 13" xfId="19032"/>
    <cellStyle name="Percent 4 2 44 14" xfId="19033"/>
    <cellStyle name="Percent 4 2 44 15" xfId="19034"/>
    <cellStyle name="Percent 4 2 44 16" xfId="19035"/>
    <cellStyle name="Percent 4 2 44 17" xfId="19036"/>
    <cellStyle name="Percent 4 2 44 2" xfId="19037"/>
    <cellStyle name="Percent 4 2 44 3" xfId="19038"/>
    <cellStyle name="Percent 4 2 44 4" xfId="19039"/>
    <cellStyle name="Percent 4 2 44 5" xfId="19040"/>
    <cellStyle name="Percent 4 2 44 6" xfId="19041"/>
    <cellStyle name="Percent 4 2 44 7" xfId="19042"/>
    <cellStyle name="Percent 4 2 44 8" xfId="19043"/>
    <cellStyle name="Percent 4 2 44 9" xfId="19044"/>
    <cellStyle name="Percent 4 2 45" xfId="19045"/>
    <cellStyle name="Percent 4 2 45 10" xfId="19046"/>
    <cellStyle name="Percent 4 2 45 11" xfId="19047"/>
    <cellStyle name="Percent 4 2 45 12" xfId="19048"/>
    <cellStyle name="Percent 4 2 45 13" xfId="19049"/>
    <cellStyle name="Percent 4 2 45 14" xfId="19050"/>
    <cellStyle name="Percent 4 2 45 15" xfId="19051"/>
    <cellStyle name="Percent 4 2 45 16" xfId="19052"/>
    <cellStyle name="Percent 4 2 45 17" xfId="19053"/>
    <cellStyle name="Percent 4 2 45 2" xfId="19054"/>
    <cellStyle name="Percent 4 2 45 3" xfId="19055"/>
    <cellStyle name="Percent 4 2 45 4" xfId="19056"/>
    <cellStyle name="Percent 4 2 45 5" xfId="19057"/>
    <cellStyle name="Percent 4 2 45 6" xfId="19058"/>
    <cellStyle name="Percent 4 2 45 7" xfId="19059"/>
    <cellStyle name="Percent 4 2 45 8" xfId="19060"/>
    <cellStyle name="Percent 4 2 45 9" xfId="19061"/>
    <cellStyle name="Percent 4 2 46" xfId="19062"/>
    <cellStyle name="Percent 4 2 46 10" xfId="19063"/>
    <cellStyle name="Percent 4 2 46 11" xfId="19064"/>
    <cellStyle name="Percent 4 2 46 12" xfId="19065"/>
    <cellStyle name="Percent 4 2 46 13" xfId="19066"/>
    <cellStyle name="Percent 4 2 46 14" xfId="19067"/>
    <cellStyle name="Percent 4 2 46 15" xfId="19068"/>
    <cellStyle name="Percent 4 2 46 16" xfId="19069"/>
    <cellStyle name="Percent 4 2 46 17" xfId="19070"/>
    <cellStyle name="Percent 4 2 46 2" xfId="19071"/>
    <cellStyle name="Percent 4 2 46 3" xfId="19072"/>
    <cellStyle name="Percent 4 2 46 4" xfId="19073"/>
    <cellStyle name="Percent 4 2 46 5" xfId="19074"/>
    <cellStyle name="Percent 4 2 46 6" xfId="19075"/>
    <cellStyle name="Percent 4 2 46 7" xfId="19076"/>
    <cellStyle name="Percent 4 2 46 8" xfId="19077"/>
    <cellStyle name="Percent 4 2 46 9" xfId="19078"/>
    <cellStyle name="Percent 4 2 47" xfId="19079"/>
    <cellStyle name="Percent 4 2 47 10" xfId="19080"/>
    <cellStyle name="Percent 4 2 47 11" xfId="19081"/>
    <cellStyle name="Percent 4 2 47 12" xfId="19082"/>
    <cellStyle name="Percent 4 2 47 13" xfId="19083"/>
    <cellStyle name="Percent 4 2 47 14" xfId="19084"/>
    <cellStyle name="Percent 4 2 47 15" xfId="19085"/>
    <cellStyle name="Percent 4 2 47 16" xfId="19086"/>
    <cellStyle name="Percent 4 2 47 17" xfId="19087"/>
    <cellStyle name="Percent 4 2 47 2" xfId="19088"/>
    <cellStyle name="Percent 4 2 47 3" xfId="19089"/>
    <cellStyle name="Percent 4 2 47 4" xfId="19090"/>
    <cellStyle name="Percent 4 2 47 5" xfId="19091"/>
    <cellStyle name="Percent 4 2 47 6" xfId="19092"/>
    <cellStyle name="Percent 4 2 47 7" xfId="19093"/>
    <cellStyle name="Percent 4 2 47 8" xfId="19094"/>
    <cellStyle name="Percent 4 2 47 9" xfId="19095"/>
    <cellStyle name="Percent 4 2 48" xfId="19096"/>
    <cellStyle name="Percent 4 2 49" xfId="19097"/>
    <cellStyle name="Percent 4 2 5" xfId="19098"/>
    <cellStyle name="Percent 4 2 5 10" xfId="19099"/>
    <cellStyle name="Percent 4 2 5 11" xfId="19100"/>
    <cellStyle name="Percent 4 2 5 12" xfId="19101"/>
    <cellStyle name="Percent 4 2 5 13" xfId="19102"/>
    <cellStyle name="Percent 4 2 5 14" xfId="19103"/>
    <cellStyle name="Percent 4 2 5 15" xfId="19104"/>
    <cellStyle name="Percent 4 2 5 16" xfId="19105"/>
    <cellStyle name="Percent 4 2 5 17" xfId="19106"/>
    <cellStyle name="Percent 4 2 5 2" xfId="19107"/>
    <cellStyle name="Percent 4 2 5 3" xfId="19108"/>
    <cellStyle name="Percent 4 2 5 4" xfId="19109"/>
    <cellStyle name="Percent 4 2 5 5" xfId="19110"/>
    <cellStyle name="Percent 4 2 5 6" xfId="19111"/>
    <cellStyle name="Percent 4 2 5 7" xfId="19112"/>
    <cellStyle name="Percent 4 2 5 8" xfId="19113"/>
    <cellStyle name="Percent 4 2 5 9" xfId="19114"/>
    <cellStyle name="Percent 4 2 50" xfId="19115"/>
    <cellStyle name="Percent 4 2 51" xfId="19116"/>
    <cellStyle name="Percent 4 2 52" xfId="19117"/>
    <cellStyle name="Percent 4 2 53" xfId="19118"/>
    <cellStyle name="Percent 4 2 54" xfId="19119"/>
    <cellStyle name="Percent 4 2 55" xfId="19120"/>
    <cellStyle name="Percent 4 2 56" xfId="19121"/>
    <cellStyle name="Percent 4 2 57" xfId="19122"/>
    <cellStyle name="Percent 4 2 58" xfId="19123"/>
    <cellStyle name="Percent 4 2 59" xfId="19124"/>
    <cellStyle name="Percent 4 2 6" xfId="19125"/>
    <cellStyle name="Percent 4 2 6 10" xfId="19126"/>
    <cellStyle name="Percent 4 2 6 11" xfId="19127"/>
    <cellStyle name="Percent 4 2 6 12" xfId="19128"/>
    <cellStyle name="Percent 4 2 6 13" xfId="19129"/>
    <cellStyle name="Percent 4 2 6 14" xfId="19130"/>
    <cellStyle name="Percent 4 2 6 15" xfId="19131"/>
    <cellStyle name="Percent 4 2 6 16" xfId="19132"/>
    <cellStyle name="Percent 4 2 6 17" xfId="19133"/>
    <cellStyle name="Percent 4 2 6 2" xfId="19134"/>
    <cellStyle name="Percent 4 2 6 3" xfId="19135"/>
    <cellStyle name="Percent 4 2 6 4" xfId="19136"/>
    <cellStyle name="Percent 4 2 6 5" xfId="19137"/>
    <cellStyle name="Percent 4 2 6 6" xfId="19138"/>
    <cellStyle name="Percent 4 2 6 7" xfId="19139"/>
    <cellStyle name="Percent 4 2 6 8" xfId="19140"/>
    <cellStyle name="Percent 4 2 6 9" xfId="19141"/>
    <cellStyle name="Percent 4 2 60" xfId="19142"/>
    <cellStyle name="Percent 4 2 7" xfId="19143"/>
    <cellStyle name="Percent 4 2 7 10" xfId="19144"/>
    <cellStyle name="Percent 4 2 7 11" xfId="19145"/>
    <cellStyle name="Percent 4 2 7 12" xfId="19146"/>
    <cellStyle name="Percent 4 2 7 13" xfId="19147"/>
    <cellStyle name="Percent 4 2 7 14" xfId="19148"/>
    <cellStyle name="Percent 4 2 7 15" xfId="19149"/>
    <cellStyle name="Percent 4 2 7 16" xfId="19150"/>
    <cellStyle name="Percent 4 2 7 17" xfId="19151"/>
    <cellStyle name="Percent 4 2 7 2" xfId="19152"/>
    <cellStyle name="Percent 4 2 7 3" xfId="19153"/>
    <cellStyle name="Percent 4 2 7 4" xfId="19154"/>
    <cellStyle name="Percent 4 2 7 5" xfId="19155"/>
    <cellStyle name="Percent 4 2 7 6" xfId="19156"/>
    <cellStyle name="Percent 4 2 7 7" xfId="19157"/>
    <cellStyle name="Percent 4 2 7 8" xfId="19158"/>
    <cellStyle name="Percent 4 2 7 9" xfId="19159"/>
    <cellStyle name="Percent 4 2 8" xfId="19160"/>
    <cellStyle name="Percent 4 2 8 10" xfId="19161"/>
    <cellStyle name="Percent 4 2 8 11" xfId="19162"/>
    <cellStyle name="Percent 4 2 8 12" xfId="19163"/>
    <cellStyle name="Percent 4 2 8 13" xfId="19164"/>
    <cellStyle name="Percent 4 2 8 14" xfId="19165"/>
    <cellStyle name="Percent 4 2 8 15" xfId="19166"/>
    <cellStyle name="Percent 4 2 8 16" xfId="19167"/>
    <cellStyle name="Percent 4 2 8 17" xfId="19168"/>
    <cellStyle name="Percent 4 2 8 2" xfId="19169"/>
    <cellStyle name="Percent 4 2 8 3" xfId="19170"/>
    <cellStyle name="Percent 4 2 8 4" xfId="19171"/>
    <cellStyle name="Percent 4 2 8 5" xfId="19172"/>
    <cellStyle name="Percent 4 2 8 6" xfId="19173"/>
    <cellStyle name="Percent 4 2 8 7" xfId="19174"/>
    <cellStyle name="Percent 4 2 8 8" xfId="19175"/>
    <cellStyle name="Percent 4 2 8 9" xfId="19176"/>
    <cellStyle name="Percent 4 2 9" xfId="19177"/>
    <cellStyle name="Percent 4 2 9 10" xfId="19178"/>
    <cellStyle name="Percent 4 2 9 11" xfId="19179"/>
    <cellStyle name="Percent 4 2 9 12" xfId="19180"/>
    <cellStyle name="Percent 4 2 9 13" xfId="19181"/>
    <cellStyle name="Percent 4 2 9 14" xfId="19182"/>
    <cellStyle name="Percent 4 2 9 15" xfId="19183"/>
    <cellStyle name="Percent 4 2 9 16" xfId="19184"/>
    <cellStyle name="Percent 4 2 9 17" xfId="19185"/>
    <cellStyle name="Percent 4 2 9 2" xfId="19186"/>
    <cellStyle name="Percent 4 2 9 3" xfId="19187"/>
    <cellStyle name="Percent 4 2 9 4" xfId="19188"/>
    <cellStyle name="Percent 4 2 9 5" xfId="19189"/>
    <cellStyle name="Percent 4 2 9 6" xfId="19190"/>
    <cellStyle name="Percent 4 2 9 7" xfId="19191"/>
    <cellStyle name="Percent 4 2 9 8" xfId="19192"/>
    <cellStyle name="Percent 4 2 9 9" xfId="19193"/>
    <cellStyle name="Percent 4 20" xfId="19194"/>
    <cellStyle name="Percent 4 20 10" xfId="19195"/>
    <cellStyle name="Percent 4 20 11" xfId="19196"/>
    <cellStyle name="Percent 4 20 12" xfId="19197"/>
    <cellStyle name="Percent 4 20 13" xfId="19198"/>
    <cellStyle name="Percent 4 20 14" xfId="19199"/>
    <cellStyle name="Percent 4 20 15" xfId="19200"/>
    <cellStyle name="Percent 4 20 16" xfId="19201"/>
    <cellStyle name="Percent 4 20 17" xfId="19202"/>
    <cellStyle name="Percent 4 20 2" xfId="19203"/>
    <cellStyle name="Percent 4 20 3" xfId="19204"/>
    <cellStyle name="Percent 4 20 4" xfId="19205"/>
    <cellStyle name="Percent 4 20 5" xfId="19206"/>
    <cellStyle name="Percent 4 20 6" xfId="19207"/>
    <cellStyle name="Percent 4 20 7" xfId="19208"/>
    <cellStyle name="Percent 4 20 8" xfId="19209"/>
    <cellStyle name="Percent 4 20 9" xfId="19210"/>
    <cellStyle name="Percent 4 21" xfId="19211"/>
    <cellStyle name="Percent 4 21 10" xfId="19212"/>
    <cellStyle name="Percent 4 21 11" xfId="19213"/>
    <cellStyle name="Percent 4 21 12" xfId="19214"/>
    <cellStyle name="Percent 4 21 13" xfId="19215"/>
    <cellStyle name="Percent 4 21 14" xfId="19216"/>
    <cellStyle name="Percent 4 21 15" xfId="19217"/>
    <cellStyle name="Percent 4 21 16" xfId="19218"/>
    <cellStyle name="Percent 4 21 17" xfId="19219"/>
    <cellStyle name="Percent 4 21 2" xfId="19220"/>
    <cellStyle name="Percent 4 21 3" xfId="19221"/>
    <cellStyle name="Percent 4 21 4" xfId="19222"/>
    <cellStyle name="Percent 4 21 5" xfId="19223"/>
    <cellStyle name="Percent 4 21 6" xfId="19224"/>
    <cellStyle name="Percent 4 21 7" xfId="19225"/>
    <cellStyle name="Percent 4 21 8" xfId="19226"/>
    <cellStyle name="Percent 4 21 9" xfId="19227"/>
    <cellStyle name="Percent 4 22" xfId="19228"/>
    <cellStyle name="Percent 4 22 10" xfId="19229"/>
    <cellStyle name="Percent 4 22 11" xfId="19230"/>
    <cellStyle name="Percent 4 22 12" xfId="19231"/>
    <cellStyle name="Percent 4 22 13" xfId="19232"/>
    <cellStyle name="Percent 4 22 14" xfId="19233"/>
    <cellStyle name="Percent 4 22 15" xfId="19234"/>
    <cellStyle name="Percent 4 22 16" xfId="19235"/>
    <cellStyle name="Percent 4 22 17" xfId="19236"/>
    <cellStyle name="Percent 4 22 2" xfId="19237"/>
    <cellStyle name="Percent 4 22 3" xfId="19238"/>
    <cellStyle name="Percent 4 22 4" xfId="19239"/>
    <cellStyle name="Percent 4 22 5" xfId="19240"/>
    <cellStyle name="Percent 4 22 6" xfId="19241"/>
    <cellStyle name="Percent 4 22 7" xfId="19242"/>
    <cellStyle name="Percent 4 22 8" xfId="19243"/>
    <cellStyle name="Percent 4 22 9" xfId="19244"/>
    <cellStyle name="Percent 4 23" xfId="19245"/>
    <cellStyle name="Percent 4 23 10" xfId="19246"/>
    <cellStyle name="Percent 4 23 11" xfId="19247"/>
    <cellStyle name="Percent 4 23 12" xfId="19248"/>
    <cellStyle name="Percent 4 23 13" xfId="19249"/>
    <cellStyle name="Percent 4 23 14" xfId="19250"/>
    <cellStyle name="Percent 4 23 15" xfId="19251"/>
    <cellStyle name="Percent 4 23 16" xfId="19252"/>
    <cellStyle name="Percent 4 23 17" xfId="19253"/>
    <cellStyle name="Percent 4 23 2" xfId="19254"/>
    <cellStyle name="Percent 4 23 3" xfId="19255"/>
    <cellStyle name="Percent 4 23 4" xfId="19256"/>
    <cellStyle name="Percent 4 23 5" xfId="19257"/>
    <cellStyle name="Percent 4 23 6" xfId="19258"/>
    <cellStyle name="Percent 4 23 7" xfId="19259"/>
    <cellStyle name="Percent 4 23 8" xfId="19260"/>
    <cellStyle name="Percent 4 23 9" xfId="19261"/>
    <cellStyle name="Percent 4 24" xfId="19262"/>
    <cellStyle name="Percent 4 24 10" xfId="19263"/>
    <cellStyle name="Percent 4 24 11" xfId="19264"/>
    <cellStyle name="Percent 4 24 12" xfId="19265"/>
    <cellStyle name="Percent 4 24 13" xfId="19266"/>
    <cellStyle name="Percent 4 24 14" xfId="19267"/>
    <cellStyle name="Percent 4 24 15" xfId="19268"/>
    <cellStyle name="Percent 4 24 16" xfId="19269"/>
    <cellStyle name="Percent 4 24 17" xfId="19270"/>
    <cellStyle name="Percent 4 24 2" xfId="19271"/>
    <cellStyle name="Percent 4 24 3" xfId="19272"/>
    <cellStyle name="Percent 4 24 4" xfId="19273"/>
    <cellStyle name="Percent 4 24 5" xfId="19274"/>
    <cellStyle name="Percent 4 24 6" xfId="19275"/>
    <cellStyle name="Percent 4 24 7" xfId="19276"/>
    <cellStyle name="Percent 4 24 8" xfId="19277"/>
    <cellStyle name="Percent 4 24 9" xfId="19278"/>
    <cellStyle name="Percent 4 25" xfId="19279"/>
    <cellStyle name="Percent 4 25 10" xfId="19280"/>
    <cellStyle name="Percent 4 25 11" xfId="19281"/>
    <cellStyle name="Percent 4 25 12" xfId="19282"/>
    <cellStyle name="Percent 4 25 13" xfId="19283"/>
    <cellStyle name="Percent 4 25 14" xfId="19284"/>
    <cellStyle name="Percent 4 25 15" xfId="19285"/>
    <cellStyle name="Percent 4 25 16" xfId="19286"/>
    <cellStyle name="Percent 4 25 17" xfId="19287"/>
    <cellStyle name="Percent 4 25 2" xfId="19288"/>
    <cellStyle name="Percent 4 25 3" xfId="19289"/>
    <cellStyle name="Percent 4 25 4" xfId="19290"/>
    <cellStyle name="Percent 4 25 5" xfId="19291"/>
    <cellStyle name="Percent 4 25 6" xfId="19292"/>
    <cellStyle name="Percent 4 25 7" xfId="19293"/>
    <cellStyle name="Percent 4 25 8" xfId="19294"/>
    <cellStyle name="Percent 4 25 9" xfId="19295"/>
    <cellStyle name="Percent 4 26" xfId="19296"/>
    <cellStyle name="Percent 4 26 10" xfId="19297"/>
    <cellStyle name="Percent 4 26 11" xfId="19298"/>
    <cellStyle name="Percent 4 26 12" xfId="19299"/>
    <cellStyle name="Percent 4 26 13" xfId="19300"/>
    <cellStyle name="Percent 4 26 14" xfId="19301"/>
    <cellStyle name="Percent 4 26 15" xfId="19302"/>
    <cellStyle name="Percent 4 26 16" xfId="19303"/>
    <cellStyle name="Percent 4 26 17" xfId="19304"/>
    <cellStyle name="Percent 4 26 2" xfId="19305"/>
    <cellStyle name="Percent 4 26 3" xfId="19306"/>
    <cellStyle name="Percent 4 26 4" xfId="19307"/>
    <cellStyle name="Percent 4 26 5" xfId="19308"/>
    <cellStyle name="Percent 4 26 6" xfId="19309"/>
    <cellStyle name="Percent 4 26 7" xfId="19310"/>
    <cellStyle name="Percent 4 26 8" xfId="19311"/>
    <cellStyle name="Percent 4 26 9" xfId="19312"/>
    <cellStyle name="Percent 4 27" xfId="19313"/>
    <cellStyle name="Percent 4 27 10" xfId="19314"/>
    <cellStyle name="Percent 4 27 11" xfId="19315"/>
    <cellStyle name="Percent 4 27 12" xfId="19316"/>
    <cellStyle name="Percent 4 27 13" xfId="19317"/>
    <cellStyle name="Percent 4 27 14" xfId="19318"/>
    <cellStyle name="Percent 4 27 15" xfId="19319"/>
    <cellStyle name="Percent 4 27 16" xfId="19320"/>
    <cellStyle name="Percent 4 27 17" xfId="19321"/>
    <cellStyle name="Percent 4 27 2" xfId="19322"/>
    <cellStyle name="Percent 4 27 3" xfId="19323"/>
    <cellStyle name="Percent 4 27 4" xfId="19324"/>
    <cellStyle name="Percent 4 27 5" xfId="19325"/>
    <cellStyle name="Percent 4 27 6" xfId="19326"/>
    <cellStyle name="Percent 4 27 7" xfId="19327"/>
    <cellStyle name="Percent 4 27 8" xfId="19328"/>
    <cellStyle name="Percent 4 27 9" xfId="19329"/>
    <cellStyle name="Percent 4 28" xfId="19330"/>
    <cellStyle name="Percent 4 28 10" xfId="19331"/>
    <cellStyle name="Percent 4 28 11" xfId="19332"/>
    <cellStyle name="Percent 4 28 12" xfId="19333"/>
    <cellStyle name="Percent 4 28 13" xfId="19334"/>
    <cellStyle name="Percent 4 28 14" xfId="19335"/>
    <cellStyle name="Percent 4 28 15" xfId="19336"/>
    <cellStyle name="Percent 4 28 16" xfId="19337"/>
    <cellStyle name="Percent 4 28 17" xfId="19338"/>
    <cellStyle name="Percent 4 28 2" xfId="19339"/>
    <cellStyle name="Percent 4 28 3" xfId="19340"/>
    <cellStyle name="Percent 4 28 4" xfId="19341"/>
    <cellStyle name="Percent 4 28 5" xfId="19342"/>
    <cellStyle name="Percent 4 28 6" xfId="19343"/>
    <cellStyle name="Percent 4 28 7" xfId="19344"/>
    <cellStyle name="Percent 4 28 8" xfId="19345"/>
    <cellStyle name="Percent 4 28 9" xfId="19346"/>
    <cellStyle name="Percent 4 29" xfId="19347"/>
    <cellStyle name="Percent 4 29 10" xfId="19348"/>
    <cellStyle name="Percent 4 29 11" xfId="19349"/>
    <cellStyle name="Percent 4 29 12" xfId="19350"/>
    <cellStyle name="Percent 4 29 13" xfId="19351"/>
    <cellStyle name="Percent 4 29 14" xfId="19352"/>
    <cellStyle name="Percent 4 29 15" xfId="19353"/>
    <cellStyle name="Percent 4 29 16" xfId="19354"/>
    <cellStyle name="Percent 4 29 17" xfId="19355"/>
    <cellStyle name="Percent 4 29 2" xfId="19356"/>
    <cellStyle name="Percent 4 29 3" xfId="19357"/>
    <cellStyle name="Percent 4 29 4" xfId="19358"/>
    <cellStyle name="Percent 4 29 5" xfId="19359"/>
    <cellStyle name="Percent 4 29 6" xfId="19360"/>
    <cellStyle name="Percent 4 29 7" xfId="19361"/>
    <cellStyle name="Percent 4 29 8" xfId="19362"/>
    <cellStyle name="Percent 4 29 9" xfId="19363"/>
    <cellStyle name="Percent 4 3" xfId="19364"/>
    <cellStyle name="Percent 4 3 10" xfId="19365"/>
    <cellStyle name="Percent 4 3 2" xfId="19366"/>
    <cellStyle name="Percent 4 3 3" xfId="19367"/>
    <cellStyle name="Percent 4 3 4" xfId="19368"/>
    <cellStyle name="Percent 4 3 5" xfId="19369"/>
    <cellStyle name="Percent 4 3 6" xfId="19370"/>
    <cellStyle name="Percent 4 3 7" xfId="19371"/>
    <cellStyle name="Percent 4 3 8" xfId="19372"/>
    <cellStyle name="Percent 4 3 9" xfId="19373"/>
    <cellStyle name="Percent 4 30" xfId="19374"/>
    <cellStyle name="Percent 4 30 10" xfId="19375"/>
    <cellStyle name="Percent 4 30 11" xfId="19376"/>
    <cellStyle name="Percent 4 30 12" xfId="19377"/>
    <cellStyle name="Percent 4 30 13" xfId="19378"/>
    <cellStyle name="Percent 4 30 14" xfId="19379"/>
    <cellStyle name="Percent 4 30 15" xfId="19380"/>
    <cellStyle name="Percent 4 30 16" xfId="19381"/>
    <cellStyle name="Percent 4 30 17" xfId="19382"/>
    <cellStyle name="Percent 4 30 2" xfId="19383"/>
    <cellStyle name="Percent 4 30 3" xfId="19384"/>
    <cellStyle name="Percent 4 30 4" xfId="19385"/>
    <cellStyle name="Percent 4 30 5" xfId="19386"/>
    <cellStyle name="Percent 4 30 6" xfId="19387"/>
    <cellStyle name="Percent 4 30 7" xfId="19388"/>
    <cellStyle name="Percent 4 30 8" xfId="19389"/>
    <cellStyle name="Percent 4 30 9" xfId="19390"/>
    <cellStyle name="Percent 4 31" xfId="19391"/>
    <cellStyle name="Percent 4 31 10" xfId="19392"/>
    <cellStyle name="Percent 4 31 11" xfId="19393"/>
    <cellStyle name="Percent 4 31 12" xfId="19394"/>
    <cellStyle name="Percent 4 31 13" xfId="19395"/>
    <cellStyle name="Percent 4 31 14" xfId="19396"/>
    <cellStyle name="Percent 4 31 15" xfId="19397"/>
    <cellStyle name="Percent 4 31 16" xfId="19398"/>
    <cellStyle name="Percent 4 31 17" xfId="19399"/>
    <cellStyle name="Percent 4 31 2" xfId="19400"/>
    <cellStyle name="Percent 4 31 3" xfId="19401"/>
    <cellStyle name="Percent 4 31 4" xfId="19402"/>
    <cellStyle name="Percent 4 31 5" xfId="19403"/>
    <cellStyle name="Percent 4 31 6" xfId="19404"/>
    <cellStyle name="Percent 4 31 7" xfId="19405"/>
    <cellStyle name="Percent 4 31 8" xfId="19406"/>
    <cellStyle name="Percent 4 31 9" xfId="19407"/>
    <cellStyle name="Percent 4 32" xfId="19408"/>
    <cellStyle name="Percent 4 32 10" xfId="19409"/>
    <cellStyle name="Percent 4 32 11" xfId="19410"/>
    <cellStyle name="Percent 4 32 12" xfId="19411"/>
    <cellStyle name="Percent 4 32 13" xfId="19412"/>
    <cellStyle name="Percent 4 32 14" xfId="19413"/>
    <cellStyle name="Percent 4 32 15" xfId="19414"/>
    <cellStyle name="Percent 4 32 16" xfId="19415"/>
    <cellStyle name="Percent 4 32 17" xfId="19416"/>
    <cellStyle name="Percent 4 32 2" xfId="19417"/>
    <cellStyle name="Percent 4 32 3" xfId="19418"/>
    <cellStyle name="Percent 4 32 4" xfId="19419"/>
    <cellStyle name="Percent 4 32 5" xfId="19420"/>
    <cellStyle name="Percent 4 32 6" xfId="19421"/>
    <cellStyle name="Percent 4 32 7" xfId="19422"/>
    <cellStyle name="Percent 4 32 8" xfId="19423"/>
    <cellStyle name="Percent 4 32 9" xfId="19424"/>
    <cellStyle name="Percent 4 33" xfId="19425"/>
    <cellStyle name="Percent 4 33 10" xfId="19426"/>
    <cellStyle name="Percent 4 33 11" xfId="19427"/>
    <cellStyle name="Percent 4 33 12" xfId="19428"/>
    <cellStyle name="Percent 4 33 13" xfId="19429"/>
    <cellStyle name="Percent 4 33 14" xfId="19430"/>
    <cellStyle name="Percent 4 33 15" xfId="19431"/>
    <cellStyle name="Percent 4 33 16" xfId="19432"/>
    <cellStyle name="Percent 4 33 17" xfId="19433"/>
    <cellStyle name="Percent 4 33 2" xfId="19434"/>
    <cellStyle name="Percent 4 33 3" xfId="19435"/>
    <cellStyle name="Percent 4 33 4" xfId="19436"/>
    <cellStyle name="Percent 4 33 5" xfId="19437"/>
    <cellStyle name="Percent 4 33 6" xfId="19438"/>
    <cellStyle name="Percent 4 33 7" xfId="19439"/>
    <cellStyle name="Percent 4 33 8" xfId="19440"/>
    <cellStyle name="Percent 4 33 9" xfId="19441"/>
    <cellStyle name="Percent 4 34" xfId="19442"/>
    <cellStyle name="Percent 4 34 10" xfId="19443"/>
    <cellStyle name="Percent 4 34 11" xfId="19444"/>
    <cellStyle name="Percent 4 34 12" xfId="19445"/>
    <cellStyle name="Percent 4 34 13" xfId="19446"/>
    <cellStyle name="Percent 4 34 14" xfId="19447"/>
    <cellStyle name="Percent 4 34 15" xfId="19448"/>
    <cellStyle name="Percent 4 34 16" xfId="19449"/>
    <cellStyle name="Percent 4 34 17" xfId="19450"/>
    <cellStyle name="Percent 4 34 2" xfId="19451"/>
    <cellStyle name="Percent 4 34 3" xfId="19452"/>
    <cellStyle name="Percent 4 34 4" xfId="19453"/>
    <cellStyle name="Percent 4 34 5" xfId="19454"/>
    <cellStyle name="Percent 4 34 6" xfId="19455"/>
    <cellStyle name="Percent 4 34 7" xfId="19456"/>
    <cellStyle name="Percent 4 34 8" xfId="19457"/>
    <cellStyle name="Percent 4 34 9" xfId="19458"/>
    <cellStyle name="Percent 4 35" xfId="19459"/>
    <cellStyle name="Percent 4 35 10" xfId="19460"/>
    <cellStyle name="Percent 4 35 11" xfId="19461"/>
    <cellStyle name="Percent 4 35 12" xfId="19462"/>
    <cellStyle name="Percent 4 35 13" xfId="19463"/>
    <cellStyle name="Percent 4 35 14" xfId="19464"/>
    <cellStyle name="Percent 4 35 15" xfId="19465"/>
    <cellStyle name="Percent 4 35 16" xfId="19466"/>
    <cellStyle name="Percent 4 35 17" xfId="19467"/>
    <cellStyle name="Percent 4 35 2" xfId="19468"/>
    <cellStyle name="Percent 4 35 3" xfId="19469"/>
    <cellStyle name="Percent 4 35 4" xfId="19470"/>
    <cellStyle name="Percent 4 35 5" xfId="19471"/>
    <cellStyle name="Percent 4 35 6" xfId="19472"/>
    <cellStyle name="Percent 4 35 7" xfId="19473"/>
    <cellStyle name="Percent 4 35 8" xfId="19474"/>
    <cellStyle name="Percent 4 35 9" xfId="19475"/>
    <cellStyle name="Percent 4 36" xfId="19476"/>
    <cellStyle name="Percent 4 36 10" xfId="19477"/>
    <cellStyle name="Percent 4 36 11" xfId="19478"/>
    <cellStyle name="Percent 4 36 12" xfId="19479"/>
    <cellStyle name="Percent 4 36 13" xfId="19480"/>
    <cellStyle name="Percent 4 36 14" xfId="19481"/>
    <cellStyle name="Percent 4 36 15" xfId="19482"/>
    <cellStyle name="Percent 4 36 16" xfId="19483"/>
    <cellStyle name="Percent 4 36 17" xfId="19484"/>
    <cellStyle name="Percent 4 36 2" xfId="19485"/>
    <cellStyle name="Percent 4 36 3" xfId="19486"/>
    <cellStyle name="Percent 4 36 4" xfId="19487"/>
    <cellStyle name="Percent 4 36 5" xfId="19488"/>
    <cellStyle name="Percent 4 36 6" xfId="19489"/>
    <cellStyle name="Percent 4 36 7" xfId="19490"/>
    <cellStyle name="Percent 4 36 8" xfId="19491"/>
    <cellStyle name="Percent 4 36 9" xfId="19492"/>
    <cellStyle name="Percent 4 37" xfId="19493"/>
    <cellStyle name="Percent 4 37 10" xfId="19494"/>
    <cellStyle name="Percent 4 37 11" xfId="19495"/>
    <cellStyle name="Percent 4 37 12" xfId="19496"/>
    <cellStyle name="Percent 4 37 13" xfId="19497"/>
    <cellStyle name="Percent 4 37 14" xfId="19498"/>
    <cellStyle name="Percent 4 37 15" xfId="19499"/>
    <cellStyle name="Percent 4 37 16" xfId="19500"/>
    <cellStyle name="Percent 4 37 17" xfId="19501"/>
    <cellStyle name="Percent 4 37 2" xfId="19502"/>
    <cellStyle name="Percent 4 37 3" xfId="19503"/>
    <cellStyle name="Percent 4 37 4" xfId="19504"/>
    <cellStyle name="Percent 4 37 5" xfId="19505"/>
    <cellStyle name="Percent 4 37 6" xfId="19506"/>
    <cellStyle name="Percent 4 37 7" xfId="19507"/>
    <cellStyle name="Percent 4 37 8" xfId="19508"/>
    <cellStyle name="Percent 4 37 9" xfId="19509"/>
    <cellStyle name="Percent 4 38" xfId="19510"/>
    <cellStyle name="Percent 4 38 10" xfId="19511"/>
    <cellStyle name="Percent 4 38 11" xfId="19512"/>
    <cellStyle name="Percent 4 38 12" xfId="19513"/>
    <cellStyle name="Percent 4 38 13" xfId="19514"/>
    <cellStyle name="Percent 4 38 14" xfId="19515"/>
    <cellStyle name="Percent 4 38 15" xfId="19516"/>
    <cellStyle name="Percent 4 38 16" xfId="19517"/>
    <cellStyle name="Percent 4 38 17" xfId="19518"/>
    <cellStyle name="Percent 4 38 2" xfId="19519"/>
    <cellStyle name="Percent 4 38 3" xfId="19520"/>
    <cellStyle name="Percent 4 38 4" xfId="19521"/>
    <cellStyle name="Percent 4 38 5" xfId="19522"/>
    <cellStyle name="Percent 4 38 6" xfId="19523"/>
    <cellStyle name="Percent 4 38 7" xfId="19524"/>
    <cellStyle name="Percent 4 38 8" xfId="19525"/>
    <cellStyle name="Percent 4 38 9" xfId="19526"/>
    <cellStyle name="Percent 4 39" xfId="19527"/>
    <cellStyle name="Percent 4 39 10" xfId="19528"/>
    <cellStyle name="Percent 4 39 11" xfId="19529"/>
    <cellStyle name="Percent 4 39 12" xfId="19530"/>
    <cellStyle name="Percent 4 39 13" xfId="19531"/>
    <cellStyle name="Percent 4 39 14" xfId="19532"/>
    <cellStyle name="Percent 4 39 15" xfId="19533"/>
    <cellStyle name="Percent 4 39 16" xfId="19534"/>
    <cellStyle name="Percent 4 39 17" xfId="19535"/>
    <cellStyle name="Percent 4 39 2" xfId="19536"/>
    <cellStyle name="Percent 4 39 3" xfId="19537"/>
    <cellStyle name="Percent 4 39 4" xfId="19538"/>
    <cellStyle name="Percent 4 39 5" xfId="19539"/>
    <cellStyle name="Percent 4 39 6" xfId="19540"/>
    <cellStyle name="Percent 4 39 7" xfId="19541"/>
    <cellStyle name="Percent 4 39 8" xfId="19542"/>
    <cellStyle name="Percent 4 39 9" xfId="19543"/>
    <cellStyle name="Percent 4 4" xfId="19544"/>
    <cellStyle name="Percent 4 4 10" xfId="19545"/>
    <cellStyle name="Percent 4 4 11" xfId="19546"/>
    <cellStyle name="Percent 4 4 12" xfId="19547"/>
    <cellStyle name="Percent 4 4 13" xfId="19548"/>
    <cellStyle name="Percent 4 4 14" xfId="19549"/>
    <cellStyle name="Percent 4 4 15" xfId="19550"/>
    <cellStyle name="Percent 4 4 16" xfId="19551"/>
    <cellStyle name="Percent 4 4 17" xfId="19552"/>
    <cellStyle name="Percent 4 4 2" xfId="19553"/>
    <cellStyle name="Percent 4 4 3" xfId="19554"/>
    <cellStyle name="Percent 4 4 4" xfId="19555"/>
    <cellStyle name="Percent 4 4 5" xfId="19556"/>
    <cellStyle name="Percent 4 4 6" xfId="19557"/>
    <cellStyle name="Percent 4 4 7" xfId="19558"/>
    <cellStyle name="Percent 4 4 8" xfId="19559"/>
    <cellStyle name="Percent 4 4 9" xfId="19560"/>
    <cellStyle name="Percent 4 40" xfId="19561"/>
    <cellStyle name="Percent 4 40 10" xfId="19562"/>
    <cellStyle name="Percent 4 40 11" xfId="19563"/>
    <cellStyle name="Percent 4 40 12" xfId="19564"/>
    <cellStyle name="Percent 4 40 13" xfId="19565"/>
    <cellStyle name="Percent 4 40 14" xfId="19566"/>
    <cellStyle name="Percent 4 40 15" xfId="19567"/>
    <cellStyle name="Percent 4 40 16" xfId="19568"/>
    <cellStyle name="Percent 4 40 17" xfId="19569"/>
    <cellStyle name="Percent 4 40 2" xfId="19570"/>
    <cellStyle name="Percent 4 40 3" xfId="19571"/>
    <cellStyle name="Percent 4 40 4" xfId="19572"/>
    <cellStyle name="Percent 4 40 5" xfId="19573"/>
    <cellStyle name="Percent 4 40 6" xfId="19574"/>
    <cellStyle name="Percent 4 40 7" xfId="19575"/>
    <cellStyle name="Percent 4 40 8" xfId="19576"/>
    <cellStyle name="Percent 4 40 9" xfId="19577"/>
    <cellStyle name="Percent 4 41" xfId="19578"/>
    <cellStyle name="Percent 4 41 10" xfId="19579"/>
    <cellStyle name="Percent 4 41 11" xfId="19580"/>
    <cellStyle name="Percent 4 41 12" xfId="19581"/>
    <cellStyle name="Percent 4 41 13" xfId="19582"/>
    <cellStyle name="Percent 4 41 14" xfId="19583"/>
    <cellStyle name="Percent 4 41 15" xfId="19584"/>
    <cellStyle name="Percent 4 41 16" xfId="19585"/>
    <cellStyle name="Percent 4 41 17" xfId="19586"/>
    <cellStyle name="Percent 4 41 2" xfId="19587"/>
    <cellStyle name="Percent 4 41 3" xfId="19588"/>
    <cellStyle name="Percent 4 41 4" xfId="19589"/>
    <cellStyle name="Percent 4 41 5" xfId="19590"/>
    <cellStyle name="Percent 4 41 6" xfId="19591"/>
    <cellStyle name="Percent 4 41 7" xfId="19592"/>
    <cellStyle name="Percent 4 41 8" xfId="19593"/>
    <cellStyle name="Percent 4 41 9" xfId="19594"/>
    <cellStyle name="Percent 4 42" xfId="19595"/>
    <cellStyle name="Percent 4 42 10" xfId="19596"/>
    <cellStyle name="Percent 4 42 11" xfId="19597"/>
    <cellStyle name="Percent 4 42 12" xfId="19598"/>
    <cellStyle name="Percent 4 42 13" xfId="19599"/>
    <cellStyle name="Percent 4 42 14" xfId="19600"/>
    <cellStyle name="Percent 4 42 15" xfId="19601"/>
    <cellStyle name="Percent 4 42 16" xfId="19602"/>
    <cellStyle name="Percent 4 42 17" xfId="19603"/>
    <cellStyle name="Percent 4 42 2" xfId="19604"/>
    <cellStyle name="Percent 4 42 3" xfId="19605"/>
    <cellStyle name="Percent 4 42 4" xfId="19606"/>
    <cellStyle name="Percent 4 42 5" xfId="19607"/>
    <cellStyle name="Percent 4 42 6" xfId="19608"/>
    <cellStyle name="Percent 4 42 7" xfId="19609"/>
    <cellStyle name="Percent 4 42 8" xfId="19610"/>
    <cellStyle name="Percent 4 42 9" xfId="19611"/>
    <cellStyle name="Percent 4 43" xfId="19612"/>
    <cellStyle name="Percent 4 43 10" xfId="19613"/>
    <cellStyle name="Percent 4 43 11" xfId="19614"/>
    <cellStyle name="Percent 4 43 12" xfId="19615"/>
    <cellStyle name="Percent 4 43 13" xfId="19616"/>
    <cellStyle name="Percent 4 43 14" xfId="19617"/>
    <cellStyle name="Percent 4 43 15" xfId="19618"/>
    <cellStyle name="Percent 4 43 16" xfId="19619"/>
    <cellStyle name="Percent 4 43 17" xfId="19620"/>
    <cellStyle name="Percent 4 43 2" xfId="19621"/>
    <cellStyle name="Percent 4 43 3" xfId="19622"/>
    <cellStyle name="Percent 4 43 4" xfId="19623"/>
    <cellStyle name="Percent 4 43 5" xfId="19624"/>
    <cellStyle name="Percent 4 43 6" xfId="19625"/>
    <cellStyle name="Percent 4 43 7" xfId="19626"/>
    <cellStyle name="Percent 4 43 8" xfId="19627"/>
    <cellStyle name="Percent 4 43 9" xfId="19628"/>
    <cellStyle name="Percent 4 44" xfId="19629"/>
    <cellStyle name="Percent 4 44 10" xfId="19630"/>
    <cellStyle name="Percent 4 44 11" xfId="19631"/>
    <cellStyle name="Percent 4 44 12" xfId="19632"/>
    <cellStyle name="Percent 4 44 13" xfId="19633"/>
    <cellStyle name="Percent 4 44 14" xfId="19634"/>
    <cellStyle name="Percent 4 44 15" xfId="19635"/>
    <cellStyle name="Percent 4 44 16" xfId="19636"/>
    <cellStyle name="Percent 4 44 17" xfId="19637"/>
    <cellStyle name="Percent 4 44 2" xfId="19638"/>
    <cellStyle name="Percent 4 44 3" xfId="19639"/>
    <cellStyle name="Percent 4 44 4" xfId="19640"/>
    <cellStyle name="Percent 4 44 5" xfId="19641"/>
    <cellStyle name="Percent 4 44 6" xfId="19642"/>
    <cellStyle name="Percent 4 44 7" xfId="19643"/>
    <cellStyle name="Percent 4 44 8" xfId="19644"/>
    <cellStyle name="Percent 4 44 9" xfId="19645"/>
    <cellStyle name="Percent 4 45" xfId="19646"/>
    <cellStyle name="Percent 4 45 10" xfId="19647"/>
    <cellStyle name="Percent 4 45 11" xfId="19648"/>
    <cellStyle name="Percent 4 45 12" xfId="19649"/>
    <cellStyle name="Percent 4 45 13" xfId="19650"/>
    <cellStyle name="Percent 4 45 14" xfId="19651"/>
    <cellStyle name="Percent 4 45 15" xfId="19652"/>
    <cellStyle name="Percent 4 45 16" xfId="19653"/>
    <cellStyle name="Percent 4 45 17" xfId="19654"/>
    <cellStyle name="Percent 4 45 2" xfId="19655"/>
    <cellStyle name="Percent 4 45 3" xfId="19656"/>
    <cellStyle name="Percent 4 45 4" xfId="19657"/>
    <cellStyle name="Percent 4 45 5" xfId="19658"/>
    <cellStyle name="Percent 4 45 6" xfId="19659"/>
    <cellStyle name="Percent 4 45 7" xfId="19660"/>
    <cellStyle name="Percent 4 45 8" xfId="19661"/>
    <cellStyle name="Percent 4 45 9" xfId="19662"/>
    <cellStyle name="Percent 4 46" xfId="19663"/>
    <cellStyle name="Percent 4 46 10" xfId="19664"/>
    <cellStyle name="Percent 4 46 11" xfId="19665"/>
    <cellStyle name="Percent 4 46 12" xfId="19666"/>
    <cellStyle name="Percent 4 46 13" xfId="19667"/>
    <cellStyle name="Percent 4 46 14" xfId="19668"/>
    <cellStyle name="Percent 4 46 15" xfId="19669"/>
    <cellStyle name="Percent 4 46 16" xfId="19670"/>
    <cellStyle name="Percent 4 46 17" xfId="19671"/>
    <cellStyle name="Percent 4 46 2" xfId="19672"/>
    <cellStyle name="Percent 4 46 3" xfId="19673"/>
    <cellStyle name="Percent 4 46 4" xfId="19674"/>
    <cellStyle name="Percent 4 46 5" xfId="19675"/>
    <cellStyle name="Percent 4 46 6" xfId="19676"/>
    <cellStyle name="Percent 4 46 7" xfId="19677"/>
    <cellStyle name="Percent 4 46 8" xfId="19678"/>
    <cellStyle name="Percent 4 46 9" xfId="19679"/>
    <cellStyle name="Percent 4 47" xfId="19680"/>
    <cellStyle name="Percent 4 47 10" xfId="19681"/>
    <cellStyle name="Percent 4 47 11" xfId="19682"/>
    <cellStyle name="Percent 4 47 12" xfId="19683"/>
    <cellStyle name="Percent 4 47 13" xfId="19684"/>
    <cellStyle name="Percent 4 47 14" xfId="19685"/>
    <cellStyle name="Percent 4 47 15" xfId="19686"/>
    <cellStyle name="Percent 4 47 16" xfId="19687"/>
    <cellStyle name="Percent 4 47 17" xfId="19688"/>
    <cellStyle name="Percent 4 47 2" xfId="19689"/>
    <cellStyle name="Percent 4 47 3" xfId="19690"/>
    <cellStyle name="Percent 4 47 4" xfId="19691"/>
    <cellStyle name="Percent 4 47 5" xfId="19692"/>
    <cellStyle name="Percent 4 47 6" xfId="19693"/>
    <cellStyle name="Percent 4 47 7" xfId="19694"/>
    <cellStyle name="Percent 4 47 8" xfId="19695"/>
    <cellStyle name="Percent 4 47 9" xfId="19696"/>
    <cellStyle name="Percent 4 48" xfId="19697"/>
    <cellStyle name="Percent 4 48 10" xfId="19698"/>
    <cellStyle name="Percent 4 48 11" xfId="19699"/>
    <cellStyle name="Percent 4 48 12" xfId="19700"/>
    <cellStyle name="Percent 4 48 13" xfId="19701"/>
    <cellStyle name="Percent 4 48 14" xfId="19702"/>
    <cellStyle name="Percent 4 48 15" xfId="19703"/>
    <cellStyle name="Percent 4 48 16" xfId="19704"/>
    <cellStyle name="Percent 4 48 17" xfId="19705"/>
    <cellStyle name="Percent 4 48 2" xfId="19706"/>
    <cellStyle name="Percent 4 48 3" xfId="19707"/>
    <cellStyle name="Percent 4 48 4" xfId="19708"/>
    <cellStyle name="Percent 4 48 5" xfId="19709"/>
    <cellStyle name="Percent 4 48 6" xfId="19710"/>
    <cellStyle name="Percent 4 48 7" xfId="19711"/>
    <cellStyle name="Percent 4 48 8" xfId="19712"/>
    <cellStyle name="Percent 4 48 9" xfId="19713"/>
    <cellStyle name="Percent 4 49" xfId="19714"/>
    <cellStyle name="Percent 4 5" xfId="19715"/>
    <cellStyle name="Percent 4 5 10" xfId="19716"/>
    <cellStyle name="Percent 4 5 11" xfId="19717"/>
    <cellStyle name="Percent 4 5 12" xfId="19718"/>
    <cellStyle name="Percent 4 5 13" xfId="19719"/>
    <cellStyle name="Percent 4 5 14" xfId="19720"/>
    <cellStyle name="Percent 4 5 15" xfId="19721"/>
    <cellStyle name="Percent 4 5 16" xfId="19722"/>
    <cellStyle name="Percent 4 5 17" xfId="19723"/>
    <cellStyle name="Percent 4 5 2" xfId="19724"/>
    <cellStyle name="Percent 4 5 3" xfId="19725"/>
    <cellStyle name="Percent 4 5 4" xfId="19726"/>
    <cellStyle name="Percent 4 5 5" xfId="19727"/>
    <cellStyle name="Percent 4 5 6" xfId="19728"/>
    <cellStyle name="Percent 4 5 7" xfId="19729"/>
    <cellStyle name="Percent 4 5 8" xfId="19730"/>
    <cellStyle name="Percent 4 5 9" xfId="19731"/>
    <cellStyle name="Percent 4 50" xfId="19732"/>
    <cellStyle name="Percent 4 51" xfId="19733"/>
    <cellStyle name="Percent 4 52" xfId="19734"/>
    <cellStyle name="Percent 4 53" xfId="19735"/>
    <cellStyle name="Percent 4 54" xfId="19736"/>
    <cellStyle name="Percent 4 55" xfId="19737"/>
    <cellStyle name="Percent 4 56" xfId="19738"/>
    <cellStyle name="Percent 4 57" xfId="19739"/>
    <cellStyle name="Percent 4 58" xfId="19740"/>
    <cellStyle name="Percent 4 59" xfId="19741"/>
    <cellStyle name="Percent 4 6" xfId="19742"/>
    <cellStyle name="Percent 4 6 10" xfId="19743"/>
    <cellStyle name="Percent 4 6 11" xfId="19744"/>
    <cellStyle name="Percent 4 6 12" xfId="19745"/>
    <cellStyle name="Percent 4 6 13" xfId="19746"/>
    <cellStyle name="Percent 4 6 14" xfId="19747"/>
    <cellStyle name="Percent 4 6 15" xfId="19748"/>
    <cellStyle name="Percent 4 6 16" xfId="19749"/>
    <cellStyle name="Percent 4 6 17" xfId="19750"/>
    <cellStyle name="Percent 4 6 2" xfId="19751"/>
    <cellStyle name="Percent 4 6 3" xfId="19752"/>
    <cellStyle name="Percent 4 6 4" xfId="19753"/>
    <cellStyle name="Percent 4 6 5" xfId="19754"/>
    <cellStyle name="Percent 4 6 6" xfId="19755"/>
    <cellStyle name="Percent 4 6 7" xfId="19756"/>
    <cellStyle name="Percent 4 6 8" xfId="19757"/>
    <cellStyle name="Percent 4 6 9" xfId="19758"/>
    <cellStyle name="Percent 4 60" xfId="19759"/>
    <cellStyle name="Percent 4 61" xfId="19760"/>
    <cellStyle name="Percent 4 62" xfId="49692"/>
    <cellStyle name="Percent 4 7" xfId="19761"/>
    <cellStyle name="Percent 4 7 10" xfId="19762"/>
    <cellStyle name="Percent 4 7 11" xfId="19763"/>
    <cellStyle name="Percent 4 7 12" xfId="19764"/>
    <cellStyle name="Percent 4 7 13" xfId="19765"/>
    <cellStyle name="Percent 4 7 14" xfId="19766"/>
    <cellStyle name="Percent 4 7 15" xfId="19767"/>
    <cellStyle name="Percent 4 7 16" xfId="19768"/>
    <cellStyle name="Percent 4 7 17" xfId="19769"/>
    <cellStyle name="Percent 4 7 2" xfId="19770"/>
    <cellStyle name="Percent 4 7 3" xfId="19771"/>
    <cellStyle name="Percent 4 7 4" xfId="19772"/>
    <cellStyle name="Percent 4 7 5" xfId="19773"/>
    <cellStyle name="Percent 4 7 6" xfId="19774"/>
    <cellStyle name="Percent 4 7 7" xfId="19775"/>
    <cellStyle name="Percent 4 7 8" xfId="19776"/>
    <cellStyle name="Percent 4 7 9" xfId="19777"/>
    <cellStyle name="Percent 4 8" xfId="19778"/>
    <cellStyle name="Percent 4 8 10" xfId="19779"/>
    <cellStyle name="Percent 4 8 11" xfId="19780"/>
    <cellStyle name="Percent 4 8 12" xfId="19781"/>
    <cellStyle name="Percent 4 8 13" xfId="19782"/>
    <cellStyle name="Percent 4 8 14" xfId="19783"/>
    <cellStyle name="Percent 4 8 15" xfId="19784"/>
    <cellStyle name="Percent 4 8 16" xfId="19785"/>
    <cellStyle name="Percent 4 8 17" xfId="19786"/>
    <cellStyle name="Percent 4 8 2" xfId="19787"/>
    <cellStyle name="Percent 4 8 3" xfId="19788"/>
    <cellStyle name="Percent 4 8 4" xfId="19789"/>
    <cellStyle name="Percent 4 8 5" xfId="19790"/>
    <cellStyle name="Percent 4 8 6" xfId="19791"/>
    <cellStyle name="Percent 4 8 7" xfId="19792"/>
    <cellStyle name="Percent 4 8 8" xfId="19793"/>
    <cellStyle name="Percent 4 8 9" xfId="19794"/>
    <cellStyle name="Percent 4 9" xfId="19795"/>
    <cellStyle name="Percent 4 9 10" xfId="19796"/>
    <cellStyle name="Percent 4 9 11" xfId="19797"/>
    <cellStyle name="Percent 4 9 12" xfId="19798"/>
    <cellStyle name="Percent 4 9 13" xfId="19799"/>
    <cellStyle name="Percent 4 9 14" xfId="19800"/>
    <cellStyle name="Percent 4 9 15" xfId="19801"/>
    <cellStyle name="Percent 4 9 16" xfId="19802"/>
    <cellStyle name="Percent 4 9 17" xfId="19803"/>
    <cellStyle name="Percent 4 9 2" xfId="19804"/>
    <cellStyle name="Percent 4 9 3" xfId="19805"/>
    <cellStyle name="Percent 4 9 4" xfId="19806"/>
    <cellStyle name="Percent 4 9 5" xfId="19807"/>
    <cellStyle name="Percent 4 9 6" xfId="19808"/>
    <cellStyle name="Percent 4 9 7" xfId="19809"/>
    <cellStyle name="Percent 4 9 8" xfId="19810"/>
    <cellStyle name="Percent 4 9 9" xfId="19811"/>
    <cellStyle name="Percent 5" xfId="19812"/>
    <cellStyle name="Percent 5 2" xfId="44060"/>
    <cellStyle name="Percent 6" xfId="19813"/>
    <cellStyle name="Percent 6 10" xfId="19814"/>
    <cellStyle name="Percent 6 10 10" xfId="19815"/>
    <cellStyle name="Percent 6 10 11" xfId="19816"/>
    <cellStyle name="Percent 6 10 12" xfId="19817"/>
    <cellStyle name="Percent 6 10 13" xfId="19818"/>
    <cellStyle name="Percent 6 10 14" xfId="19819"/>
    <cellStyle name="Percent 6 10 15" xfId="19820"/>
    <cellStyle name="Percent 6 10 16" xfId="19821"/>
    <cellStyle name="Percent 6 10 17" xfId="19822"/>
    <cellStyle name="Percent 6 10 2" xfId="19823"/>
    <cellStyle name="Percent 6 10 3" xfId="19824"/>
    <cellStyle name="Percent 6 10 4" xfId="19825"/>
    <cellStyle name="Percent 6 10 5" xfId="19826"/>
    <cellStyle name="Percent 6 10 6" xfId="19827"/>
    <cellStyle name="Percent 6 10 7" xfId="19828"/>
    <cellStyle name="Percent 6 10 8" xfId="19829"/>
    <cellStyle name="Percent 6 10 9" xfId="19830"/>
    <cellStyle name="Percent 6 11" xfId="19831"/>
    <cellStyle name="Percent 6 11 10" xfId="19832"/>
    <cellStyle name="Percent 6 11 11" xfId="19833"/>
    <cellStyle name="Percent 6 11 12" xfId="19834"/>
    <cellStyle name="Percent 6 11 13" xfId="19835"/>
    <cellStyle name="Percent 6 11 14" xfId="19836"/>
    <cellStyle name="Percent 6 11 15" xfId="19837"/>
    <cellStyle name="Percent 6 11 16" xfId="19838"/>
    <cellStyle name="Percent 6 11 17" xfId="19839"/>
    <cellStyle name="Percent 6 11 2" xfId="19840"/>
    <cellStyle name="Percent 6 11 3" xfId="19841"/>
    <cellStyle name="Percent 6 11 4" xfId="19842"/>
    <cellStyle name="Percent 6 11 5" xfId="19843"/>
    <cellStyle name="Percent 6 11 6" xfId="19844"/>
    <cellStyle name="Percent 6 11 7" xfId="19845"/>
    <cellStyle name="Percent 6 11 8" xfId="19846"/>
    <cellStyle name="Percent 6 11 9" xfId="19847"/>
    <cellStyle name="Percent 6 12" xfId="19848"/>
    <cellStyle name="Percent 6 12 10" xfId="19849"/>
    <cellStyle name="Percent 6 12 11" xfId="19850"/>
    <cellStyle name="Percent 6 12 12" xfId="19851"/>
    <cellStyle name="Percent 6 12 13" xfId="19852"/>
    <cellStyle name="Percent 6 12 14" xfId="19853"/>
    <cellStyle name="Percent 6 12 15" xfId="19854"/>
    <cellStyle name="Percent 6 12 16" xfId="19855"/>
    <cellStyle name="Percent 6 12 17" xfId="19856"/>
    <cellStyle name="Percent 6 12 2" xfId="19857"/>
    <cellStyle name="Percent 6 12 3" xfId="19858"/>
    <cellStyle name="Percent 6 12 4" xfId="19859"/>
    <cellStyle name="Percent 6 12 5" xfId="19860"/>
    <cellStyle name="Percent 6 12 6" xfId="19861"/>
    <cellStyle name="Percent 6 12 7" xfId="19862"/>
    <cellStyle name="Percent 6 12 8" xfId="19863"/>
    <cellStyle name="Percent 6 12 9" xfId="19864"/>
    <cellStyle name="Percent 6 13" xfId="19865"/>
    <cellStyle name="Percent 6 13 10" xfId="19866"/>
    <cellStyle name="Percent 6 13 11" xfId="19867"/>
    <cellStyle name="Percent 6 13 12" xfId="19868"/>
    <cellStyle name="Percent 6 13 13" xfId="19869"/>
    <cellStyle name="Percent 6 13 14" xfId="19870"/>
    <cellStyle name="Percent 6 13 15" xfId="19871"/>
    <cellStyle name="Percent 6 13 16" xfId="19872"/>
    <cellStyle name="Percent 6 13 17" xfId="19873"/>
    <cellStyle name="Percent 6 13 2" xfId="19874"/>
    <cellStyle name="Percent 6 13 3" xfId="19875"/>
    <cellStyle name="Percent 6 13 4" xfId="19876"/>
    <cellStyle name="Percent 6 13 5" xfId="19877"/>
    <cellStyle name="Percent 6 13 6" xfId="19878"/>
    <cellStyle name="Percent 6 13 7" xfId="19879"/>
    <cellStyle name="Percent 6 13 8" xfId="19880"/>
    <cellStyle name="Percent 6 13 9" xfId="19881"/>
    <cellStyle name="Percent 6 14" xfId="19882"/>
    <cellStyle name="Percent 6 14 10" xfId="19883"/>
    <cellStyle name="Percent 6 14 11" xfId="19884"/>
    <cellStyle name="Percent 6 14 12" xfId="19885"/>
    <cellStyle name="Percent 6 14 13" xfId="19886"/>
    <cellStyle name="Percent 6 14 14" xfId="19887"/>
    <cellStyle name="Percent 6 14 15" xfId="19888"/>
    <cellStyle name="Percent 6 14 16" xfId="19889"/>
    <cellStyle name="Percent 6 14 17" xfId="19890"/>
    <cellStyle name="Percent 6 14 2" xfId="19891"/>
    <cellStyle name="Percent 6 14 3" xfId="19892"/>
    <cellStyle name="Percent 6 14 4" xfId="19893"/>
    <cellStyle name="Percent 6 14 5" xfId="19894"/>
    <cellStyle name="Percent 6 14 6" xfId="19895"/>
    <cellStyle name="Percent 6 14 7" xfId="19896"/>
    <cellStyle name="Percent 6 14 8" xfId="19897"/>
    <cellStyle name="Percent 6 14 9" xfId="19898"/>
    <cellStyle name="Percent 6 15" xfId="19899"/>
    <cellStyle name="Percent 6 15 10" xfId="19900"/>
    <cellStyle name="Percent 6 15 11" xfId="19901"/>
    <cellStyle name="Percent 6 15 12" xfId="19902"/>
    <cellStyle name="Percent 6 15 13" xfId="19903"/>
    <cellStyle name="Percent 6 15 14" xfId="19904"/>
    <cellStyle name="Percent 6 15 15" xfId="19905"/>
    <cellStyle name="Percent 6 15 16" xfId="19906"/>
    <cellStyle name="Percent 6 15 17" xfId="19907"/>
    <cellStyle name="Percent 6 15 2" xfId="19908"/>
    <cellStyle name="Percent 6 15 3" xfId="19909"/>
    <cellStyle name="Percent 6 15 4" xfId="19910"/>
    <cellStyle name="Percent 6 15 5" xfId="19911"/>
    <cellStyle name="Percent 6 15 6" xfId="19912"/>
    <cellStyle name="Percent 6 15 7" xfId="19913"/>
    <cellStyle name="Percent 6 15 8" xfId="19914"/>
    <cellStyle name="Percent 6 15 9" xfId="19915"/>
    <cellStyle name="Percent 6 16" xfId="19916"/>
    <cellStyle name="Percent 6 16 10" xfId="19917"/>
    <cellStyle name="Percent 6 16 11" xfId="19918"/>
    <cellStyle name="Percent 6 16 12" xfId="19919"/>
    <cellStyle name="Percent 6 16 13" xfId="19920"/>
    <cellStyle name="Percent 6 16 14" xfId="19921"/>
    <cellStyle name="Percent 6 16 15" xfId="19922"/>
    <cellStyle name="Percent 6 16 16" xfId="19923"/>
    <cellStyle name="Percent 6 16 17" xfId="19924"/>
    <cellStyle name="Percent 6 16 2" xfId="19925"/>
    <cellStyle name="Percent 6 16 3" xfId="19926"/>
    <cellStyle name="Percent 6 16 4" xfId="19927"/>
    <cellStyle name="Percent 6 16 5" xfId="19928"/>
    <cellStyle name="Percent 6 16 6" xfId="19929"/>
    <cellStyle name="Percent 6 16 7" xfId="19930"/>
    <cellStyle name="Percent 6 16 8" xfId="19931"/>
    <cellStyle name="Percent 6 16 9" xfId="19932"/>
    <cellStyle name="Percent 6 17" xfId="19933"/>
    <cellStyle name="Percent 6 17 10" xfId="19934"/>
    <cellStyle name="Percent 6 17 11" xfId="19935"/>
    <cellStyle name="Percent 6 17 12" xfId="19936"/>
    <cellStyle name="Percent 6 17 13" xfId="19937"/>
    <cellStyle name="Percent 6 17 14" xfId="19938"/>
    <cellStyle name="Percent 6 17 15" xfId="19939"/>
    <cellStyle name="Percent 6 17 16" xfId="19940"/>
    <cellStyle name="Percent 6 17 17" xfId="19941"/>
    <cellStyle name="Percent 6 17 2" xfId="19942"/>
    <cellStyle name="Percent 6 17 3" xfId="19943"/>
    <cellStyle name="Percent 6 17 4" xfId="19944"/>
    <cellStyle name="Percent 6 17 5" xfId="19945"/>
    <cellStyle name="Percent 6 17 6" xfId="19946"/>
    <cellStyle name="Percent 6 17 7" xfId="19947"/>
    <cellStyle name="Percent 6 17 8" xfId="19948"/>
    <cellStyle name="Percent 6 17 9" xfId="19949"/>
    <cellStyle name="Percent 6 18" xfId="19950"/>
    <cellStyle name="Percent 6 18 10" xfId="19951"/>
    <cellStyle name="Percent 6 18 11" xfId="19952"/>
    <cellStyle name="Percent 6 18 12" xfId="19953"/>
    <cellStyle name="Percent 6 18 13" xfId="19954"/>
    <cellStyle name="Percent 6 18 14" xfId="19955"/>
    <cellStyle name="Percent 6 18 15" xfId="19956"/>
    <cellStyle name="Percent 6 18 16" xfId="19957"/>
    <cellStyle name="Percent 6 18 17" xfId="19958"/>
    <cellStyle name="Percent 6 18 2" xfId="19959"/>
    <cellStyle name="Percent 6 18 3" xfId="19960"/>
    <cellStyle name="Percent 6 18 4" xfId="19961"/>
    <cellStyle name="Percent 6 18 5" xfId="19962"/>
    <cellStyle name="Percent 6 18 6" xfId="19963"/>
    <cellStyle name="Percent 6 18 7" xfId="19964"/>
    <cellStyle name="Percent 6 18 8" xfId="19965"/>
    <cellStyle name="Percent 6 18 9" xfId="19966"/>
    <cellStyle name="Percent 6 19" xfId="19967"/>
    <cellStyle name="Percent 6 19 10" xfId="19968"/>
    <cellStyle name="Percent 6 19 11" xfId="19969"/>
    <cellStyle name="Percent 6 19 12" xfId="19970"/>
    <cellStyle name="Percent 6 19 13" xfId="19971"/>
    <cellStyle name="Percent 6 19 14" xfId="19972"/>
    <cellStyle name="Percent 6 19 15" xfId="19973"/>
    <cellStyle name="Percent 6 19 16" xfId="19974"/>
    <cellStyle name="Percent 6 19 17" xfId="19975"/>
    <cellStyle name="Percent 6 19 2" xfId="19976"/>
    <cellStyle name="Percent 6 19 3" xfId="19977"/>
    <cellStyle name="Percent 6 19 4" xfId="19978"/>
    <cellStyle name="Percent 6 19 5" xfId="19979"/>
    <cellStyle name="Percent 6 19 6" xfId="19980"/>
    <cellStyle name="Percent 6 19 7" xfId="19981"/>
    <cellStyle name="Percent 6 19 8" xfId="19982"/>
    <cellStyle name="Percent 6 19 9" xfId="19983"/>
    <cellStyle name="Percent 6 2" xfId="19984"/>
    <cellStyle name="Percent 6 20" xfId="19985"/>
    <cellStyle name="Percent 6 20 10" xfId="19986"/>
    <cellStyle name="Percent 6 20 11" xfId="19987"/>
    <cellStyle name="Percent 6 20 12" xfId="19988"/>
    <cellStyle name="Percent 6 20 13" xfId="19989"/>
    <cellStyle name="Percent 6 20 14" xfId="19990"/>
    <cellStyle name="Percent 6 20 15" xfId="19991"/>
    <cellStyle name="Percent 6 20 16" xfId="19992"/>
    <cellStyle name="Percent 6 20 17" xfId="19993"/>
    <cellStyle name="Percent 6 20 2" xfId="19994"/>
    <cellStyle name="Percent 6 20 3" xfId="19995"/>
    <cellStyle name="Percent 6 20 4" xfId="19996"/>
    <cellStyle name="Percent 6 20 5" xfId="19997"/>
    <cellStyle name="Percent 6 20 6" xfId="19998"/>
    <cellStyle name="Percent 6 20 7" xfId="19999"/>
    <cellStyle name="Percent 6 20 8" xfId="20000"/>
    <cellStyle name="Percent 6 20 9" xfId="20001"/>
    <cellStyle name="Percent 6 21" xfId="20002"/>
    <cellStyle name="Percent 6 21 10" xfId="20003"/>
    <cellStyle name="Percent 6 21 11" xfId="20004"/>
    <cellStyle name="Percent 6 21 12" xfId="20005"/>
    <cellStyle name="Percent 6 21 13" xfId="20006"/>
    <cellStyle name="Percent 6 21 14" xfId="20007"/>
    <cellStyle name="Percent 6 21 15" xfId="20008"/>
    <cellStyle name="Percent 6 21 16" xfId="20009"/>
    <cellStyle name="Percent 6 21 17" xfId="20010"/>
    <cellStyle name="Percent 6 21 2" xfId="20011"/>
    <cellStyle name="Percent 6 21 3" xfId="20012"/>
    <cellStyle name="Percent 6 21 4" xfId="20013"/>
    <cellStyle name="Percent 6 21 5" xfId="20014"/>
    <cellStyle name="Percent 6 21 6" xfId="20015"/>
    <cellStyle name="Percent 6 21 7" xfId="20016"/>
    <cellStyle name="Percent 6 21 8" xfId="20017"/>
    <cellStyle name="Percent 6 21 9" xfId="20018"/>
    <cellStyle name="Percent 6 22" xfId="20019"/>
    <cellStyle name="Percent 6 22 10" xfId="20020"/>
    <cellStyle name="Percent 6 22 11" xfId="20021"/>
    <cellStyle name="Percent 6 22 12" xfId="20022"/>
    <cellStyle name="Percent 6 22 13" xfId="20023"/>
    <cellStyle name="Percent 6 22 14" xfId="20024"/>
    <cellStyle name="Percent 6 22 15" xfId="20025"/>
    <cellStyle name="Percent 6 22 16" xfId="20026"/>
    <cellStyle name="Percent 6 22 17" xfId="20027"/>
    <cellStyle name="Percent 6 22 2" xfId="20028"/>
    <cellStyle name="Percent 6 22 3" xfId="20029"/>
    <cellStyle name="Percent 6 22 4" xfId="20030"/>
    <cellStyle name="Percent 6 22 5" xfId="20031"/>
    <cellStyle name="Percent 6 22 6" xfId="20032"/>
    <cellStyle name="Percent 6 22 7" xfId="20033"/>
    <cellStyle name="Percent 6 22 8" xfId="20034"/>
    <cellStyle name="Percent 6 22 9" xfId="20035"/>
    <cellStyle name="Percent 6 23" xfId="20036"/>
    <cellStyle name="Percent 6 23 10" xfId="20037"/>
    <cellStyle name="Percent 6 23 11" xfId="20038"/>
    <cellStyle name="Percent 6 23 12" xfId="20039"/>
    <cellStyle name="Percent 6 23 13" xfId="20040"/>
    <cellStyle name="Percent 6 23 14" xfId="20041"/>
    <cellStyle name="Percent 6 23 15" xfId="20042"/>
    <cellStyle name="Percent 6 23 16" xfId="20043"/>
    <cellStyle name="Percent 6 23 17" xfId="20044"/>
    <cellStyle name="Percent 6 23 2" xfId="20045"/>
    <cellStyle name="Percent 6 23 3" xfId="20046"/>
    <cellStyle name="Percent 6 23 4" xfId="20047"/>
    <cellStyle name="Percent 6 23 5" xfId="20048"/>
    <cellStyle name="Percent 6 23 6" xfId="20049"/>
    <cellStyle name="Percent 6 23 7" xfId="20050"/>
    <cellStyle name="Percent 6 23 8" xfId="20051"/>
    <cellStyle name="Percent 6 23 9" xfId="20052"/>
    <cellStyle name="Percent 6 24" xfId="20053"/>
    <cellStyle name="Percent 6 24 10" xfId="20054"/>
    <cellStyle name="Percent 6 24 11" xfId="20055"/>
    <cellStyle name="Percent 6 24 12" xfId="20056"/>
    <cellStyle name="Percent 6 24 13" xfId="20057"/>
    <cellStyle name="Percent 6 24 14" xfId="20058"/>
    <cellStyle name="Percent 6 24 15" xfId="20059"/>
    <cellStyle name="Percent 6 24 16" xfId="20060"/>
    <cellStyle name="Percent 6 24 17" xfId="20061"/>
    <cellStyle name="Percent 6 24 2" xfId="20062"/>
    <cellStyle name="Percent 6 24 3" xfId="20063"/>
    <cellStyle name="Percent 6 24 4" xfId="20064"/>
    <cellStyle name="Percent 6 24 5" xfId="20065"/>
    <cellStyle name="Percent 6 24 6" xfId="20066"/>
    <cellStyle name="Percent 6 24 7" xfId="20067"/>
    <cellStyle name="Percent 6 24 8" xfId="20068"/>
    <cellStyle name="Percent 6 24 9" xfId="20069"/>
    <cellStyle name="Percent 6 25" xfId="20070"/>
    <cellStyle name="Percent 6 25 10" xfId="20071"/>
    <cellStyle name="Percent 6 25 11" xfId="20072"/>
    <cellStyle name="Percent 6 25 12" xfId="20073"/>
    <cellStyle name="Percent 6 25 13" xfId="20074"/>
    <cellStyle name="Percent 6 25 14" xfId="20075"/>
    <cellStyle name="Percent 6 25 15" xfId="20076"/>
    <cellStyle name="Percent 6 25 16" xfId="20077"/>
    <cellStyle name="Percent 6 25 17" xfId="20078"/>
    <cellStyle name="Percent 6 25 2" xfId="20079"/>
    <cellStyle name="Percent 6 25 3" xfId="20080"/>
    <cellStyle name="Percent 6 25 4" xfId="20081"/>
    <cellStyle name="Percent 6 25 5" xfId="20082"/>
    <cellStyle name="Percent 6 25 6" xfId="20083"/>
    <cellStyle name="Percent 6 25 7" xfId="20084"/>
    <cellStyle name="Percent 6 25 8" xfId="20085"/>
    <cellStyle name="Percent 6 25 9" xfId="20086"/>
    <cellStyle name="Percent 6 26" xfId="20087"/>
    <cellStyle name="Percent 6 26 10" xfId="20088"/>
    <cellStyle name="Percent 6 26 11" xfId="20089"/>
    <cellStyle name="Percent 6 26 12" xfId="20090"/>
    <cellStyle name="Percent 6 26 13" xfId="20091"/>
    <cellStyle name="Percent 6 26 14" xfId="20092"/>
    <cellStyle name="Percent 6 26 15" xfId="20093"/>
    <cellStyle name="Percent 6 26 16" xfId="20094"/>
    <cellStyle name="Percent 6 26 17" xfId="20095"/>
    <cellStyle name="Percent 6 26 2" xfId="20096"/>
    <cellStyle name="Percent 6 26 3" xfId="20097"/>
    <cellStyle name="Percent 6 26 4" xfId="20098"/>
    <cellStyle name="Percent 6 26 5" xfId="20099"/>
    <cellStyle name="Percent 6 26 6" xfId="20100"/>
    <cellStyle name="Percent 6 26 7" xfId="20101"/>
    <cellStyle name="Percent 6 26 8" xfId="20102"/>
    <cellStyle name="Percent 6 26 9" xfId="20103"/>
    <cellStyle name="Percent 6 27" xfId="20104"/>
    <cellStyle name="Percent 6 27 10" xfId="20105"/>
    <cellStyle name="Percent 6 27 11" xfId="20106"/>
    <cellStyle name="Percent 6 27 12" xfId="20107"/>
    <cellStyle name="Percent 6 27 13" xfId="20108"/>
    <cellStyle name="Percent 6 27 14" xfId="20109"/>
    <cellStyle name="Percent 6 27 15" xfId="20110"/>
    <cellStyle name="Percent 6 27 16" xfId="20111"/>
    <cellStyle name="Percent 6 27 17" xfId="20112"/>
    <cellStyle name="Percent 6 27 2" xfId="20113"/>
    <cellStyle name="Percent 6 27 3" xfId="20114"/>
    <cellStyle name="Percent 6 27 4" xfId="20115"/>
    <cellStyle name="Percent 6 27 5" xfId="20116"/>
    <cellStyle name="Percent 6 27 6" xfId="20117"/>
    <cellStyle name="Percent 6 27 7" xfId="20118"/>
    <cellStyle name="Percent 6 27 8" xfId="20119"/>
    <cellStyle name="Percent 6 27 9" xfId="20120"/>
    <cellStyle name="Percent 6 28" xfId="20121"/>
    <cellStyle name="Percent 6 28 10" xfId="20122"/>
    <cellStyle name="Percent 6 28 11" xfId="20123"/>
    <cellStyle name="Percent 6 28 12" xfId="20124"/>
    <cellStyle name="Percent 6 28 13" xfId="20125"/>
    <cellStyle name="Percent 6 28 14" xfId="20126"/>
    <cellStyle name="Percent 6 28 15" xfId="20127"/>
    <cellStyle name="Percent 6 28 16" xfId="20128"/>
    <cellStyle name="Percent 6 28 17" xfId="20129"/>
    <cellStyle name="Percent 6 28 2" xfId="20130"/>
    <cellStyle name="Percent 6 28 3" xfId="20131"/>
    <cellStyle name="Percent 6 28 4" xfId="20132"/>
    <cellStyle name="Percent 6 28 5" xfId="20133"/>
    <cellStyle name="Percent 6 28 6" xfId="20134"/>
    <cellStyle name="Percent 6 28 7" xfId="20135"/>
    <cellStyle name="Percent 6 28 8" xfId="20136"/>
    <cellStyle name="Percent 6 28 9" xfId="20137"/>
    <cellStyle name="Percent 6 29" xfId="20138"/>
    <cellStyle name="Percent 6 29 10" xfId="20139"/>
    <cellStyle name="Percent 6 29 11" xfId="20140"/>
    <cellStyle name="Percent 6 29 12" xfId="20141"/>
    <cellStyle name="Percent 6 29 13" xfId="20142"/>
    <cellStyle name="Percent 6 29 14" xfId="20143"/>
    <cellStyle name="Percent 6 29 15" xfId="20144"/>
    <cellStyle name="Percent 6 29 16" xfId="20145"/>
    <cellStyle name="Percent 6 29 17" xfId="20146"/>
    <cellStyle name="Percent 6 29 2" xfId="20147"/>
    <cellStyle name="Percent 6 29 3" xfId="20148"/>
    <cellStyle name="Percent 6 29 4" xfId="20149"/>
    <cellStyle name="Percent 6 29 5" xfId="20150"/>
    <cellStyle name="Percent 6 29 6" xfId="20151"/>
    <cellStyle name="Percent 6 29 7" xfId="20152"/>
    <cellStyle name="Percent 6 29 8" xfId="20153"/>
    <cellStyle name="Percent 6 29 9" xfId="20154"/>
    <cellStyle name="Percent 6 3" xfId="20155"/>
    <cellStyle name="Percent 6 3 10" xfId="20156"/>
    <cellStyle name="Percent 6 3 11" xfId="20157"/>
    <cellStyle name="Percent 6 3 12" xfId="20158"/>
    <cellStyle name="Percent 6 3 13" xfId="20159"/>
    <cellStyle name="Percent 6 3 14" xfId="20160"/>
    <cellStyle name="Percent 6 3 15" xfId="20161"/>
    <cellStyle name="Percent 6 3 16" xfId="20162"/>
    <cellStyle name="Percent 6 3 17" xfId="20163"/>
    <cellStyle name="Percent 6 3 2" xfId="20164"/>
    <cellStyle name="Percent 6 3 3" xfId="20165"/>
    <cellStyle name="Percent 6 3 4" xfId="20166"/>
    <cellStyle name="Percent 6 3 5" xfId="20167"/>
    <cellStyle name="Percent 6 3 6" xfId="20168"/>
    <cellStyle name="Percent 6 3 7" xfId="20169"/>
    <cellStyle name="Percent 6 3 8" xfId="20170"/>
    <cellStyle name="Percent 6 3 9" xfId="20171"/>
    <cellStyle name="Percent 6 30" xfId="20172"/>
    <cellStyle name="Percent 6 30 10" xfId="20173"/>
    <cellStyle name="Percent 6 30 11" xfId="20174"/>
    <cellStyle name="Percent 6 30 12" xfId="20175"/>
    <cellStyle name="Percent 6 30 13" xfId="20176"/>
    <cellStyle name="Percent 6 30 14" xfId="20177"/>
    <cellStyle name="Percent 6 30 15" xfId="20178"/>
    <cellStyle name="Percent 6 30 16" xfId="20179"/>
    <cellStyle name="Percent 6 30 17" xfId="20180"/>
    <cellStyle name="Percent 6 30 2" xfId="20181"/>
    <cellStyle name="Percent 6 30 3" xfId="20182"/>
    <cellStyle name="Percent 6 30 4" xfId="20183"/>
    <cellStyle name="Percent 6 30 5" xfId="20184"/>
    <cellStyle name="Percent 6 30 6" xfId="20185"/>
    <cellStyle name="Percent 6 30 7" xfId="20186"/>
    <cellStyle name="Percent 6 30 8" xfId="20187"/>
    <cellStyle name="Percent 6 30 9" xfId="20188"/>
    <cellStyle name="Percent 6 31" xfId="20189"/>
    <cellStyle name="Percent 6 31 10" xfId="20190"/>
    <cellStyle name="Percent 6 31 11" xfId="20191"/>
    <cellStyle name="Percent 6 31 12" xfId="20192"/>
    <cellStyle name="Percent 6 31 13" xfId="20193"/>
    <cellStyle name="Percent 6 31 14" xfId="20194"/>
    <cellStyle name="Percent 6 31 15" xfId="20195"/>
    <cellStyle name="Percent 6 31 16" xfId="20196"/>
    <cellStyle name="Percent 6 31 17" xfId="20197"/>
    <cellStyle name="Percent 6 31 2" xfId="20198"/>
    <cellStyle name="Percent 6 31 3" xfId="20199"/>
    <cellStyle name="Percent 6 31 4" xfId="20200"/>
    <cellStyle name="Percent 6 31 5" xfId="20201"/>
    <cellStyle name="Percent 6 31 6" xfId="20202"/>
    <cellStyle name="Percent 6 31 7" xfId="20203"/>
    <cellStyle name="Percent 6 31 8" xfId="20204"/>
    <cellStyle name="Percent 6 31 9" xfId="20205"/>
    <cellStyle name="Percent 6 32" xfId="20206"/>
    <cellStyle name="Percent 6 32 10" xfId="20207"/>
    <cellStyle name="Percent 6 32 11" xfId="20208"/>
    <cellStyle name="Percent 6 32 12" xfId="20209"/>
    <cellStyle name="Percent 6 32 13" xfId="20210"/>
    <cellStyle name="Percent 6 32 14" xfId="20211"/>
    <cellStyle name="Percent 6 32 15" xfId="20212"/>
    <cellStyle name="Percent 6 32 16" xfId="20213"/>
    <cellStyle name="Percent 6 32 17" xfId="20214"/>
    <cellStyle name="Percent 6 32 2" xfId="20215"/>
    <cellStyle name="Percent 6 32 3" xfId="20216"/>
    <cellStyle name="Percent 6 32 4" xfId="20217"/>
    <cellStyle name="Percent 6 32 5" xfId="20218"/>
    <cellStyle name="Percent 6 32 6" xfId="20219"/>
    <cellStyle name="Percent 6 32 7" xfId="20220"/>
    <cellStyle name="Percent 6 32 8" xfId="20221"/>
    <cellStyle name="Percent 6 32 9" xfId="20222"/>
    <cellStyle name="Percent 6 33" xfId="20223"/>
    <cellStyle name="Percent 6 33 10" xfId="20224"/>
    <cellStyle name="Percent 6 33 11" xfId="20225"/>
    <cellStyle name="Percent 6 33 12" xfId="20226"/>
    <cellStyle name="Percent 6 33 13" xfId="20227"/>
    <cellStyle name="Percent 6 33 14" xfId="20228"/>
    <cellStyle name="Percent 6 33 15" xfId="20229"/>
    <cellStyle name="Percent 6 33 16" xfId="20230"/>
    <cellStyle name="Percent 6 33 17" xfId="20231"/>
    <cellStyle name="Percent 6 33 2" xfId="20232"/>
    <cellStyle name="Percent 6 33 3" xfId="20233"/>
    <cellStyle name="Percent 6 33 4" xfId="20234"/>
    <cellStyle name="Percent 6 33 5" xfId="20235"/>
    <cellStyle name="Percent 6 33 6" xfId="20236"/>
    <cellStyle name="Percent 6 33 7" xfId="20237"/>
    <cellStyle name="Percent 6 33 8" xfId="20238"/>
    <cellStyle name="Percent 6 33 9" xfId="20239"/>
    <cellStyle name="Percent 6 34" xfId="20240"/>
    <cellStyle name="Percent 6 34 10" xfId="20241"/>
    <cellStyle name="Percent 6 34 11" xfId="20242"/>
    <cellStyle name="Percent 6 34 12" xfId="20243"/>
    <cellStyle name="Percent 6 34 13" xfId="20244"/>
    <cellStyle name="Percent 6 34 14" xfId="20245"/>
    <cellStyle name="Percent 6 34 15" xfId="20246"/>
    <cellStyle name="Percent 6 34 16" xfId="20247"/>
    <cellStyle name="Percent 6 34 17" xfId="20248"/>
    <cellStyle name="Percent 6 34 2" xfId="20249"/>
    <cellStyle name="Percent 6 34 3" xfId="20250"/>
    <cellStyle name="Percent 6 34 4" xfId="20251"/>
    <cellStyle name="Percent 6 34 5" xfId="20252"/>
    <cellStyle name="Percent 6 34 6" xfId="20253"/>
    <cellStyle name="Percent 6 34 7" xfId="20254"/>
    <cellStyle name="Percent 6 34 8" xfId="20255"/>
    <cellStyle name="Percent 6 34 9" xfId="20256"/>
    <cellStyle name="Percent 6 35" xfId="20257"/>
    <cellStyle name="Percent 6 35 10" xfId="20258"/>
    <cellStyle name="Percent 6 35 11" xfId="20259"/>
    <cellStyle name="Percent 6 35 12" xfId="20260"/>
    <cellStyle name="Percent 6 35 13" xfId="20261"/>
    <cellStyle name="Percent 6 35 14" xfId="20262"/>
    <cellStyle name="Percent 6 35 15" xfId="20263"/>
    <cellStyle name="Percent 6 35 16" xfId="20264"/>
    <cellStyle name="Percent 6 35 17" xfId="20265"/>
    <cellStyle name="Percent 6 35 2" xfId="20266"/>
    <cellStyle name="Percent 6 35 3" xfId="20267"/>
    <cellStyle name="Percent 6 35 4" xfId="20268"/>
    <cellStyle name="Percent 6 35 5" xfId="20269"/>
    <cellStyle name="Percent 6 35 6" xfId="20270"/>
    <cellStyle name="Percent 6 35 7" xfId="20271"/>
    <cellStyle name="Percent 6 35 8" xfId="20272"/>
    <cellStyle name="Percent 6 35 9" xfId="20273"/>
    <cellStyle name="Percent 6 36" xfId="20274"/>
    <cellStyle name="Percent 6 36 10" xfId="20275"/>
    <cellStyle name="Percent 6 36 11" xfId="20276"/>
    <cellStyle name="Percent 6 36 12" xfId="20277"/>
    <cellStyle name="Percent 6 36 13" xfId="20278"/>
    <cellStyle name="Percent 6 36 14" xfId="20279"/>
    <cellStyle name="Percent 6 36 15" xfId="20280"/>
    <cellStyle name="Percent 6 36 16" xfId="20281"/>
    <cellStyle name="Percent 6 36 17" xfId="20282"/>
    <cellStyle name="Percent 6 36 2" xfId="20283"/>
    <cellStyle name="Percent 6 36 3" xfId="20284"/>
    <cellStyle name="Percent 6 36 4" xfId="20285"/>
    <cellStyle name="Percent 6 36 5" xfId="20286"/>
    <cellStyle name="Percent 6 36 6" xfId="20287"/>
    <cellStyle name="Percent 6 36 7" xfId="20288"/>
    <cellStyle name="Percent 6 36 8" xfId="20289"/>
    <cellStyle name="Percent 6 36 9" xfId="20290"/>
    <cellStyle name="Percent 6 37" xfId="20291"/>
    <cellStyle name="Percent 6 37 10" xfId="20292"/>
    <cellStyle name="Percent 6 37 11" xfId="20293"/>
    <cellStyle name="Percent 6 37 12" xfId="20294"/>
    <cellStyle name="Percent 6 37 13" xfId="20295"/>
    <cellStyle name="Percent 6 37 14" xfId="20296"/>
    <cellStyle name="Percent 6 37 15" xfId="20297"/>
    <cellStyle name="Percent 6 37 16" xfId="20298"/>
    <cellStyle name="Percent 6 37 17" xfId="20299"/>
    <cellStyle name="Percent 6 37 2" xfId="20300"/>
    <cellStyle name="Percent 6 37 3" xfId="20301"/>
    <cellStyle name="Percent 6 37 4" xfId="20302"/>
    <cellStyle name="Percent 6 37 5" xfId="20303"/>
    <cellStyle name="Percent 6 37 6" xfId="20304"/>
    <cellStyle name="Percent 6 37 7" xfId="20305"/>
    <cellStyle name="Percent 6 37 8" xfId="20306"/>
    <cellStyle name="Percent 6 37 9" xfId="20307"/>
    <cellStyle name="Percent 6 38" xfId="20308"/>
    <cellStyle name="Percent 6 38 10" xfId="20309"/>
    <cellStyle name="Percent 6 38 11" xfId="20310"/>
    <cellStyle name="Percent 6 38 12" xfId="20311"/>
    <cellStyle name="Percent 6 38 13" xfId="20312"/>
    <cellStyle name="Percent 6 38 14" xfId="20313"/>
    <cellStyle name="Percent 6 38 15" xfId="20314"/>
    <cellStyle name="Percent 6 38 16" xfId="20315"/>
    <cellStyle name="Percent 6 38 17" xfId="20316"/>
    <cellStyle name="Percent 6 38 2" xfId="20317"/>
    <cellStyle name="Percent 6 38 3" xfId="20318"/>
    <cellStyle name="Percent 6 38 4" xfId="20319"/>
    <cellStyle name="Percent 6 38 5" xfId="20320"/>
    <cellStyle name="Percent 6 38 6" xfId="20321"/>
    <cellStyle name="Percent 6 38 7" xfId="20322"/>
    <cellStyle name="Percent 6 38 8" xfId="20323"/>
    <cellStyle name="Percent 6 38 9" xfId="20324"/>
    <cellStyle name="Percent 6 39" xfId="20325"/>
    <cellStyle name="Percent 6 39 10" xfId="20326"/>
    <cellStyle name="Percent 6 39 11" xfId="20327"/>
    <cellStyle name="Percent 6 39 12" xfId="20328"/>
    <cellStyle name="Percent 6 39 13" xfId="20329"/>
    <cellStyle name="Percent 6 39 14" xfId="20330"/>
    <cellStyle name="Percent 6 39 15" xfId="20331"/>
    <cellStyle name="Percent 6 39 16" xfId="20332"/>
    <cellStyle name="Percent 6 39 17" xfId="20333"/>
    <cellStyle name="Percent 6 39 2" xfId="20334"/>
    <cellStyle name="Percent 6 39 3" xfId="20335"/>
    <cellStyle name="Percent 6 39 4" xfId="20336"/>
    <cellStyle name="Percent 6 39 5" xfId="20337"/>
    <cellStyle name="Percent 6 39 6" xfId="20338"/>
    <cellStyle name="Percent 6 39 7" xfId="20339"/>
    <cellStyle name="Percent 6 39 8" xfId="20340"/>
    <cellStyle name="Percent 6 39 9" xfId="20341"/>
    <cellStyle name="Percent 6 4" xfId="20342"/>
    <cellStyle name="Percent 6 4 10" xfId="20343"/>
    <cellStyle name="Percent 6 4 11" xfId="20344"/>
    <cellStyle name="Percent 6 4 12" xfId="20345"/>
    <cellStyle name="Percent 6 4 13" xfId="20346"/>
    <cellStyle name="Percent 6 4 14" xfId="20347"/>
    <cellStyle name="Percent 6 4 15" xfId="20348"/>
    <cellStyle name="Percent 6 4 16" xfId="20349"/>
    <cellStyle name="Percent 6 4 17" xfId="20350"/>
    <cellStyle name="Percent 6 4 2" xfId="20351"/>
    <cellStyle name="Percent 6 4 3" xfId="20352"/>
    <cellStyle name="Percent 6 4 4" xfId="20353"/>
    <cellStyle name="Percent 6 4 5" xfId="20354"/>
    <cellStyle name="Percent 6 4 6" xfId="20355"/>
    <cellStyle name="Percent 6 4 7" xfId="20356"/>
    <cellStyle name="Percent 6 4 8" xfId="20357"/>
    <cellStyle name="Percent 6 4 9" xfId="20358"/>
    <cellStyle name="Percent 6 40" xfId="20359"/>
    <cellStyle name="Percent 6 40 10" xfId="20360"/>
    <cellStyle name="Percent 6 40 11" xfId="20361"/>
    <cellStyle name="Percent 6 40 12" xfId="20362"/>
    <cellStyle name="Percent 6 40 13" xfId="20363"/>
    <cellStyle name="Percent 6 40 14" xfId="20364"/>
    <cellStyle name="Percent 6 40 15" xfId="20365"/>
    <cellStyle name="Percent 6 40 16" xfId="20366"/>
    <cellStyle name="Percent 6 40 17" xfId="20367"/>
    <cellStyle name="Percent 6 40 2" xfId="20368"/>
    <cellStyle name="Percent 6 40 3" xfId="20369"/>
    <cellStyle name="Percent 6 40 4" xfId="20370"/>
    <cellStyle name="Percent 6 40 5" xfId="20371"/>
    <cellStyle name="Percent 6 40 6" xfId="20372"/>
    <cellStyle name="Percent 6 40 7" xfId="20373"/>
    <cellStyle name="Percent 6 40 8" xfId="20374"/>
    <cellStyle name="Percent 6 40 9" xfId="20375"/>
    <cellStyle name="Percent 6 41" xfId="20376"/>
    <cellStyle name="Percent 6 41 10" xfId="20377"/>
    <cellStyle name="Percent 6 41 11" xfId="20378"/>
    <cellStyle name="Percent 6 41 12" xfId="20379"/>
    <cellStyle name="Percent 6 41 13" xfId="20380"/>
    <cellStyle name="Percent 6 41 14" xfId="20381"/>
    <cellStyle name="Percent 6 41 15" xfId="20382"/>
    <cellStyle name="Percent 6 41 16" xfId="20383"/>
    <cellStyle name="Percent 6 41 17" xfId="20384"/>
    <cellStyle name="Percent 6 41 2" xfId="20385"/>
    <cellStyle name="Percent 6 41 3" xfId="20386"/>
    <cellStyle name="Percent 6 41 4" xfId="20387"/>
    <cellStyle name="Percent 6 41 5" xfId="20388"/>
    <cellStyle name="Percent 6 41 6" xfId="20389"/>
    <cellStyle name="Percent 6 41 7" xfId="20390"/>
    <cellStyle name="Percent 6 41 8" xfId="20391"/>
    <cellStyle name="Percent 6 41 9" xfId="20392"/>
    <cellStyle name="Percent 6 42" xfId="20393"/>
    <cellStyle name="Percent 6 42 10" xfId="20394"/>
    <cellStyle name="Percent 6 42 11" xfId="20395"/>
    <cellStyle name="Percent 6 42 12" xfId="20396"/>
    <cellStyle name="Percent 6 42 13" xfId="20397"/>
    <cellStyle name="Percent 6 42 14" xfId="20398"/>
    <cellStyle name="Percent 6 42 15" xfId="20399"/>
    <cellStyle name="Percent 6 42 16" xfId="20400"/>
    <cellStyle name="Percent 6 42 17" xfId="20401"/>
    <cellStyle name="Percent 6 42 2" xfId="20402"/>
    <cellStyle name="Percent 6 42 3" xfId="20403"/>
    <cellStyle name="Percent 6 42 4" xfId="20404"/>
    <cellStyle name="Percent 6 42 5" xfId="20405"/>
    <cellStyle name="Percent 6 42 6" xfId="20406"/>
    <cellStyle name="Percent 6 42 7" xfId="20407"/>
    <cellStyle name="Percent 6 42 8" xfId="20408"/>
    <cellStyle name="Percent 6 42 9" xfId="20409"/>
    <cellStyle name="Percent 6 43" xfId="20410"/>
    <cellStyle name="Percent 6 43 10" xfId="20411"/>
    <cellStyle name="Percent 6 43 11" xfId="20412"/>
    <cellStyle name="Percent 6 43 12" xfId="20413"/>
    <cellStyle name="Percent 6 43 13" xfId="20414"/>
    <cellStyle name="Percent 6 43 14" xfId="20415"/>
    <cellStyle name="Percent 6 43 15" xfId="20416"/>
    <cellStyle name="Percent 6 43 16" xfId="20417"/>
    <cellStyle name="Percent 6 43 17" xfId="20418"/>
    <cellStyle name="Percent 6 43 2" xfId="20419"/>
    <cellStyle name="Percent 6 43 3" xfId="20420"/>
    <cellStyle name="Percent 6 43 4" xfId="20421"/>
    <cellStyle name="Percent 6 43 5" xfId="20422"/>
    <cellStyle name="Percent 6 43 6" xfId="20423"/>
    <cellStyle name="Percent 6 43 7" xfId="20424"/>
    <cellStyle name="Percent 6 43 8" xfId="20425"/>
    <cellStyle name="Percent 6 43 9" xfId="20426"/>
    <cellStyle name="Percent 6 44" xfId="20427"/>
    <cellStyle name="Percent 6 44 10" xfId="20428"/>
    <cellStyle name="Percent 6 44 11" xfId="20429"/>
    <cellStyle name="Percent 6 44 12" xfId="20430"/>
    <cellStyle name="Percent 6 44 13" xfId="20431"/>
    <cellStyle name="Percent 6 44 14" xfId="20432"/>
    <cellStyle name="Percent 6 44 15" xfId="20433"/>
    <cellStyle name="Percent 6 44 16" xfId="20434"/>
    <cellStyle name="Percent 6 44 17" xfId="20435"/>
    <cellStyle name="Percent 6 44 2" xfId="20436"/>
    <cellStyle name="Percent 6 44 3" xfId="20437"/>
    <cellStyle name="Percent 6 44 4" xfId="20438"/>
    <cellStyle name="Percent 6 44 5" xfId="20439"/>
    <cellStyle name="Percent 6 44 6" xfId="20440"/>
    <cellStyle name="Percent 6 44 7" xfId="20441"/>
    <cellStyle name="Percent 6 44 8" xfId="20442"/>
    <cellStyle name="Percent 6 44 9" xfId="20443"/>
    <cellStyle name="Percent 6 45" xfId="20444"/>
    <cellStyle name="Percent 6 45 10" xfId="20445"/>
    <cellStyle name="Percent 6 45 11" xfId="20446"/>
    <cellStyle name="Percent 6 45 12" xfId="20447"/>
    <cellStyle name="Percent 6 45 13" xfId="20448"/>
    <cellStyle name="Percent 6 45 14" xfId="20449"/>
    <cellStyle name="Percent 6 45 15" xfId="20450"/>
    <cellStyle name="Percent 6 45 16" xfId="20451"/>
    <cellStyle name="Percent 6 45 17" xfId="20452"/>
    <cellStyle name="Percent 6 45 2" xfId="20453"/>
    <cellStyle name="Percent 6 45 3" xfId="20454"/>
    <cellStyle name="Percent 6 45 4" xfId="20455"/>
    <cellStyle name="Percent 6 45 5" xfId="20456"/>
    <cellStyle name="Percent 6 45 6" xfId="20457"/>
    <cellStyle name="Percent 6 45 7" xfId="20458"/>
    <cellStyle name="Percent 6 45 8" xfId="20459"/>
    <cellStyle name="Percent 6 45 9" xfId="20460"/>
    <cellStyle name="Percent 6 46" xfId="20461"/>
    <cellStyle name="Percent 6 46 10" xfId="20462"/>
    <cellStyle name="Percent 6 46 11" xfId="20463"/>
    <cellStyle name="Percent 6 46 12" xfId="20464"/>
    <cellStyle name="Percent 6 46 13" xfId="20465"/>
    <cellStyle name="Percent 6 46 14" xfId="20466"/>
    <cellStyle name="Percent 6 46 15" xfId="20467"/>
    <cellStyle name="Percent 6 46 16" xfId="20468"/>
    <cellStyle name="Percent 6 46 17" xfId="20469"/>
    <cellStyle name="Percent 6 46 2" xfId="20470"/>
    <cellStyle name="Percent 6 46 3" xfId="20471"/>
    <cellStyle name="Percent 6 46 4" xfId="20472"/>
    <cellStyle name="Percent 6 46 5" xfId="20473"/>
    <cellStyle name="Percent 6 46 6" xfId="20474"/>
    <cellStyle name="Percent 6 46 7" xfId="20475"/>
    <cellStyle name="Percent 6 46 8" xfId="20476"/>
    <cellStyle name="Percent 6 46 9" xfId="20477"/>
    <cellStyle name="Percent 6 47" xfId="20478"/>
    <cellStyle name="Percent 6 47 10" xfId="20479"/>
    <cellStyle name="Percent 6 47 11" xfId="20480"/>
    <cellStyle name="Percent 6 47 12" xfId="20481"/>
    <cellStyle name="Percent 6 47 13" xfId="20482"/>
    <cellStyle name="Percent 6 47 14" xfId="20483"/>
    <cellStyle name="Percent 6 47 15" xfId="20484"/>
    <cellStyle name="Percent 6 47 16" xfId="20485"/>
    <cellStyle name="Percent 6 47 17" xfId="20486"/>
    <cellStyle name="Percent 6 47 2" xfId="20487"/>
    <cellStyle name="Percent 6 47 3" xfId="20488"/>
    <cellStyle name="Percent 6 47 4" xfId="20489"/>
    <cellStyle name="Percent 6 47 5" xfId="20490"/>
    <cellStyle name="Percent 6 47 6" xfId="20491"/>
    <cellStyle name="Percent 6 47 7" xfId="20492"/>
    <cellStyle name="Percent 6 47 8" xfId="20493"/>
    <cellStyle name="Percent 6 47 9" xfId="20494"/>
    <cellStyle name="Percent 6 48" xfId="20495"/>
    <cellStyle name="Percent 6 49" xfId="20496"/>
    <cellStyle name="Percent 6 5" xfId="20497"/>
    <cellStyle name="Percent 6 5 10" xfId="20498"/>
    <cellStyle name="Percent 6 5 11" xfId="20499"/>
    <cellStyle name="Percent 6 5 12" xfId="20500"/>
    <cellStyle name="Percent 6 5 13" xfId="20501"/>
    <cellStyle name="Percent 6 5 14" xfId="20502"/>
    <cellStyle name="Percent 6 5 15" xfId="20503"/>
    <cellStyle name="Percent 6 5 16" xfId="20504"/>
    <cellStyle name="Percent 6 5 17" xfId="20505"/>
    <cellStyle name="Percent 6 5 2" xfId="20506"/>
    <cellStyle name="Percent 6 5 3" xfId="20507"/>
    <cellStyle name="Percent 6 5 4" xfId="20508"/>
    <cellStyle name="Percent 6 5 5" xfId="20509"/>
    <cellStyle name="Percent 6 5 6" xfId="20510"/>
    <cellStyle name="Percent 6 5 7" xfId="20511"/>
    <cellStyle name="Percent 6 5 8" xfId="20512"/>
    <cellStyle name="Percent 6 5 9" xfId="20513"/>
    <cellStyle name="Percent 6 50" xfId="20514"/>
    <cellStyle name="Percent 6 51" xfId="20515"/>
    <cellStyle name="Percent 6 52" xfId="20516"/>
    <cellStyle name="Percent 6 53" xfId="20517"/>
    <cellStyle name="Percent 6 54" xfId="20518"/>
    <cellStyle name="Percent 6 55" xfId="20519"/>
    <cellStyle name="Percent 6 56" xfId="20520"/>
    <cellStyle name="Percent 6 57" xfId="20521"/>
    <cellStyle name="Percent 6 58" xfId="20522"/>
    <cellStyle name="Percent 6 59" xfId="20523"/>
    <cellStyle name="Percent 6 6" xfId="20524"/>
    <cellStyle name="Percent 6 6 10" xfId="20525"/>
    <cellStyle name="Percent 6 6 11" xfId="20526"/>
    <cellStyle name="Percent 6 6 12" xfId="20527"/>
    <cellStyle name="Percent 6 6 13" xfId="20528"/>
    <cellStyle name="Percent 6 6 14" xfId="20529"/>
    <cellStyle name="Percent 6 6 15" xfId="20530"/>
    <cellStyle name="Percent 6 6 16" xfId="20531"/>
    <cellStyle name="Percent 6 6 17" xfId="20532"/>
    <cellStyle name="Percent 6 6 2" xfId="20533"/>
    <cellStyle name="Percent 6 6 3" xfId="20534"/>
    <cellStyle name="Percent 6 6 4" xfId="20535"/>
    <cellStyle name="Percent 6 6 5" xfId="20536"/>
    <cellStyle name="Percent 6 6 6" xfId="20537"/>
    <cellStyle name="Percent 6 6 7" xfId="20538"/>
    <cellStyle name="Percent 6 6 8" xfId="20539"/>
    <cellStyle name="Percent 6 6 9" xfId="20540"/>
    <cellStyle name="Percent 6 60" xfId="20541"/>
    <cellStyle name="Percent 6 7" xfId="20542"/>
    <cellStyle name="Percent 6 7 10" xfId="20543"/>
    <cellStyle name="Percent 6 7 11" xfId="20544"/>
    <cellStyle name="Percent 6 7 12" xfId="20545"/>
    <cellStyle name="Percent 6 7 13" xfId="20546"/>
    <cellStyle name="Percent 6 7 14" xfId="20547"/>
    <cellStyle name="Percent 6 7 15" xfId="20548"/>
    <cellStyle name="Percent 6 7 16" xfId="20549"/>
    <cellStyle name="Percent 6 7 17" xfId="20550"/>
    <cellStyle name="Percent 6 7 2" xfId="20551"/>
    <cellStyle name="Percent 6 7 3" xfId="20552"/>
    <cellStyle name="Percent 6 7 4" xfId="20553"/>
    <cellStyle name="Percent 6 7 5" xfId="20554"/>
    <cellStyle name="Percent 6 7 6" xfId="20555"/>
    <cellStyle name="Percent 6 7 7" xfId="20556"/>
    <cellStyle name="Percent 6 7 8" xfId="20557"/>
    <cellStyle name="Percent 6 7 9" xfId="20558"/>
    <cellStyle name="Percent 6 8" xfId="20559"/>
    <cellStyle name="Percent 6 8 10" xfId="20560"/>
    <cellStyle name="Percent 6 8 11" xfId="20561"/>
    <cellStyle name="Percent 6 8 12" xfId="20562"/>
    <cellStyle name="Percent 6 8 13" xfId="20563"/>
    <cellStyle name="Percent 6 8 14" xfId="20564"/>
    <cellStyle name="Percent 6 8 15" xfId="20565"/>
    <cellStyle name="Percent 6 8 16" xfId="20566"/>
    <cellStyle name="Percent 6 8 17" xfId="20567"/>
    <cellStyle name="Percent 6 8 2" xfId="20568"/>
    <cellStyle name="Percent 6 8 3" xfId="20569"/>
    <cellStyle name="Percent 6 8 4" xfId="20570"/>
    <cellStyle name="Percent 6 8 5" xfId="20571"/>
    <cellStyle name="Percent 6 8 6" xfId="20572"/>
    <cellStyle name="Percent 6 8 7" xfId="20573"/>
    <cellStyle name="Percent 6 8 8" xfId="20574"/>
    <cellStyle name="Percent 6 8 9" xfId="20575"/>
    <cellStyle name="Percent 6 9" xfId="20576"/>
    <cellStyle name="Percent 6 9 10" xfId="20577"/>
    <cellStyle name="Percent 6 9 11" xfId="20578"/>
    <cellStyle name="Percent 6 9 12" xfId="20579"/>
    <cellStyle name="Percent 6 9 13" xfId="20580"/>
    <cellStyle name="Percent 6 9 14" xfId="20581"/>
    <cellStyle name="Percent 6 9 15" xfId="20582"/>
    <cellStyle name="Percent 6 9 16" xfId="20583"/>
    <cellStyle name="Percent 6 9 17" xfId="20584"/>
    <cellStyle name="Percent 6 9 2" xfId="20585"/>
    <cellStyle name="Percent 6 9 3" xfId="20586"/>
    <cellStyle name="Percent 6 9 4" xfId="20587"/>
    <cellStyle name="Percent 6 9 5" xfId="20588"/>
    <cellStyle name="Percent 6 9 6" xfId="20589"/>
    <cellStyle name="Percent 6 9 7" xfId="20590"/>
    <cellStyle name="Percent 6 9 8" xfId="20591"/>
    <cellStyle name="Percent 6 9 9" xfId="20592"/>
    <cellStyle name="Percent 7" xfId="20593"/>
    <cellStyle name="Percent 7 2" xfId="20594"/>
    <cellStyle name="Percent 7 2 10" xfId="20595"/>
    <cellStyle name="Percent 7 2 11" xfId="20596"/>
    <cellStyle name="Percent 7 2 12" xfId="20597"/>
    <cellStyle name="Percent 7 2 13" xfId="20598"/>
    <cellStyle name="Percent 7 2 14" xfId="20599"/>
    <cellStyle name="Percent 7 2 15" xfId="20600"/>
    <cellStyle name="Percent 7 2 16" xfId="20601"/>
    <cellStyle name="Percent 7 2 17" xfId="20602"/>
    <cellStyle name="Percent 7 2 2" xfId="20603"/>
    <cellStyle name="Percent 7 2 3" xfId="20604"/>
    <cellStyle name="Percent 7 2 4" xfId="20605"/>
    <cellStyle name="Percent 7 2 5" xfId="20606"/>
    <cellStyle name="Percent 7 2 6" xfId="20607"/>
    <cellStyle name="Percent 7 2 7" xfId="20608"/>
    <cellStyle name="Percent 7 2 8" xfId="20609"/>
    <cellStyle name="Percent 7 2 9" xfId="20610"/>
    <cellStyle name="Percent 7 3" xfId="44061"/>
    <cellStyle name="Percent 7 4" xfId="44062"/>
    <cellStyle name="Percent 7 5" xfId="44063"/>
    <cellStyle name="Percent 7 6" xfId="44064"/>
    <cellStyle name="Percent 7 7" xfId="44065"/>
    <cellStyle name="Percent 7 8" xfId="44066"/>
    <cellStyle name="Percent 7 9" xfId="44067"/>
    <cellStyle name="Percent 8" xfId="20611"/>
    <cellStyle name="Percent 8 10" xfId="20612"/>
    <cellStyle name="Percent 8 10 10" xfId="20613"/>
    <cellStyle name="Percent 8 10 11" xfId="20614"/>
    <cellStyle name="Percent 8 10 12" xfId="20615"/>
    <cellStyle name="Percent 8 10 13" xfId="20616"/>
    <cellStyle name="Percent 8 10 14" xfId="20617"/>
    <cellStyle name="Percent 8 10 15" xfId="20618"/>
    <cellStyle name="Percent 8 10 16" xfId="20619"/>
    <cellStyle name="Percent 8 10 17" xfId="20620"/>
    <cellStyle name="Percent 8 10 2" xfId="20621"/>
    <cellStyle name="Percent 8 10 3" xfId="20622"/>
    <cellStyle name="Percent 8 10 4" xfId="20623"/>
    <cellStyle name="Percent 8 10 5" xfId="20624"/>
    <cellStyle name="Percent 8 10 6" xfId="20625"/>
    <cellStyle name="Percent 8 10 7" xfId="20626"/>
    <cellStyle name="Percent 8 10 8" xfId="20627"/>
    <cellStyle name="Percent 8 10 9" xfId="20628"/>
    <cellStyle name="Percent 8 11" xfId="20629"/>
    <cellStyle name="Percent 8 11 10" xfId="20630"/>
    <cellStyle name="Percent 8 11 11" xfId="20631"/>
    <cellStyle name="Percent 8 11 12" xfId="20632"/>
    <cellStyle name="Percent 8 11 13" xfId="20633"/>
    <cellStyle name="Percent 8 11 14" xfId="20634"/>
    <cellStyle name="Percent 8 11 15" xfId="20635"/>
    <cellStyle name="Percent 8 11 16" xfId="20636"/>
    <cellStyle name="Percent 8 11 17" xfId="20637"/>
    <cellStyle name="Percent 8 11 2" xfId="20638"/>
    <cellStyle name="Percent 8 11 3" xfId="20639"/>
    <cellStyle name="Percent 8 11 4" xfId="20640"/>
    <cellStyle name="Percent 8 11 5" xfId="20641"/>
    <cellStyle name="Percent 8 11 6" xfId="20642"/>
    <cellStyle name="Percent 8 11 7" xfId="20643"/>
    <cellStyle name="Percent 8 11 8" xfId="20644"/>
    <cellStyle name="Percent 8 11 9" xfId="20645"/>
    <cellStyle name="Percent 8 12" xfId="20646"/>
    <cellStyle name="Percent 8 12 10" xfId="20647"/>
    <cellStyle name="Percent 8 12 11" xfId="20648"/>
    <cellStyle name="Percent 8 12 12" xfId="20649"/>
    <cellStyle name="Percent 8 12 13" xfId="20650"/>
    <cellStyle name="Percent 8 12 14" xfId="20651"/>
    <cellStyle name="Percent 8 12 15" xfId="20652"/>
    <cellStyle name="Percent 8 12 16" xfId="20653"/>
    <cellStyle name="Percent 8 12 17" xfId="20654"/>
    <cellStyle name="Percent 8 12 2" xfId="20655"/>
    <cellStyle name="Percent 8 12 3" xfId="20656"/>
    <cellStyle name="Percent 8 12 4" xfId="20657"/>
    <cellStyle name="Percent 8 12 5" xfId="20658"/>
    <cellStyle name="Percent 8 12 6" xfId="20659"/>
    <cellStyle name="Percent 8 12 7" xfId="20660"/>
    <cellStyle name="Percent 8 12 8" xfId="20661"/>
    <cellStyle name="Percent 8 12 9" xfId="20662"/>
    <cellStyle name="Percent 8 13" xfId="20663"/>
    <cellStyle name="Percent 8 13 10" xfId="20664"/>
    <cellStyle name="Percent 8 13 11" xfId="20665"/>
    <cellStyle name="Percent 8 13 12" xfId="20666"/>
    <cellStyle name="Percent 8 13 13" xfId="20667"/>
    <cellStyle name="Percent 8 13 14" xfId="20668"/>
    <cellStyle name="Percent 8 13 15" xfId="20669"/>
    <cellStyle name="Percent 8 13 16" xfId="20670"/>
    <cellStyle name="Percent 8 13 17" xfId="20671"/>
    <cellStyle name="Percent 8 13 2" xfId="20672"/>
    <cellStyle name="Percent 8 13 3" xfId="20673"/>
    <cellStyle name="Percent 8 13 4" xfId="20674"/>
    <cellStyle name="Percent 8 13 5" xfId="20675"/>
    <cellStyle name="Percent 8 13 6" xfId="20676"/>
    <cellStyle name="Percent 8 13 7" xfId="20677"/>
    <cellStyle name="Percent 8 13 8" xfId="20678"/>
    <cellStyle name="Percent 8 13 9" xfId="20679"/>
    <cellStyle name="Percent 8 14" xfId="20680"/>
    <cellStyle name="Percent 8 14 10" xfId="20681"/>
    <cellStyle name="Percent 8 14 11" xfId="20682"/>
    <cellStyle name="Percent 8 14 12" xfId="20683"/>
    <cellStyle name="Percent 8 14 13" xfId="20684"/>
    <cellStyle name="Percent 8 14 14" xfId="20685"/>
    <cellStyle name="Percent 8 14 15" xfId="20686"/>
    <cellStyle name="Percent 8 14 16" xfId="20687"/>
    <cellStyle name="Percent 8 14 17" xfId="20688"/>
    <cellStyle name="Percent 8 14 2" xfId="20689"/>
    <cellStyle name="Percent 8 14 3" xfId="20690"/>
    <cellStyle name="Percent 8 14 4" xfId="20691"/>
    <cellStyle name="Percent 8 14 5" xfId="20692"/>
    <cellStyle name="Percent 8 14 6" xfId="20693"/>
    <cellStyle name="Percent 8 14 7" xfId="20694"/>
    <cellStyle name="Percent 8 14 8" xfId="20695"/>
    <cellStyle name="Percent 8 14 9" xfId="20696"/>
    <cellStyle name="Percent 8 15" xfId="20697"/>
    <cellStyle name="Percent 8 15 10" xfId="20698"/>
    <cellStyle name="Percent 8 15 11" xfId="20699"/>
    <cellStyle name="Percent 8 15 12" xfId="20700"/>
    <cellStyle name="Percent 8 15 13" xfId="20701"/>
    <cellStyle name="Percent 8 15 14" xfId="20702"/>
    <cellStyle name="Percent 8 15 15" xfId="20703"/>
    <cellStyle name="Percent 8 15 16" xfId="20704"/>
    <cellStyle name="Percent 8 15 17" xfId="20705"/>
    <cellStyle name="Percent 8 15 2" xfId="20706"/>
    <cellStyle name="Percent 8 15 3" xfId="20707"/>
    <cellStyle name="Percent 8 15 4" xfId="20708"/>
    <cellStyle name="Percent 8 15 5" xfId="20709"/>
    <cellStyle name="Percent 8 15 6" xfId="20710"/>
    <cellStyle name="Percent 8 15 7" xfId="20711"/>
    <cellStyle name="Percent 8 15 8" xfId="20712"/>
    <cellStyle name="Percent 8 15 9" xfId="20713"/>
    <cellStyle name="Percent 8 16" xfId="20714"/>
    <cellStyle name="Percent 8 16 10" xfId="20715"/>
    <cellStyle name="Percent 8 16 11" xfId="20716"/>
    <cellStyle name="Percent 8 16 12" xfId="20717"/>
    <cellStyle name="Percent 8 16 13" xfId="20718"/>
    <cellStyle name="Percent 8 16 14" xfId="20719"/>
    <cellStyle name="Percent 8 16 15" xfId="20720"/>
    <cellStyle name="Percent 8 16 16" xfId="20721"/>
    <cellStyle name="Percent 8 16 17" xfId="20722"/>
    <cellStyle name="Percent 8 16 2" xfId="20723"/>
    <cellStyle name="Percent 8 16 3" xfId="20724"/>
    <cellStyle name="Percent 8 16 4" xfId="20725"/>
    <cellStyle name="Percent 8 16 5" xfId="20726"/>
    <cellStyle name="Percent 8 16 6" xfId="20727"/>
    <cellStyle name="Percent 8 16 7" xfId="20728"/>
    <cellStyle name="Percent 8 16 8" xfId="20729"/>
    <cellStyle name="Percent 8 16 9" xfId="20730"/>
    <cellStyle name="Percent 8 17" xfId="20731"/>
    <cellStyle name="Percent 8 17 10" xfId="20732"/>
    <cellStyle name="Percent 8 17 11" xfId="20733"/>
    <cellStyle name="Percent 8 17 12" xfId="20734"/>
    <cellStyle name="Percent 8 17 13" xfId="20735"/>
    <cellStyle name="Percent 8 17 14" xfId="20736"/>
    <cellStyle name="Percent 8 17 15" xfId="20737"/>
    <cellStyle name="Percent 8 17 16" xfId="20738"/>
    <cellStyle name="Percent 8 17 17" xfId="20739"/>
    <cellStyle name="Percent 8 17 2" xfId="20740"/>
    <cellStyle name="Percent 8 17 3" xfId="20741"/>
    <cellStyle name="Percent 8 17 4" xfId="20742"/>
    <cellStyle name="Percent 8 17 5" xfId="20743"/>
    <cellStyle name="Percent 8 17 6" xfId="20744"/>
    <cellStyle name="Percent 8 17 7" xfId="20745"/>
    <cellStyle name="Percent 8 17 8" xfId="20746"/>
    <cellStyle name="Percent 8 17 9" xfId="20747"/>
    <cellStyle name="Percent 8 18" xfId="20748"/>
    <cellStyle name="Percent 8 18 10" xfId="20749"/>
    <cellStyle name="Percent 8 18 11" xfId="20750"/>
    <cellStyle name="Percent 8 18 12" xfId="20751"/>
    <cellStyle name="Percent 8 18 13" xfId="20752"/>
    <cellStyle name="Percent 8 18 14" xfId="20753"/>
    <cellStyle name="Percent 8 18 15" xfId="20754"/>
    <cellStyle name="Percent 8 18 16" xfId="20755"/>
    <cellStyle name="Percent 8 18 17" xfId="20756"/>
    <cellStyle name="Percent 8 18 2" xfId="20757"/>
    <cellStyle name="Percent 8 18 3" xfId="20758"/>
    <cellStyle name="Percent 8 18 4" xfId="20759"/>
    <cellStyle name="Percent 8 18 5" xfId="20760"/>
    <cellStyle name="Percent 8 18 6" xfId="20761"/>
    <cellStyle name="Percent 8 18 7" xfId="20762"/>
    <cellStyle name="Percent 8 18 8" xfId="20763"/>
    <cellStyle name="Percent 8 18 9" xfId="20764"/>
    <cellStyle name="Percent 8 19" xfId="20765"/>
    <cellStyle name="Percent 8 19 10" xfId="20766"/>
    <cellStyle name="Percent 8 19 11" xfId="20767"/>
    <cellStyle name="Percent 8 19 12" xfId="20768"/>
    <cellStyle name="Percent 8 19 13" xfId="20769"/>
    <cellStyle name="Percent 8 19 14" xfId="20770"/>
    <cellStyle name="Percent 8 19 15" xfId="20771"/>
    <cellStyle name="Percent 8 19 16" xfId="20772"/>
    <cellStyle name="Percent 8 19 17" xfId="20773"/>
    <cellStyle name="Percent 8 19 2" xfId="20774"/>
    <cellStyle name="Percent 8 19 3" xfId="20775"/>
    <cellStyle name="Percent 8 19 4" xfId="20776"/>
    <cellStyle name="Percent 8 19 5" xfId="20777"/>
    <cellStyle name="Percent 8 19 6" xfId="20778"/>
    <cellStyle name="Percent 8 19 7" xfId="20779"/>
    <cellStyle name="Percent 8 19 8" xfId="20780"/>
    <cellStyle name="Percent 8 19 9" xfId="20781"/>
    <cellStyle name="Percent 8 2" xfId="20782"/>
    <cellStyle name="Percent 8 2 2" xfId="20783"/>
    <cellStyle name="Percent 8 2 2 10" xfId="20784"/>
    <cellStyle name="Percent 8 2 2 11" xfId="20785"/>
    <cellStyle name="Percent 8 2 2 12" xfId="20786"/>
    <cellStyle name="Percent 8 2 2 13" xfId="20787"/>
    <cellStyle name="Percent 8 2 2 14" xfId="20788"/>
    <cellStyle name="Percent 8 2 2 15" xfId="20789"/>
    <cellStyle name="Percent 8 2 2 16" xfId="20790"/>
    <cellStyle name="Percent 8 2 2 17" xfId="20791"/>
    <cellStyle name="Percent 8 2 2 18" xfId="20792"/>
    <cellStyle name="Percent 8 2 2 19" xfId="20793"/>
    <cellStyle name="Percent 8 2 2 2" xfId="20794"/>
    <cellStyle name="Percent 8 2 2 2 10" xfId="20795"/>
    <cellStyle name="Percent 8 2 2 2 11" xfId="20796"/>
    <cellStyle name="Percent 8 2 2 2 12" xfId="20797"/>
    <cellStyle name="Percent 8 2 2 2 13" xfId="20798"/>
    <cellStyle name="Percent 8 2 2 2 14" xfId="20799"/>
    <cellStyle name="Percent 8 2 2 2 15" xfId="20800"/>
    <cellStyle name="Percent 8 2 2 2 16" xfId="20801"/>
    <cellStyle name="Percent 8 2 2 2 17" xfId="20802"/>
    <cellStyle name="Percent 8 2 2 2 18" xfId="20803"/>
    <cellStyle name="Percent 8 2 2 2 19" xfId="20804"/>
    <cellStyle name="Percent 8 2 2 2 2" xfId="20805"/>
    <cellStyle name="Percent 8 2 2 2 2 10" xfId="20806"/>
    <cellStyle name="Percent 8 2 2 2 2 11" xfId="20807"/>
    <cellStyle name="Percent 8 2 2 2 2 12" xfId="20808"/>
    <cellStyle name="Percent 8 2 2 2 2 13" xfId="20809"/>
    <cellStyle name="Percent 8 2 2 2 2 2" xfId="20810"/>
    <cellStyle name="Percent 8 2 2 2 2 3" xfId="20811"/>
    <cellStyle name="Percent 8 2 2 2 2 4" xfId="20812"/>
    <cellStyle name="Percent 8 2 2 2 2 5" xfId="20813"/>
    <cellStyle name="Percent 8 2 2 2 2 6" xfId="20814"/>
    <cellStyle name="Percent 8 2 2 2 2 7" xfId="20815"/>
    <cellStyle name="Percent 8 2 2 2 2 8" xfId="20816"/>
    <cellStyle name="Percent 8 2 2 2 2 9" xfId="20817"/>
    <cellStyle name="Percent 8 2 2 2 20" xfId="20818"/>
    <cellStyle name="Percent 8 2 2 2 21" xfId="20819"/>
    <cellStyle name="Percent 8 2 2 2 22" xfId="20820"/>
    <cellStyle name="Percent 8 2 2 2 23" xfId="20821"/>
    <cellStyle name="Percent 8 2 2 2 24" xfId="20822"/>
    <cellStyle name="Percent 8 2 2 2 25" xfId="20823"/>
    <cellStyle name="Percent 8 2 2 2 26" xfId="20824"/>
    <cellStyle name="Percent 8 2 2 2 27" xfId="20825"/>
    <cellStyle name="Percent 8 2 2 2 28" xfId="20826"/>
    <cellStyle name="Percent 8 2 2 2 29" xfId="20827"/>
    <cellStyle name="Percent 8 2 2 2 3" xfId="20828"/>
    <cellStyle name="Percent 8 2 2 2 30" xfId="20829"/>
    <cellStyle name="Percent 8 2 2 2 31" xfId="20830"/>
    <cellStyle name="Percent 8 2 2 2 32" xfId="20831"/>
    <cellStyle name="Percent 8 2 2 2 33" xfId="20832"/>
    <cellStyle name="Percent 8 2 2 2 34" xfId="20833"/>
    <cellStyle name="Percent 8 2 2 2 35" xfId="20834"/>
    <cellStyle name="Percent 8 2 2 2 36" xfId="20835"/>
    <cellStyle name="Percent 8 2 2 2 37" xfId="20836"/>
    <cellStyle name="Percent 8 2 2 2 38" xfId="20837"/>
    <cellStyle name="Percent 8 2 2 2 39" xfId="20838"/>
    <cellStyle name="Percent 8 2 2 2 4" xfId="20839"/>
    <cellStyle name="Percent 8 2 2 2 40" xfId="20840"/>
    <cellStyle name="Percent 8 2 2 2 41" xfId="20841"/>
    <cellStyle name="Percent 8 2 2 2 42" xfId="20842"/>
    <cellStyle name="Percent 8 2 2 2 43" xfId="20843"/>
    <cellStyle name="Percent 8 2 2 2 44" xfId="20844"/>
    <cellStyle name="Percent 8 2 2 2 45" xfId="20845"/>
    <cellStyle name="Percent 8 2 2 2 46" xfId="20846"/>
    <cellStyle name="Percent 8 2 2 2 47" xfId="20847"/>
    <cellStyle name="Percent 8 2 2 2 48" xfId="20848"/>
    <cellStyle name="Percent 8 2 2 2 49" xfId="20849"/>
    <cellStyle name="Percent 8 2 2 2 5" xfId="20850"/>
    <cellStyle name="Percent 8 2 2 2 50" xfId="20851"/>
    <cellStyle name="Percent 8 2 2 2 51" xfId="20852"/>
    <cellStyle name="Percent 8 2 2 2 52" xfId="20853"/>
    <cellStyle name="Percent 8 2 2 2 53" xfId="20854"/>
    <cellStyle name="Percent 8 2 2 2 54" xfId="20855"/>
    <cellStyle name="Percent 8 2 2 2 55" xfId="20856"/>
    <cellStyle name="Percent 8 2 2 2 56" xfId="20857"/>
    <cellStyle name="Percent 8 2 2 2 57" xfId="20858"/>
    <cellStyle name="Percent 8 2 2 2 58" xfId="20859"/>
    <cellStyle name="Percent 8 2 2 2 59" xfId="20860"/>
    <cellStyle name="Percent 8 2 2 2 6" xfId="20861"/>
    <cellStyle name="Percent 8 2 2 2 60" xfId="20862"/>
    <cellStyle name="Percent 8 2 2 2 61" xfId="20863"/>
    <cellStyle name="Percent 8 2 2 2 62" xfId="20864"/>
    <cellStyle name="Percent 8 2 2 2 63" xfId="20865"/>
    <cellStyle name="Percent 8 2 2 2 64" xfId="20866"/>
    <cellStyle name="Percent 8 2 2 2 65" xfId="20867"/>
    <cellStyle name="Percent 8 2 2 2 66" xfId="20868"/>
    <cellStyle name="Percent 8 2 2 2 67" xfId="20869"/>
    <cellStyle name="Percent 8 2 2 2 68" xfId="20870"/>
    <cellStyle name="Percent 8 2 2 2 69" xfId="20871"/>
    <cellStyle name="Percent 8 2 2 2 7" xfId="20872"/>
    <cellStyle name="Percent 8 2 2 2 8" xfId="20873"/>
    <cellStyle name="Percent 8 2 2 2 9" xfId="20874"/>
    <cellStyle name="Percent 8 2 2 20" xfId="20875"/>
    <cellStyle name="Percent 8 2 2 21" xfId="20876"/>
    <cellStyle name="Percent 8 2 2 22" xfId="20877"/>
    <cellStyle name="Percent 8 2 2 23" xfId="20878"/>
    <cellStyle name="Percent 8 2 2 24" xfId="20879"/>
    <cellStyle name="Percent 8 2 2 25" xfId="20880"/>
    <cellStyle name="Percent 8 2 2 26" xfId="20881"/>
    <cellStyle name="Percent 8 2 2 27" xfId="20882"/>
    <cellStyle name="Percent 8 2 2 28" xfId="20883"/>
    <cellStyle name="Percent 8 2 2 29" xfId="20884"/>
    <cellStyle name="Percent 8 2 2 3" xfId="20885"/>
    <cellStyle name="Percent 8 2 2 3 10" xfId="20886"/>
    <cellStyle name="Percent 8 2 2 3 11" xfId="20887"/>
    <cellStyle name="Percent 8 2 2 3 12" xfId="20888"/>
    <cellStyle name="Percent 8 2 2 3 13" xfId="20889"/>
    <cellStyle name="Percent 8 2 2 3 2" xfId="20890"/>
    <cellStyle name="Percent 8 2 2 3 3" xfId="20891"/>
    <cellStyle name="Percent 8 2 2 3 4" xfId="20892"/>
    <cellStyle name="Percent 8 2 2 3 5" xfId="20893"/>
    <cellStyle name="Percent 8 2 2 3 6" xfId="20894"/>
    <cellStyle name="Percent 8 2 2 3 7" xfId="20895"/>
    <cellStyle name="Percent 8 2 2 3 8" xfId="20896"/>
    <cellStyle name="Percent 8 2 2 3 9" xfId="20897"/>
    <cellStyle name="Percent 8 2 2 30" xfId="20898"/>
    <cellStyle name="Percent 8 2 2 31" xfId="20899"/>
    <cellStyle name="Percent 8 2 2 32" xfId="20900"/>
    <cellStyle name="Percent 8 2 2 33" xfId="20901"/>
    <cellStyle name="Percent 8 2 2 34" xfId="20902"/>
    <cellStyle name="Percent 8 2 2 35" xfId="20903"/>
    <cellStyle name="Percent 8 2 2 36" xfId="20904"/>
    <cellStyle name="Percent 8 2 2 37" xfId="20905"/>
    <cellStyle name="Percent 8 2 2 38" xfId="20906"/>
    <cellStyle name="Percent 8 2 2 39" xfId="20907"/>
    <cellStyle name="Percent 8 2 2 4" xfId="20908"/>
    <cellStyle name="Percent 8 2 2 40" xfId="20909"/>
    <cellStyle name="Percent 8 2 2 41" xfId="20910"/>
    <cellStyle name="Percent 8 2 2 42" xfId="20911"/>
    <cellStyle name="Percent 8 2 2 43" xfId="20912"/>
    <cellStyle name="Percent 8 2 2 44" xfId="20913"/>
    <cellStyle name="Percent 8 2 2 45" xfId="20914"/>
    <cellStyle name="Percent 8 2 2 46" xfId="20915"/>
    <cellStyle name="Percent 8 2 2 47" xfId="20916"/>
    <cellStyle name="Percent 8 2 2 48" xfId="20917"/>
    <cellStyle name="Percent 8 2 2 49" xfId="20918"/>
    <cellStyle name="Percent 8 2 2 5" xfId="20919"/>
    <cellStyle name="Percent 8 2 2 50" xfId="20920"/>
    <cellStyle name="Percent 8 2 2 51" xfId="20921"/>
    <cellStyle name="Percent 8 2 2 52" xfId="20922"/>
    <cellStyle name="Percent 8 2 2 53" xfId="20923"/>
    <cellStyle name="Percent 8 2 2 54" xfId="20924"/>
    <cellStyle name="Percent 8 2 2 55" xfId="20925"/>
    <cellStyle name="Percent 8 2 2 56" xfId="20926"/>
    <cellStyle name="Percent 8 2 2 57" xfId="20927"/>
    <cellStyle name="Percent 8 2 2 58" xfId="20928"/>
    <cellStyle name="Percent 8 2 2 59" xfId="20929"/>
    <cellStyle name="Percent 8 2 2 6" xfId="20930"/>
    <cellStyle name="Percent 8 2 2 60" xfId="20931"/>
    <cellStyle name="Percent 8 2 2 61" xfId="20932"/>
    <cellStyle name="Percent 8 2 2 62" xfId="20933"/>
    <cellStyle name="Percent 8 2 2 63" xfId="20934"/>
    <cellStyle name="Percent 8 2 2 64" xfId="20935"/>
    <cellStyle name="Percent 8 2 2 65" xfId="20936"/>
    <cellStyle name="Percent 8 2 2 66" xfId="20937"/>
    <cellStyle name="Percent 8 2 2 67" xfId="20938"/>
    <cellStyle name="Percent 8 2 2 68" xfId="20939"/>
    <cellStyle name="Percent 8 2 2 69" xfId="20940"/>
    <cellStyle name="Percent 8 2 2 7" xfId="20941"/>
    <cellStyle name="Percent 8 2 2 70" xfId="20942"/>
    <cellStyle name="Percent 8 2 2 8" xfId="20943"/>
    <cellStyle name="Percent 8 2 2 9" xfId="20944"/>
    <cellStyle name="Percent 8 2 3" xfId="20945"/>
    <cellStyle name="Percent 8 2 3 10" xfId="20946"/>
    <cellStyle name="Percent 8 2 3 11" xfId="20947"/>
    <cellStyle name="Percent 8 2 3 12" xfId="20948"/>
    <cellStyle name="Percent 8 2 3 13" xfId="20949"/>
    <cellStyle name="Percent 8 2 3 14" xfId="20950"/>
    <cellStyle name="Percent 8 2 3 15" xfId="20951"/>
    <cellStyle name="Percent 8 2 3 16" xfId="20952"/>
    <cellStyle name="Percent 8 2 3 17" xfId="20953"/>
    <cellStyle name="Percent 8 2 3 18" xfId="20954"/>
    <cellStyle name="Percent 8 2 3 19" xfId="20955"/>
    <cellStyle name="Percent 8 2 3 2" xfId="20956"/>
    <cellStyle name="Percent 8 2 3 2 10" xfId="20957"/>
    <cellStyle name="Percent 8 2 3 2 11" xfId="20958"/>
    <cellStyle name="Percent 8 2 3 2 12" xfId="20959"/>
    <cellStyle name="Percent 8 2 3 2 13" xfId="20960"/>
    <cellStyle name="Percent 8 2 3 2 2" xfId="20961"/>
    <cellStyle name="Percent 8 2 3 2 3" xfId="20962"/>
    <cellStyle name="Percent 8 2 3 2 4" xfId="20963"/>
    <cellStyle name="Percent 8 2 3 2 5" xfId="20964"/>
    <cellStyle name="Percent 8 2 3 2 6" xfId="20965"/>
    <cellStyle name="Percent 8 2 3 2 7" xfId="20966"/>
    <cellStyle name="Percent 8 2 3 2 8" xfId="20967"/>
    <cellStyle name="Percent 8 2 3 2 9" xfId="20968"/>
    <cellStyle name="Percent 8 2 3 20" xfId="20969"/>
    <cellStyle name="Percent 8 2 3 21" xfId="20970"/>
    <cellStyle name="Percent 8 2 3 22" xfId="20971"/>
    <cellStyle name="Percent 8 2 3 23" xfId="20972"/>
    <cellStyle name="Percent 8 2 3 24" xfId="20973"/>
    <cellStyle name="Percent 8 2 3 25" xfId="20974"/>
    <cellStyle name="Percent 8 2 3 26" xfId="20975"/>
    <cellStyle name="Percent 8 2 3 27" xfId="20976"/>
    <cellStyle name="Percent 8 2 3 28" xfId="20977"/>
    <cellStyle name="Percent 8 2 3 29" xfId="20978"/>
    <cellStyle name="Percent 8 2 3 3" xfId="20979"/>
    <cellStyle name="Percent 8 2 3 30" xfId="20980"/>
    <cellStyle name="Percent 8 2 3 31" xfId="20981"/>
    <cellStyle name="Percent 8 2 3 32" xfId="20982"/>
    <cellStyle name="Percent 8 2 3 33" xfId="20983"/>
    <cellStyle name="Percent 8 2 3 34" xfId="20984"/>
    <cellStyle name="Percent 8 2 3 35" xfId="20985"/>
    <cellStyle name="Percent 8 2 3 36" xfId="20986"/>
    <cellStyle name="Percent 8 2 3 37" xfId="20987"/>
    <cellStyle name="Percent 8 2 3 38" xfId="20988"/>
    <cellStyle name="Percent 8 2 3 39" xfId="20989"/>
    <cellStyle name="Percent 8 2 3 4" xfId="20990"/>
    <cellStyle name="Percent 8 2 3 40" xfId="20991"/>
    <cellStyle name="Percent 8 2 3 41" xfId="20992"/>
    <cellStyle name="Percent 8 2 3 42" xfId="20993"/>
    <cellStyle name="Percent 8 2 3 43" xfId="20994"/>
    <cellStyle name="Percent 8 2 3 44" xfId="20995"/>
    <cellStyle name="Percent 8 2 3 45" xfId="20996"/>
    <cellStyle name="Percent 8 2 3 46" xfId="20997"/>
    <cellStyle name="Percent 8 2 3 47" xfId="20998"/>
    <cellStyle name="Percent 8 2 3 48" xfId="20999"/>
    <cellStyle name="Percent 8 2 3 49" xfId="21000"/>
    <cellStyle name="Percent 8 2 3 5" xfId="21001"/>
    <cellStyle name="Percent 8 2 3 50" xfId="21002"/>
    <cellStyle name="Percent 8 2 3 51" xfId="21003"/>
    <cellStyle name="Percent 8 2 3 52" xfId="21004"/>
    <cellStyle name="Percent 8 2 3 53" xfId="21005"/>
    <cellStyle name="Percent 8 2 3 54" xfId="21006"/>
    <cellStyle name="Percent 8 2 3 55" xfId="21007"/>
    <cellStyle name="Percent 8 2 3 56" xfId="21008"/>
    <cellStyle name="Percent 8 2 3 57" xfId="21009"/>
    <cellStyle name="Percent 8 2 3 58" xfId="21010"/>
    <cellStyle name="Percent 8 2 3 59" xfId="21011"/>
    <cellStyle name="Percent 8 2 3 6" xfId="21012"/>
    <cellStyle name="Percent 8 2 3 60" xfId="21013"/>
    <cellStyle name="Percent 8 2 3 61" xfId="21014"/>
    <cellStyle name="Percent 8 2 3 62" xfId="21015"/>
    <cellStyle name="Percent 8 2 3 63" xfId="21016"/>
    <cellStyle name="Percent 8 2 3 64" xfId="21017"/>
    <cellStyle name="Percent 8 2 3 65" xfId="21018"/>
    <cellStyle name="Percent 8 2 3 66" xfId="21019"/>
    <cellStyle name="Percent 8 2 3 67" xfId="21020"/>
    <cellStyle name="Percent 8 2 3 68" xfId="21021"/>
    <cellStyle name="Percent 8 2 3 69" xfId="21022"/>
    <cellStyle name="Percent 8 2 3 7" xfId="21023"/>
    <cellStyle name="Percent 8 2 3 8" xfId="21024"/>
    <cellStyle name="Percent 8 2 3 9" xfId="21025"/>
    <cellStyle name="Percent 8 20" xfId="21026"/>
    <cellStyle name="Percent 8 20 10" xfId="21027"/>
    <cellStyle name="Percent 8 20 11" xfId="21028"/>
    <cellStyle name="Percent 8 20 12" xfId="21029"/>
    <cellStyle name="Percent 8 20 13" xfId="21030"/>
    <cellStyle name="Percent 8 20 14" xfId="21031"/>
    <cellStyle name="Percent 8 20 15" xfId="21032"/>
    <cellStyle name="Percent 8 20 16" xfId="21033"/>
    <cellStyle name="Percent 8 20 17" xfId="21034"/>
    <cellStyle name="Percent 8 20 2" xfId="21035"/>
    <cellStyle name="Percent 8 20 3" xfId="21036"/>
    <cellStyle name="Percent 8 20 4" xfId="21037"/>
    <cellStyle name="Percent 8 20 5" xfId="21038"/>
    <cellStyle name="Percent 8 20 6" xfId="21039"/>
    <cellStyle name="Percent 8 20 7" xfId="21040"/>
    <cellStyle name="Percent 8 20 8" xfId="21041"/>
    <cellStyle name="Percent 8 20 9" xfId="21042"/>
    <cellStyle name="Percent 8 21" xfId="21043"/>
    <cellStyle name="Percent 8 21 10" xfId="21044"/>
    <cellStyle name="Percent 8 21 11" xfId="21045"/>
    <cellStyle name="Percent 8 21 12" xfId="21046"/>
    <cellStyle name="Percent 8 21 13" xfId="21047"/>
    <cellStyle name="Percent 8 21 14" xfId="21048"/>
    <cellStyle name="Percent 8 21 15" xfId="21049"/>
    <cellStyle name="Percent 8 21 16" xfId="21050"/>
    <cellStyle name="Percent 8 21 17" xfId="21051"/>
    <cellStyle name="Percent 8 21 2" xfId="21052"/>
    <cellStyle name="Percent 8 21 3" xfId="21053"/>
    <cellStyle name="Percent 8 21 4" xfId="21054"/>
    <cellStyle name="Percent 8 21 5" xfId="21055"/>
    <cellStyle name="Percent 8 21 6" xfId="21056"/>
    <cellStyle name="Percent 8 21 7" xfId="21057"/>
    <cellStyle name="Percent 8 21 8" xfId="21058"/>
    <cellStyle name="Percent 8 21 9" xfId="21059"/>
    <cellStyle name="Percent 8 22" xfId="21060"/>
    <cellStyle name="Percent 8 22 10" xfId="21061"/>
    <cellStyle name="Percent 8 22 11" xfId="21062"/>
    <cellStyle name="Percent 8 22 12" xfId="21063"/>
    <cellStyle name="Percent 8 22 13" xfId="21064"/>
    <cellStyle name="Percent 8 22 14" xfId="21065"/>
    <cellStyle name="Percent 8 22 15" xfId="21066"/>
    <cellStyle name="Percent 8 22 16" xfId="21067"/>
    <cellStyle name="Percent 8 22 17" xfId="21068"/>
    <cellStyle name="Percent 8 22 2" xfId="21069"/>
    <cellStyle name="Percent 8 22 3" xfId="21070"/>
    <cellStyle name="Percent 8 22 4" xfId="21071"/>
    <cellStyle name="Percent 8 22 5" xfId="21072"/>
    <cellStyle name="Percent 8 22 6" xfId="21073"/>
    <cellStyle name="Percent 8 22 7" xfId="21074"/>
    <cellStyle name="Percent 8 22 8" xfId="21075"/>
    <cellStyle name="Percent 8 22 9" xfId="21076"/>
    <cellStyle name="Percent 8 23" xfId="21077"/>
    <cellStyle name="Percent 8 23 10" xfId="21078"/>
    <cellStyle name="Percent 8 23 11" xfId="21079"/>
    <cellStyle name="Percent 8 23 12" xfId="21080"/>
    <cellStyle name="Percent 8 23 13" xfId="21081"/>
    <cellStyle name="Percent 8 23 14" xfId="21082"/>
    <cellStyle name="Percent 8 23 15" xfId="21083"/>
    <cellStyle name="Percent 8 23 16" xfId="21084"/>
    <cellStyle name="Percent 8 23 17" xfId="21085"/>
    <cellStyle name="Percent 8 23 2" xfId="21086"/>
    <cellStyle name="Percent 8 23 3" xfId="21087"/>
    <cellStyle name="Percent 8 23 4" xfId="21088"/>
    <cellStyle name="Percent 8 23 5" xfId="21089"/>
    <cellStyle name="Percent 8 23 6" xfId="21090"/>
    <cellStyle name="Percent 8 23 7" xfId="21091"/>
    <cellStyle name="Percent 8 23 8" xfId="21092"/>
    <cellStyle name="Percent 8 23 9" xfId="21093"/>
    <cellStyle name="Percent 8 24" xfId="21094"/>
    <cellStyle name="Percent 8 24 10" xfId="21095"/>
    <cellStyle name="Percent 8 24 11" xfId="21096"/>
    <cellStyle name="Percent 8 24 12" xfId="21097"/>
    <cellStyle name="Percent 8 24 13" xfId="21098"/>
    <cellStyle name="Percent 8 24 14" xfId="21099"/>
    <cellStyle name="Percent 8 24 15" xfId="21100"/>
    <cellStyle name="Percent 8 24 16" xfId="21101"/>
    <cellStyle name="Percent 8 24 17" xfId="21102"/>
    <cellStyle name="Percent 8 24 2" xfId="21103"/>
    <cellStyle name="Percent 8 24 3" xfId="21104"/>
    <cellStyle name="Percent 8 24 4" xfId="21105"/>
    <cellStyle name="Percent 8 24 5" xfId="21106"/>
    <cellStyle name="Percent 8 24 6" xfId="21107"/>
    <cellStyle name="Percent 8 24 7" xfId="21108"/>
    <cellStyle name="Percent 8 24 8" xfId="21109"/>
    <cellStyle name="Percent 8 24 9" xfId="21110"/>
    <cellStyle name="Percent 8 25" xfId="21111"/>
    <cellStyle name="Percent 8 25 10" xfId="21112"/>
    <cellStyle name="Percent 8 25 11" xfId="21113"/>
    <cellStyle name="Percent 8 25 12" xfId="21114"/>
    <cellStyle name="Percent 8 25 13" xfId="21115"/>
    <cellStyle name="Percent 8 25 14" xfId="21116"/>
    <cellStyle name="Percent 8 25 15" xfId="21117"/>
    <cellStyle name="Percent 8 25 16" xfId="21118"/>
    <cellStyle name="Percent 8 25 17" xfId="21119"/>
    <cellStyle name="Percent 8 25 2" xfId="21120"/>
    <cellStyle name="Percent 8 25 3" xfId="21121"/>
    <cellStyle name="Percent 8 25 4" xfId="21122"/>
    <cellStyle name="Percent 8 25 5" xfId="21123"/>
    <cellStyle name="Percent 8 25 6" xfId="21124"/>
    <cellStyle name="Percent 8 25 7" xfId="21125"/>
    <cellStyle name="Percent 8 25 8" xfId="21126"/>
    <cellStyle name="Percent 8 25 9" xfId="21127"/>
    <cellStyle name="Percent 8 26" xfId="21128"/>
    <cellStyle name="Percent 8 26 10" xfId="21129"/>
    <cellStyle name="Percent 8 26 11" xfId="21130"/>
    <cellStyle name="Percent 8 26 12" xfId="21131"/>
    <cellStyle name="Percent 8 26 13" xfId="21132"/>
    <cellStyle name="Percent 8 26 14" xfId="21133"/>
    <cellStyle name="Percent 8 26 15" xfId="21134"/>
    <cellStyle name="Percent 8 26 16" xfId="21135"/>
    <cellStyle name="Percent 8 26 17" xfId="21136"/>
    <cellStyle name="Percent 8 26 2" xfId="21137"/>
    <cellStyle name="Percent 8 26 3" xfId="21138"/>
    <cellStyle name="Percent 8 26 4" xfId="21139"/>
    <cellStyle name="Percent 8 26 5" xfId="21140"/>
    <cellStyle name="Percent 8 26 6" xfId="21141"/>
    <cellStyle name="Percent 8 26 7" xfId="21142"/>
    <cellStyle name="Percent 8 26 8" xfId="21143"/>
    <cellStyle name="Percent 8 26 9" xfId="21144"/>
    <cellStyle name="Percent 8 27" xfId="21145"/>
    <cellStyle name="Percent 8 27 10" xfId="21146"/>
    <cellStyle name="Percent 8 27 11" xfId="21147"/>
    <cellStyle name="Percent 8 27 12" xfId="21148"/>
    <cellStyle name="Percent 8 27 13" xfId="21149"/>
    <cellStyle name="Percent 8 27 14" xfId="21150"/>
    <cellStyle name="Percent 8 27 15" xfId="21151"/>
    <cellStyle name="Percent 8 27 16" xfId="21152"/>
    <cellStyle name="Percent 8 27 17" xfId="21153"/>
    <cellStyle name="Percent 8 27 2" xfId="21154"/>
    <cellStyle name="Percent 8 27 3" xfId="21155"/>
    <cellStyle name="Percent 8 27 4" xfId="21156"/>
    <cellStyle name="Percent 8 27 5" xfId="21157"/>
    <cellStyle name="Percent 8 27 6" xfId="21158"/>
    <cellStyle name="Percent 8 27 7" xfId="21159"/>
    <cellStyle name="Percent 8 27 8" xfId="21160"/>
    <cellStyle name="Percent 8 27 9" xfId="21161"/>
    <cellStyle name="Percent 8 28" xfId="21162"/>
    <cellStyle name="Percent 8 28 10" xfId="21163"/>
    <cellStyle name="Percent 8 28 11" xfId="21164"/>
    <cellStyle name="Percent 8 28 12" xfId="21165"/>
    <cellStyle name="Percent 8 28 13" xfId="21166"/>
    <cellStyle name="Percent 8 28 14" xfId="21167"/>
    <cellStyle name="Percent 8 28 15" xfId="21168"/>
    <cellStyle name="Percent 8 28 16" xfId="21169"/>
    <cellStyle name="Percent 8 28 17" xfId="21170"/>
    <cellStyle name="Percent 8 28 2" xfId="21171"/>
    <cellStyle name="Percent 8 28 3" xfId="21172"/>
    <cellStyle name="Percent 8 28 4" xfId="21173"/>
    <cellStyle name="Percent 8 28 5" xfId="21174"/>
    <cellStyle name="Percent 8 28 6" xfId="21175"/>
    <cellStyle name="Percent 8 28 7" xfId="21176"/>
    <cellStyle name="Percent 8 28 8" xfId="21177"/>
    <cellStyle name="Percent 8 28 9" xfId="21178"/>
    <cellStyle name="Percent 8 29" xfId="21179"/>
    <cellStyle name="Percent 8 29 10" xfId="21180"/>
    <cellStyle name="Percent 8 29 11" xfId="21181"/>
    <cellStyle name="Percent 8 29 12" xfId="21182"/>
    <cellStyle name="Percent 8 29 13" xfId="21183"/>
    <cellStyle name="Percent 8 29 14" xfId="21184"/>
    <cellStyle name="Percent 8 29 15" xfId="21185"/>
    <cellStyle name="Percent 8 29 16" xfId="21186"/>
    <cellStyle name="Percent 8 29 17" xfId="21187"/>
    <cellStyle name="Percent 8 29 2" xfId="21188"/>
    <cellStyle name="Percent 8 29 3" xfId="21189"/>
    <cellStyle name="Percent 8 29 4" xfId="21190"/>
    <cellStyle name="Percent 8 29 5" xfId="21191"/>
    <cellStyle name="Percent 8 29 6" xfId="21192"/>
    <cellStyle name="Percent 8 29 7" xfId="21193"/>
    <cellStyle name="Percent 8 29 8" xfId="21194"/>
    <cellStyle name="Percent 8 29 9" xfId="21195"/>
    <cellStyle name="Percent 8 3" xfId="21196"/>
    <cellStyle name="Percent 8 3 10" xfId="21197"/>
    <cellStyle name="Percent 8 3 11" xfId="21198"/>
    <cellStyle name="Percent 8 3 12" xfId="21199"/>
    <cellStyle name="Percent 8 3 13" xfId="21200"/>
    <cellStyle name="Percent 8 3 14" xfId="21201"/>
    <cellStyle name="Percent 8 3 15" xfId="21202"/>
    <cellStyle name="Percent 8 3 16" xfId="21203"/>
    <cellStyle name="Percent 8 3 17" xfId="21204"/>
    <cellStyle name="Percent 8 3 18" xfId="21205"/>
    <cellStyle name="Percent 8 3 2" xfId="21206"/>
    <cellStyle name="Percent 8 3 2 10" xfId="21207"/>
    <cellStyle name="Percent 8 3 2 11" xfId="21208"/>
    <cellStyle name="Percent 8 3 2 12" xfId="21209"/>
    <cellStyle name="Percent 8 3 2 13" xfId="21210"/>
    <cellStyle name="Percent 8 3 2 14" xfId="21211"/>
    <cellStyle name="Percent 8 3 2 15" xfId="21212"/>
    <cellStyle name="Percent 8 3 2 16" xfId="21213"/>
    <cellStyle name="Percent 8 3 2 17" xfId="21214"/>
    <cellStyle name="Percent 8 3 2 18" xfId="21215"/>
    <cellStyle name="Percent 8 3 2 19" xfId="21216"/>
    <cellStyle name="Percent 8 3 2 2" xfId="21217"/>
    <cellStyle name="Percent 8 3 2 2 10" xfId="21218"/>
    <cellStyle name="Percent 8 3 2 2 11" xfId="21219"/>
    <cellStyle name="Percent 8 3 2 2 12" xfId="21220"/>
    <cellStyle name="Percent 8 3 2 2 13" xfId="21221"/>
    <cellStyle name="Percent 8 3 2 2 2" xfId="21222"/>
    <cellStyle name="Percent 8 3 2 2 3" xfId="21223"/>
    <cellStyle name="Percent 8 3 2 2 4" xfId="21224"/>
    <cellStyle name="Percent 8 3 2 2 5" xfId="21225"/>
    <cellStyle name="Percent 8 3 2 2 6" xfId="21226"/>
    <cellStyle name="Percent 8 3 2 2 7" xfId="21227"/>
    <cellStyle name="Percent 8 3 2 2 8" xfId="21228"/>
    <cellStyle name="Percent 8 3 2 2 9" xfId="21229"/>
    <cellStyle name="Percent 8 3 2 20" xfId="21230"/>
    <cellStyle name="Percent 8 3 2 21" xfId="21231"/>
    <cellStyle name="Percent 8 3 2 22" xfId="21232"/>
    <cellStyle name="Percent 8 3 2 23" xfId="21233"/>
    <cellStyle name="Percent 8 3 2 24" xfId="21234"/>
    <cellStyle name="Percent 8 3 2 25" xfId="21235"/>
    <cellStyle name="Percent 8 3 2 26" xfId="21236"/>
    <cellStyle name="Percent 8 3 2 27" xfId="21237"/>
    <cellStyle name="Percent 8 3 2 28" xfId="21238"/>
    <cellStyle name="Percent 8 3 2 29" xfId="21239"/>
    <cellStyle name="Percent 8 3 2 3" xfId="21240"/>
    <cellStyle name="Percent 8 3 2 30" xfId="21241"/>
    <cellStyle name="Percent 8 3 2 31" xfId="21242"/>
    <cellStyle name="Percent 8 3 2 32" xfId="21243"/>
    <cellStyle name="Percent 8 3 2 33" xfId="21244"/>
    <cellStyle name="Percent 8 3 2 34" xfId="21245"/>
    <cellStyle name="Percent 8 3 2 35" xfId="21246"/>
    <cellStyle name="Percent 8 3 2 36" xfId="21247"/>
    <cellStyle name="Percent 8 3 2 37" xfId="21248"/>
    <cellStyle name="Percent 8 3 2 38" xfId="21249"/>
    <cellStyle name="Percent 8 3 2 39" xfId="21250"/>
    <cellStyle name="Percent 8 3 2 4" xfId="21251"/>
    <cellStyle name="Percent 8 3 2 40" xfId="21252"/>
    <cellStyle name="Percent 8 3 2 41" xfId="21253"/>
    <cellStyle name="Percent 8 3 2 42" xfId="21254"/>
    <cellStyle name="Percent 8 3 2 43" xfId="21255"/>
    <cellStyle name="Percent 8 3 2 44" xfId="21256"/>
    <cellStyle name="Percent 8 3 2 45" xfId="21257"/>
    <cellStyle name="Percent 8 3 2 46" xfId="21258"/>
    <cellStyle name="Percent 8 3 2 47" xfId="21259"/>
    <cellStyle name="Percent 8 3 2 48" xfId="21260"/>
    <cellStyle name="Percent 8 3 2 49" xfId="21261"/>
    <cellStyle name="Percent 8 3 2 5" xfId="21262"/>
    <cellStyle name="Percent 8 3 2 50" xfId="21263"/>
    <cellStyle name="Percent 8 3 2 51" xfId="21264"/>
    <cellStyle name="Percent 8 3 2 52" xfId="21265"/>
    <cellStyle name="Percent 8 3 2 53" xfId="21266"/>
    <cellStyle name="Percent 8 3 2 54" xfId="21267"/>
    <cellStyle name="Percent 8 3 2 55" xfId="21268"/>
    <cellStyle name="Percent 8 3 2 56" xfId="21269"/>
    <cellStyle name="Percent 8 3 2 57" xfId="21270"/>
    <cellStyle name="Percent 8 3 2 58" xfId="21271"/>
    <cellStyle name="Percent 8 3 2 59" xfId="21272"/>
    <cellStyle name="Percent 8 3 2 6" xfId="21273"/>
    <cellStyle name="Percent 8 3 2 60" xfId="21274"/>
    <cellStyle name="Percent 8 3 2 61" xfId="21275"/>
    <cellStyle name="Percent 8 3 2 62" xfId="21276"/>
    <cellStyle name="Percent 8 3 2 63" xfId="21277"/>
    <cellStyle name="Percent 8 3 2 64" xfId="21278"/>
    <cellStyle name="Percent 8 3 2 65" xfId="21279"/>
    <cellStyle name="Percent 8 3 2 66" xfId="21280"/>
    <cellStyle name="Percent 8 3 2 67" xfId="21281"/>
    <cellStyle name="Percent 8 3 2 68" xfId="21282"/>
    <cellStyle name="Percent 8 3 2 69" xfId="21283"/>
    <cellStyle name="Percent 8 3 2 7" xfId="21284"/>
    <cellStyle name="Percent 8 3 2 8" xfId="21285"/>
    <cellStyle name="Percent 8 3 2 9" xfId="21286"/>
    <cellStyle name="Percent 8 3 3" xfId="21287"/>
    <cellStyle name="Percent 8 3 3 10" xfId="21288"/>
    <cellStyle name="Percent 8 3 3 11" xfId="21289"/>
    <cellStyle name="Percent 8 3 3 12" xfId="21290"/>
    <cellStyle name="Percent 8 3 3 13" xfId="21291"/>
    <cellStyle name="Percent 8 3 3 2" xfId="21292"/>
    <cellStyle name="Percent 8 3 3 3" xfId="21293"/>
    <cellStyle name="Percent 8 3 3 4" xfId="21294"/>
    <cellStyle name="Percent 8 3 3 5" xfId="21295"/>
    <cellStyle name="Percent 8 3 3 6" xfId="21296"/>
    <cellStyle name="Percent 8 3 3 7" xfId="21297"/>
    <cellStyle name="Percent 8 3 3 8" xfId="21298"/>
    <cellStyle name="Percent 8 3 3 9" xfId="21299"/>
    <cellStyle name="Percent 8 3 4" xfId="21300"/>
    <cellStyle name="Percent 8 3 5" xfId="21301"/>
    <cellStyle name="Percent 8 3 6" xfId="21302"/>
    <cellStyle name="Percent 8 3 7" xfId="21303"/>
    <cellStyle name="Percent 8 3 8" xfId="21304"/>
    <cellStyle name="Percent 8 3 9" xfId="21305"/>
    <cellStyle name="Percent 8 30" xfId="21306"/>
    <cellStyle name="Percent 8 30 10" xfId="21307"/>
    <cellStyle name="Percent 8 30 11" xfId="21308"/>
    <cellStyle name="Percent 8 30 12" xfId="21309"/>
    <cellStyle name="Percent 8 30 13" xfId="21310"/>
    <cellStyle name="Percent 8 30 14" xfId="21311"/>
    <cellStyle name="Percent 8 30 15" xfId="21312"/>
    <cellStyle name="Percent 8 30 16" xfId="21313"/>
    <cellStyle name="Percent 8 30 17" xfId="21314"/>
    <cellStyle name="Percent 8 30 2" xfId="21315"/>
    <cellStyle name="Percent 8 30 3" xfId="21316"/>
    <cellStyle name="Percent 8 30 4" xfId="21317"/>
    <cellStyle name="Percent 8 30 5" xfId="21318"/>
    <cellStyle name="Percent 8 30 6" xfId="21319"/>
    <cellStyle name="Percent 8 30 7" xfId="21320"/>
    <cellStyle name="Percent 8 30 8" xfId="21321"/>
    <cellStyle name="Percent 8 30 9" xfId="21322"/>
    <cellStyle name="Percent 8 31" xfId="21323"/>
    <cellStyle name="Percent 8 31 10" xfId="21324"/>
    <cellStyle name="Percent 8 31 11" xfId="21325"/>
    <cellStyle name="Percent 8 31 12" xfId="21326"/>
    <cellStyle name="Percent 8 31 13" xfId="21327"/>
    <cellStyle name="Percent 8 31 14" xfId="21328"/>
    <cellStyle name="Percent 8 31 15" xfId="21329"/>
    <cellStyle name="Percent 8 31 16" xfId="21330"/>
    <cellStyle name="Percent 8 31 17" xfId="21331"/>
    <cellStyle name="Percent 8 31 2" xfId="21332"/>
    <cellStyle name="Percent 8 31 3" xfId="21333"/>
    <cellStyle name="Percent 8 31 4" xfId="21334"/>
    <cellStyle name="Percent 8 31 5" xfId="21335"/>
    <cellStyle name="Percent 8 31 6" xfId="21336"/>
    <cellStyle name="Percent 8 31 7" xfId="21337"/>
    <cellStyle name="Percent 8 31 8" xfId="21338"/>
    <cellStyle name="Percent 8 31 9" xfId="21339"/>
    <cellStyle name="Percent 8 32" xfId="21340"/>
    <cellStyle name="Percent 8 32 10" xfId="21341"/>
    <cellStyle name="Percent 8 32 11" xfId="21342"/>
    <cellStyle name="Percent 8 32 12" xfId="21343"/>
    <cellStyle name="Percent 8 32 13" xfId="21344"/>
    <cellStyle name="Percent 8 32 14" xfId="21345"/>
    <cellStyle name="Percent 8 32 15" xfId="21346"/>
    <cellStyle name="Percent 8 32 16" xfId="21347"/>
    <cellStyle name="Percent 8 32 17" xfId="21348"/>
    <cellStyle name="Percent 8 32 2" xfId="21349"/>
    <cellStyle name="Percent 8 32 3" xfId="21350"/>
    <cellStyle name="Percent 8 32 4" xfId="21351"/>
    <cellStyle name="Percent 8 32 5" xfId="21352"/>
    <cellStyle name="Percent 8 32 6" xfId="21353"/>
    <cellStyle name="Percent 8 32 7" xfId="21354"/>
    <cellStyle name="Percent 8 32 8" xfId="21355"/>
    <cellStyle name="Percent 8 32 9" xfId="21356"/>
    <cellStyle name="Percent 8 33" xfId="21357"/>
    <cellStyle name="Percent 8 33 10" xfId="21358"/>
    <cellStyle name="Percent 8 33 11" xfId="21359"/>
    <cellStyle name="Percent 8 33 12" xfId="21360"/>
    <cellStyle name="Percent 8 33 13" xfId="21361"/>
    <cellStyle name="Percent 8 33 14" xfId="21362"/>
    <cellStyle name="Percent 8 33 15" xfId="21363"/>
    <cellStyle name="Percent 8 33 16" xfId="21364"/>
    <cellStyle name="Percent 8 33 17" xfId="21365"/>
    <cellStyle name="Percent 8 33 2" xfId="21366"/>
    <cellStyle name="Percent 8 33 3" xfId="21367"/>
    <cellStyle name="Percent 8 33 4" xfId="21368"/>
    <cellStyle name="Percent 8 33 5" xfId="21369"/>
    <cellStyle name="Percent 8 33 6" xfId="21370"/>
    <cellStyle name="Percent 8 33 7" xfId="21371"/>
    <cellStyle name="Percent 8 33 8" xfId="21372"/>
    <cellStyle name="Percent 8 33 9" xfId="21373"/>
    <cellStyle name="Percent 8 34" xfId="21374"/>
    <cellStyle name="Percent 8 34 10" xfId="21375"/>
    <cellStyle name="Percent 8 34 11" xfId="21376"/>
    <cellStyle name="Percent 8 34 12" xfId="21377"/>
    <cellStyle name="Percent 8 34 13" xfId="21378"/>
    <cellStyle name="Percent 8 34 14" xfId="21379"/>
    <cellStyle name="Percent 8 34 15" xfId="21380"/>
    <cellStyle name="Percent 8 34 16" xfId="21381"/>
    <cellStyle name="Percent 8 34 17" xfId="21382"/>
    <cellStyle name="Percent 8 34 2" xfId="21383"/>
    <cellStyle name="Percent 8 34 3" xfId="21384"/>
    <cellStyle name="Percent 8 34 4" xfId="21385"/>
    <cellStyle name="Percent 8 34 5" xfId="21386"/>
    <cellStyle name="Percent 8 34 6" xfId="21387"/>
    <cellStyle name="Percent 8 34 7" xfId="21388"/>
    <cellStyle name="Percent 8 34 8" xfId="21389"/>
    <cellStyle name="Percent 8 34 9" xfId="21390"/>
    <cellStyle name="Percent 8 35" xfId="21391"/>
    <cellStyle name="Percent 8 35 10" xfId="21392"/>
    <cellStyle name="Percent 8 35 11" xfId="21393"/>
    <cellStyle name="Percent 8 35 12" xfId="21394"/>
    <cellStyle name="Percent 8 35 13" xfId="21395"/>
    <cellStyle name="Percent 8 35 14" xfId="21396"/>
    <cellStyle name="Percent 8 35 15" xfId="21397"/>
    <cellStyle name="Percent 8 35 16" xfId="21398"/>
    <cellStyle name="Percent 8 35 17" xfId="21399"/>
    <cellStyle name="Percent 8 35 2" xfId="21400"/>
    <cellStyle name="Percent 8 35 3" xfId="21401"/>
    <cellStyle name="Percent 8 35 4" xfId="21402"/>
    <cellStyle name="Percent 8 35 5" xfId="21403"/>
    <cellStyle name="Percent 8 35 6" xfId="21404"/>
    <cellStyle name="Percent 8 35 7" xfId="21405"/>
    <cellStyle name="Percent 8 35 8" xfId="21406"/>
    <cellStyle name="Percent 8 35 9" xfId="21407"/>
    <cellStyle name="Percent 8 36" xfId="21408"/>
    <cellStyle name="Percent 8 36 10" xfId="21409"/>
    <cellStyle name="Percent 8 36 11" xfId="21410"/>
    <cellStyle name="Percent 8 36 12" xfId="21411"/>
    <cellStyle name="Percent 8 36 13" xfId="21412"/>
    <cellStyle name="Percent 8 36 14" xfId="21413"/>
    <cellStyle name="Percent 8 36 15" xfId="21414"/>
    <cellStyle name="Percent 8 36 16" xfId="21415"/>
    <cellStyle name="Percent 8 36 17" xfId="21416"/>
    <cellStyle name="Percent 8 36 2" xfId="21417"/>
    <cellStyle name="Percent 8 36 3" xfId="21418"/>
    <cellStyle name="Percent 8 36 4" xfId="21419"/>
    <cellStyle name="Percent 8 36 5" xfId="21420"/>
    <cellStyle name="Percent 8 36 6" xfId="21421"/>
    <cellStyle name="Percent 8 36 7" xfId="21422"/>
    <cellStyle name="Percent 8 36 8" xfId="21423"/>
    <cellStyle name="Percent 8 36 9" xfId="21424"/>
    <cellStyle name="Percent 8 37" xfId="21425"/>
    <cellStyle name="Percent 8 37 10" xfId="21426"/>
    <cellStyle name="Percent 8 37 11" xfId="21427"/>
    <cellStyle name="Percent 8 37 12" xfId="21428"/>
    <cellStyle name="Percent 8 37 13" xfId="21429"/>
    <cellStyle name="Percent 8 37 14" xfId="21430"/>
    <cellStyle name="Percent 8 37 15" xfId="21431"/>
    <cellStyle name="Percent 8 37 16" xfId="21432"/>
    <cellStyle name="Percent 8 37 17" xfId="21433"/>
    <cellStyle name="Percent 8 37 2" xfId="21434"/>
    <cellStyle name="Percent 8 37 3" xfId="21435"/>
    <cellStyle name="Percent 8 37 4" xfId="21436"/>
    <cellStyle name="Percent 8 37 5" xfId="21437"/>
    <cellStyle name="Percent 8 37 6" xfId="21438"/>
    <cellStyle name="Percent 8 37 7" xfId="21439"/>
    <cellStyle name="Percent 8 37 8" xfId="21440"/>
    <cellStyle name="Percent 8 37 9" xfId="21441"/>
    <cellStyle name="Percent 8 38" xfId="21442"/>
    <cellStyle name="Percent 8 38 10" xfId="21443"/>
    <cellStyle name="Percent 8 38 11" xfId="21444"/>
    <cellStyle name="Percent 8 38 12" xfId="21445"/>
    <cellStyle name="Percent 8 38 13" xfId="21446"/>
    <cellStyle name="Percent 8 38 14" xfId="21447"/>
    <cellStyle name="Percent 8 38 15" xfId="21448"/>
    <cellStyle name="Percent 8 38 16" xfId="21449"/>
    <cellStyle name="Percent 8 38 17" xfId="21450"/>
    <cellStyle name="Percent 8 38 2" xfId="21451"/>
    <cellStyle name="Percent 8 38 3" xfId="21452"/>
    <cellStyle name="Percent 8 38 4" xfId="21453"/>
    <cellStyle name="Percent 8 38 5" xfId="21454"/>
    <cellStyle name="Percent 8 38 6" xfId="21455"/>
    <cellStyle name="Percent 8 38 7" xfId="21456"/>
    <cellStyle name="Percent 8 38 8" xfId="21457"/>
    <cellStyle name="Percent 8 38 9" xfId="21458"/>
    <cellStyle name="Percent 8 39" xfId="21459"/>
    <cellStyle name="Percent 8 39 10" xfId="21460"/>
    <cellStyle name="Percent 8 39 11" xfId="21461"/>
    <cellStyle name="Percent 8 39 12" xfId="21462"/>
    <cellStyle name="Percent 8 39 13" xfId="21463"/>
    <cellStyle name="Percent 8 39 14" xfId="21464"/>
    <cellStyle name="Percent 8 39 15" xfId="21465"/>
    <cellStyle name="Percent 8 39 16" xfId="21466"/>
    <cellStyle name="Percent 8 39 17" xfId="21467"/>
    <cellStyle name="Percent 8 39 2" xfId="21468"/>
    <cellStyle name="Percent 8 39 3" xfId="21469"/>
    <cellStyle name="Percent 8 39 4" xfId="21470"/>
    <cellStyle name="Percent 8 39 5" xfId="21471"/>
    <cellStyle name="Percent 8 39 6" xfId="21472"/>
    <cellStyle name="Percent 8 39 7" xfId="21473"/>
    <cellStyle name="Percent 8 39 8" xfId="21474"/>
    <cellStyle name="Percent 8 39 9" xfId="21475"/>
    <cellStyle name="Percent 8 4" xfId="21476"/>
    <cellStyle name="Percent 8 4 10" xfId="21477"/>
    <cellStyle name="Percent 8 4 11" xfId="21478"/>
    <cellStyle name="Percent 8 4 12" xfId="21479"/>
    <cellStyle name="Percent 8 4 13" xfId="21480"/>
    <cellStyle name="Percent 8 4 14" xfId="21481"/>
    <cellStyle name="Percent 8 4 15" xfId="21482"/>
    <cellStyle name="Percent 8 4 16" xfId="21483"/>
    <cellStyle name="Percent 8 4 17" xfId="21484"/>
    <cellStyle name="Percent 8 4 2" xfId="21485"/>
    <cellStyle name="Percent 8 4 2 10" xfId="21486"/>
    <cellStyle name="Percent 8 4 2 11" xfId="21487"/>
    <cellStyle name="Percent 8 4 2 12" xfId="21488"/>
    <cellStyle name="Percent 8 4 2 13" xfId="21489"/>
    <cellStyle name="Percent 8 4 2 2" xfId="21490"/>
    <cellStyle name="Percent 8 4 2 3" xfId="21491"/>
    <cellStyle name="Percent 8 4 2 4" xfId="21492"/>
    <cellStyle name="Percent 8 4 2 5" xfId="21493"/>
    <cellStyle name="Percent 8 4 2 6" xfId="21494"/>
    <cellStyle name="Percent 8 4 2 7" xfId="21495"/>
    <cellStyle name="Percent 8 4 2 8" xfId="21496"/>
    <cellStyle name="Percent 8 4 2 9" xfId="21497"/>
    <cellStyle name="Percent 8 4 3" xfId="21498"/>
    <cellStyle name="Percent 8 4 4" xfId="21499"/>
    <cellStyle name="Percent 8 4 5" xfId="21500"/>
    <cellStyle name="Percent 8 4 6" xfId="21501"/>
    <cellStyle name="Percent 8 4 7" xfId="21502"/>
    <cellStyle name="Percent 8 4 8" xfId="21503"/>
    <cellStyle name="Percent 8 4 9" xfId="21504"/>
    <cellStyle name="Percent 8 40" xfId="21505"/>
    <cellStyle name="Percent 8 40 10" xfId="21506"/>
    <cellStyle name="Percent 8 40 11" xfId="21507"/>
    <cellStyle name="Percent 8 40 12" xfId="21508"/>
    <cellStyle name="Percent 8 40 13" xfId="21509"/>
    <cellStyle name="Percent 8 40 14" xfId="21510"/>
    <cellStyle name="Percent 8 40 15" xfId="21511"/>
    <cellStyle name="Percent 8 40 16" xfId="21512"/>
    <cellStyle name="Percent 8 40 17" xfId="21513"/>
    <cellStyle name="Percent 8 40 2" xfId="21514"/>
    <cellStyle name="Percent 8 40 3" xfId="21515"/>
    <cellStyle name="Percent 8 40 4" xfId="21516"/>
    <cellStyle name="Percent 8 40 5" xfId="21517"/>
    <cellStyle name="Percent 8 40 6" xfId="21518"/>
    <cellStyle name="Percent 8 40 7" xfId="21519"/>
    <cellStyle name="Percent 8 40 8" xfId="21520"/>
    <cellStyle name="Percent 8 40 9" xfId="21521"/>
    <cellStyle name="Percent 8 41" xfId="21522"/>
    <cellStyle name="Percent 8 41 10" xfId="21523"/>
    <cellStyle name="Percent 8 41 11" xfId="21524"/>
    <cellStyle name="Percent 8 41 12" xfId="21525"/>
    <cellStyle name="Percent 8 41 13" xfId="21526"/>
    <cellStyle name="Percent 8 41 14" xfId="21527"/>
    <cellStyle name="Percent 8 41 15" xfId="21528"/>
    <cellStyle name="Percent 8 41 16" xfId="21529"/>
    <cellStyle name="Percent 8 41 17" xfId="21530"/>
    <cellStyle name="Percent 8 41 2" xfId="21531"/>
    <cellStyle name="Percent 8 41 3" xfId="21532"/>
    <cellStyle name="Percent 8 41 4" xfId="21533"/>
    <cellStyle name="Percent 8 41 5" xfId="21534"/>
    <cellStyle name="Percent 8 41 6" xfId="21535"/>
    <cellStyle name="Percent 8 41 7" xfId="21536"/>
    <cellStyle name="Percent 8 41 8" xfId="21537"/>
    <cellStyle name="Percent 8 41 9" xfId="21538"/>
    <cellStyle name="Percent 8 42" xfId="21539"/>
    <cellStyle name="Percent 8 42 10" xfId="21540"/>
    <cellStyle name="Percent 8 42 11" xfId="21541"/>
    <cellStyle name="Percent 8 42 12" xfId="21542"/>
    <cellStyle name="Percent 8 42 13" xfId="21543"/>
    <cellStyle name="Percent 8 42 14" xfId="21544"/>
    <cellStyle name="Percent 8 42 15" xfId="21545"/>
    <cellStyle name="Percent 8 42 16" xfId="21546"/>
    <cellStyle name="Percent 8 42 17" xfId="21547"/>
    <cellStyle name="Percent 8 42 2" xfId="21548"/>
    <cellStyle name="Percent 8 42 3" xfId="21549"/>
    <cellStyle name="Percent 8 42 4" xfId="21550"/>
    <cellStyle name="Percent 8 42 5" xfId="21551"/>
    <cellStyle name="Percent 8 42 6" xfId="21552"/>
    <cellStyle name="Percent 8 42 7" xfId="21553"/>
    <cellStyle name="Percent 8 42 8" xfId="21554"/>
    <cellStyle name="Percent 8 42 9" xfId="21555"/>
    <cellStyle name="Percent 8 43" xfId="21556"/>
    <cellStyle name="Percent 8 43 10" xfId="21557"/>
    <cellStyle name="Percent 8 43 11" xfId="21558"/>
    <cellStyle name="Percent 8 43 12" xfId="21559"/>
    <cellStyle name="Percent 8 43 13" xfId="21560"/>
    <cellStyle name="Percent 8 43 14" xfId="21561"/>
    <cellStyle name="Percent 8 43 15" xfId="21562"/>
    <cellStyle name="Percent 8 43 16" xfId="21563"/>
    <cellStyle name="Percent 8 43 17" xfId="21564"/>
    <cellStyle name="Percent 8 43 2" xfId="21565"/>
    <cellStyle name="Percent 8 43 3" xfId="21566"/>
    <cellStyle name="Percent 8 43 4" xfId="21567"/>
    <cellStyle name="Percent 8 43 5" xfId="21568"/>
    <cellStyle name="Percent 8 43 6" xfId="21569"/>
    <cellStyle name="Percent 8 43 7" xfId="21570"/>
    <cellStyle name="Percent 8 43 8" xfId="21571"/>
    <cellStyle name="Percent 8 43 9" xfId="21572"/>
    <cellStyle name="Percent 8 44" xfId="21573"/>
    <cellStyle name="Percent 8 44 10" xfId="21574"/>
    <cellStyle name="Percent 8 44 11" xfId="21575"/>
    <cellStyle name="Percent 8 44 12" xfId="21576"/>
    <cellStyle name="Percent 8 44 13" xfId="21577"/>
    <cellStyle name="Percent 8 44 14" xfId="21578"/>
    <cellStyle name="Percent 8 44 15" xfId="21579"/>
    <cellStyle name="Percent 8 44 16" xfId="21580"/>
    <cellStyle name="Percent 8 44 17" xfId="21581"/>
    <cellStyle name="Percent 8 44 2" xfId="21582"/>
    <cellStyle name="Percent 8 44 3" xfId="21583"/>
    <cellStyle name="Percent 8 44 4" xfId="21584"/>
    <cellStyle name="Percent 8 44 5" xfId="21585"/>
    <cellStyle name="Percent 8 44 6" xfId="21586"/>
    <cellStyle name="Percent 8 44 7" xfId="21587"/>
    <cellStyle name="Percent 8 44 8" xfId="21588"/>
    <cellStyle name="Percent 8 44 9" xfId="21589"/>
    <cellStyle name="Percent 8 45" xfId="21590"/>
    <cellStyle name="Percent 8 45 10" xfId="21591"/>
    <cellStyle name="Percent 8 45 11" xfId="21592"/>
    <cellStyle name="Percent 8 45 12" xfId="21593"/>
    <cellStyle name="Percent 8 45 13" xfId="21594"/>
    <cellStyle name="Percent 8 45 14" xfId="21595"/>
    <cellStyle name="Percent 8 45 15" xfId="21596"/>
    <cellStyle name="Percent 8 45 16" xfId="21597"/>
    <cellStyle name="Percent 8 45 17" xfId="21598"/>
    <cellStyle name="Percent 8 45 2" xfId="21599"/>
    <cellStyle name="Percent 8 45 3" xfId="21600"/>
    <cellStyle name="Percent 8 45 4" xfId="21601"/>
    <cellStyle name="Percent 8 45 5" xfId="21602"/>
    <cellStyle name="Percent 8 45 6" xfId="21603"/>
    <cellStyle name="Percent 8 45 7" xfId="21604"/>
    <cellStyle name="Percent 8 45 8" xfId="21605"/>
    <cellStyle name="Percent 8 45 9" xfId="21606"/>
    <cellStyle name="Percent 8 46" xfId="21607"/>
    <cellStyle name="Percent 8 46 10" xfId="21608"/>
    <cellStyle name="Percent 8 46 11" xfId="21609"/>
    <cellStyle name="Percent 8 46 12" xfId="21610"/>
    <cellStyle name="Percent 8 46 13" xfId="21611"/>
    <cellStyle name="Percent 8 46 14" xfId="21612"/>
    <cellStyle name="Percent 8 46 15" xfId="21613"/>
    <cellStyle name="Percent 8 46 16" xfId="21614"/>
    <cellStyle name="Percent 8 46 17" xfId="21615"/>
    <cellStyle name="Percent 8 46 2" xfId="21616"/>
    <cellStyle name="Percent 8 46 3" xfId="21617"/>
    <cellStyle name="Percent 8 46 4" xfId="21618"/>
    <cellStyle name="Percent 8 46 5" xfId="21619"/>
    <cellStyle name="Percent 8 46 6" xfId="21620"/>
    <cellStyle name="Percent 8 46 7" xfId="21621"/>
    <cellStyle name="Percent 8 46 8" xfId="21622"/>
    <cellStyle name="Percent 8 46 9" xfId="21623"/>
    <cellStyle name="Percent 8 47" xfId="21624"/>
    <cellStyle name="Percent 8 47 10" xfId="21625"/>
    <cellStyle name="Percent 8 47 11" xfId="21626"/>
    <cellStyle name="Percent 8 47 12" xfId="21627"/>
    <cellStyle name="Percent 8 47 13" xfId="21628"/>
    <cellStyle name="Percent 8 47 14" xfId="21629"/>
    <cellStyle name="Percent 8 47 15" xfId="21630"/>
    <cellStyle name="Percent 8 47 16" xfId="21631"/>
    <cellStyle name="Percent 8 47 17" xfId="21632"/>
    <cellStyle name="Percent 8 47 2" xfId="21633"/>
    <cellStyle name="Percent 8 47 3" xfId="21634"/>
    <cellStyle name="Percent 8 47 4" xfId="21635"/>
    <cellStyle name="Percent 8 47 5" xfId="21636"/>
    <cellStyle name="Percent 8 47 6" xfId="21637"/>
    <cellStyle name="Percent 8 47 7" xfId="21638"/>
    <cellStyle name="Percent 8 47 8" xfId="21639"/>
    <cellStyle name="Percent 8 47 9" xfId="21640"/>
    <cellStyle name="Percent 8 48" xfId="21641"/>
    <cellStyle name="Percent 8 49" xfId="21642"/>
    <cellStyle name="Percent 8 5" xfId="21643"/>
    <cellStyle name="Percent 8 5 10" xfId="21644"/>
    <cellStyle name="Percent 8 5 11" xfId="21645"/>
    <cellStyle name="Percent 8 5 12" xfId="21646"/>
    <cellStyle name="Percent 8 5 13" xfId="21647"/>
    <cellStyle name="Percent 8 5 14" xfId="21648"/>
    <cellStyle name="Percent 8 5 15" xfId="21649"/>
    <cellStyle name="Percent 8 5 16" xfId="21650"/>
    <cellStyle name="Percent 8 5 17" xfId="21651"/>
    <cellStyle name="Percent 8 5 2" xfId="21652"/>
    <cellStyle name="Percent 8 5 3" xfId="21653"/>
    <cellStyle name="Percent 8 5 4" xfId="21654"/>
    <cellStyle name="Percent 8 5 5" xfId="21655"/>
    <cellStyle name="Percent 8 5 6" xfId="21656"/>
    <cellStyle name="Percent 8 5 7" xfId="21657"/>
    <cellStyle name="Percent 8 5 8" xfId="21658"/>
    <cellStyle name="Percent 8 5 9" xfId="21659"/>
    <cellStyle name="Percent 8 50" xfId="21660"/>
    <cellStyle name="Percent 8 51" xfId="21661"/>
    <cellStyle name="Percent 8 52" xfId="21662"/>
    <cellStyle name="Percent 8 53" xfId="21663"/>
    <cellStyle name="Percent 8 54" xfId="21664"/>
    <cellStyle name="Percent 8 55" xfId="21665"/>
    <cellStyle name="Percent 8 56" xfId="21666"/>
    <cellStyle name="Percent 8 57" xfId="21667"/>
    <cellStyle name="Percent 8 58" xfId="21668"/>
    <cellStyle name="Percent 8 59" xfId="21669"/>
    <cellStyle name="Percent 8 6" xfId="21670"/>
    <cellStyle name="Percent 8 6 10" xfId="21671"/>
    <cellStyle name="Percent 8 6 11" xfId="21672"/>
    <cellStyle name="Percent 8 6 12" xfId="21673"/>
    <cellStyle name="Percent 8 6 13" xfId="21674"/>
    <cellStyle name="Percent 8 6 14" xfId="21675"/>
    <cellStyle name="Percent 8 6 15" xfId="21676"/>
    <cellStyle name="Percent 8 6 16" xfId="21677"/>
    <cellStyle name="Percent 8 6 17" xfId="21678"/>
    <cellStyle name="Percent 8 6 2" xfId="21679"/>
    <cellStyle name="Percent 8 6 3" xfId="21680"/>
    <cellStyle name="Percent 8 6 4" xfId="21681"/>
    <cellStyle name="Percent 8 6 5" xfId="21682"/>
    <cellStyle name="Percent 8 6 6" xfId="21683"/>
    <cellStyle name="Percent 8 6 7" xfId="21684"/>
    <cellStyle name="Percent 8 6 8" xfId="21685"/>
    <cellStyle name="Percent 8 6 9" xfId="21686"/>
    <cellStyle name="Percent 8 60" xfId="21687"/>
    <cellStyle name="Percent 8 7" xfId="21688"/>
    <cellStyle name="Percent 8 7 10" xfId="21689"/>
    <cellStyle name="Percent 8 7 11" xfId="21690"/>
    <cellStyle name="Percent 8 7 12" xfId="21691"/>
    <cellStyle name="Percent 8 7 13" xfId="21692"/>
    <cellStyle name="Percent 8 7 14" xfId="21693"/>
    <cellStyle name="Percent 8 7 15" xfId="21694"/>
    <cellStyle name="Percent 8 7 16" xfId="21695"/>
    <cellStyle name="Percent 8 7 17" xfId="21696"/>
    <cellStyle name="Percent 8 7 2" xfId="21697"/>
    <cellStyle name="Percent 8 7 3" xfId="21698"/>
    <cellStyle name="Percent 8 7 4" xfId="21699"/>
    <cellStyle name="Percent 8 7 5" xfId="21700"/>
    <cellStyle name="Percent 8 7 6" xfId="21701"/>
    <cellStyle name="Percent 8 7 7" xfId="21702"/>
    <cellStyle name="Percent 8 7 8" xfId="21703"/>
    <cellStyle name="Percent 8 7 9" xfId="21704"/>
    <cellStyle name="Percent 8 8" xfId="21705"/>
    <cellStyle name="Percent 8 8 10" xfId="21706"/>
    <cellStyle name="Percent 8 8 11" xfId="21707"/>
    <cellStyle name="Percent 8 8 12" xfId="21708"/>
    <cellStyle name="Percent 8 8 13" xfId="21709"/>
    <cellStyle name="Percent 8 8 14" xfId="21710"/>
    <cellStyle name="Percent 8 8 15" xfId="21711"/>
    <cellStyle name="Percent 8 8 16" xfId="21712"/>
    <cellStyle name="Percent 8 8 17" xfId="21713"/>
    <cellStyle name="Percent 8 8 2" xfId="21714"/>
    <cellStyle name="Percent 8 8 3" xfId="21715"/>
    <cellStyle name="Percent 8 8 4" xfId="21716"/>
    <cellStyle name="Percent 8 8 5" xfId="21717"/>
    <cellStyle name="Percent 8 8 6" xfId="21718"/>
    <cellStyle name="Percent 8 8 7" xfId="21719"/>
    <cellStyle name="Percent 8 8 8" xfId="21720"/>
    <cellStyle name="Percent 8 8 9" xfId="21721"/>
    <cellStyle name="Percent 8 9" xfId="21722"/>
    <cellStyle name="Percent 8 9 10" xfId="21723"/>
    <cellStyle name="Percent 8 9 11" xfId="21724"/>
    <cellStyle name="Percent 8 9 12" xfId="21725"/>
    <cellStyle name="Percent 8 9 13" xfId="21726"/>
    <cellStyle name="Percent 8 9 14" xfId="21727"/>
    <cellStyle name="Percent 8 9 15" xfId="21728"/>
    <cellStyle name="Percent 8 9 16" xfId="21729"/>
    <cellStyle name="Percent 8 9 17" xfId="21730"/>
    <cellStyle name="Percent 8 9 2" xfId="21731"/>
    <cellStyle name="Percent 8 9 3" xfId="21732"/>
    <cellStyle name="Percent 8 9 4" xfId="21733"/>
    <cellStyle name="Percent 8 9 5" xfId="21734"/>
    <cellStyle name="Percent 8 9 6" xfId="21735"/>
    <cellStyle name="Percent 8 9 7" xfId="21736"/>
    <cellStyle name="Percent 8 9 8" xfId="21737"/>
    <cellStyle name="Percent 8 9 9" xfId="21738"/>
    <cellStyle name="Percent 9" xfId="21739"/>
    <cellStyle name="Percent 9 10" xfId="21740"/>
    <cellStyle name="Percent 9 11" xfId="21741"/>
    <cellStyle name="Percent 9 12" xfId="21742"/>
    <cellStyle name="Percent 9 13" xfId="21743"/>
    <cellStyle name="Percent 9 14" xfId="21744"/>
    <cellStyle name="Percent 9 15" xfId="21745"/>
    <cellStyle name="Percent 9 16" xfId="21746"/>
    <cellStyle name="Percent 9 17" xfId="21747"/>
    <cellStyle name="Percent 9 18" xfId="21748"/>
    <cellStyle name="Percent 9 19" xfId="44068"/>
    <cellStyle name="Percent 9 2" xfId="21749"/>
    <cellStyle name="Percent 9 2 10" xfId="21750"/>
    <cellStyle name="Percent 9 2 11" xfId="21751"/>
    <cellStyle name="Percent 9 2 12" xfId="21752"/>
    <cellStyle name="Percent 9 2 13" xfId="21753"/>
    <cellStyle name="Percent 9 2 14" xfId="21754"/>
    <cellStyle name="Percent 9 2 15" xfId="21755"/>
    <cellStyle name="Percent 9 2 2" xfId="21756"/>
    <cellStyle name="Percent 9 2 2 10" xfId="21757"/>
    <cellStyle name="Percent 9 2 2 11" xfId="21758"/>
    <cellStyle name="Percent 9 2 2 12" xfId="21759"/>
    <cellStyle name="Percent 9 2 2 13" xfId="21760"/>
    <cellStyle name="Percent 9 2 2 14" xfId="21761"/>
    <cellStyle name="Percent 9 2 2 2" xfId="21762"/>
    <cellStyle name="Percent 9 2 2 2 10" xfId="21763"/>
    <cellStyle name="Percent 9 2 2 2 11" xfId="21764"/>
    <cellStyle name="Percent 9 2 2 2 12" xfId="21765"/>
    <cellStyle name="Percent 9 2 2 2 13" xfId="21766"/>
    <cellStyle name="Percent 9 2 2 2 2" xfId="21767"/>
    <cellStyle name="Percent 9 2 2 2 3" xfId="21768"/>
    <cellStyle name="Percent 9 2 2 2 4" xfId="21769"/>
    <cellStyle name="Percent 9 2 2 2 5" xfId="21770"/>
    <cellStyle name="Percent 9 2 2 2 6" xfId="21771"/>
    <cellStyle name="Percent 9 2 2 2 7" xfId="21772"/>
    <cellStyle name="Percent 9 2 2 2 8" xfId="21773"/>
    <cellStyle name="Percent 9 2 2 2 9" xfId="21774"/>
    <cellStyle name="Percent 9 2 2 3" xfId="21775"/>
    <cellStyle name="Percent 9 2 2 4" xfId="21776"/>
    <cellStyle name="Percent 9 2 2 5" xfId="21777"/>
    <cellStyle name="Percent 9 2 2 6" xfId="21778"/>
    <cellStyle name="Percent 9 2 2 7" xfId="21779"/>
    <cellStyle name="Percent 9 2 2 8" xfId="21780"/>
    <cellStyle name="Percent 9 2 2 9" xfId="21781"/>
    <cellStyle name="Percent 9 2 3" xfId="21782"/>
    <cellStyle name="Percent 9 2 3 10" xfId="21783"/>
    <cellStyle name="Percent 9 2 3 11" xfId="21784"/>
    <cellStyle name="Percent 9 2 3 12" xfId="21785"/>
    <cellStyle name="Percent 9 2 3 13" xfId="21786"/>
    <cellStyle name="Percent 9 2 3 2" xfId="21787"/>
    <cellStyle name="Percent 9 2 3 3" xfId="21788"/>
    <cellStyle name="Percent 9 2 3 4" xfId="21789"/>
    <cellStyle name="Percent 9 2 3 5" xfId="21790"/>
    <cellStyle name="Percent 9 2 3 6" xfId="21791"/>
    <cellStyle name="Percent 9 2 3 7" xfId="21792"/>
    <cellStyle name="Percent 9 2 3 8" xfId="21793"/>
    <cellStyle name="Percent 9 2 3 9" xfId="21794"/>
    <cellStyle name="Percent 9 2 4" xfId="21795"/>
    <cellStyle name="Percent 9 2 5" xfId="21796"/>
    <cellStyle name="Percent 9 2 6" xfId="21797"/>
    <cellStyle name="Percent 9 2 7" xfId="21798"/>
    <cellStyle name="Percent 9 2 8" xfId="21799"/>
    <cellStyle name="Percent 9 2 9" xfId="21800"/>
    <cellStyle name="Percent 9 20" xfId="44069"/>
    <cellStyle name="Percent 9 21" xfId="44070"/>
    <cellStyle name="Percent 9 22" xfId="44071"/>
    <cellStyle name="Percent 9 23" xfId="44072"/>
    <cellStyle name="Percent 9 24" xfId="44073"/>
    <cellStyle name="Percent 9 25" xfId="44074"/>
    <cellStyle name="Percent 9 26" xfId="44075"/>
    <cellStyle name="Percent 9 27" xfId="44076"/>
    <cellStyle name="Percent 9 27 2" xfId="44077"/>
    <cellStyle name="Percent 9 27 3" xfId="44078"/>
    <cellStyle name="Percent 9 27 4" xfId="44079"/>
    <cellStyle name="Percent 9 28" xfId="44080"/>
    <cellStyle name="Percent 9 29" xfId="44081"/>
    <cellStyle name="Percent 9 3" xfId="21801"/>
    <cellStyle name="Percent 9 3 10" xfId="21802"/>
    <cellStyle name="Percent 9 3 11" xfId="21803"/>
    <cellStyle name="Percent 9 3 12" xfId="21804"/>
    <cellStyle name="Percent 9 3 13" xfId="21805"/>
    <cellStyle name="Percent 9 3 14" xfId="21806"/>
    <cellStyle name="Percent 9 3 15" xfId="21807"/>
    <cellStyle name="Percent 9 3 16" xfId="21808"/>
    <cellStyle name="Percent 9 3 17" xfId="21809"/>
    <cellStyle name="Percent 9 3 18" xfId="21810"/>
    <cellStyle name="Percent 9 3 19" xfId="21811"/>
    <cellStyle name="Percent 9 3 2" xfId="21812"/>
    <cellStyle name="Percent 9 3 2 10" xfId="21813"/>
    <cellStyle name="Percent 9 3 2 11" xfId="21814"/>
    <cellStyle name="Percent 9 3 2 12" xfId="21815"/>
    <cellStyle name="Percent 9 3 2 13" xfId="21816"/>
    <cellStyle name="Percent 9 3 2 2" xfId="21817"/>
    <cellStyle name="Percent 9 3 2 3" xfId="21818"/>
    <cellStyle name="Percent 9 3 2 4" xfId="21819"/>
    <cellStyle name="Percent 9 3 2 5" xfId="21820"/>
    <cellStyle name="Percent 9 3 2 6" xfId="21821"/>
    <cellStyle name="Percent 9 3 2 7" xfId="21822"/>
    <cellStyle name="Percent 9 3 2 8" xfId="21823"/>
    <cellStyle name="Percent 9 3 2 9" xfId="21824"/>
    <cellStyle name="Percent 9 3 20" xfId="21825"/>
    <cellStyle name="Percent 9 3 21" xfId="21826"/>
    <cellStyle name="Percent 9 3 22" xfId="21827"/>
    <cellStyle name="Percent 9 3 23" xfId="21828"/>
    <cellStyle name="Percent 9 3 24" xfId="21829"/>
    <cellStyle name="Percent 9 3 25" xfId="21830"/>
    <cellStyle name="Percent 9 3 26" xfId="21831"/>
    <cellStyle name="Percent 9 3 27" xfId="21832"/>
    <cellStyle name="Percent 9 3 28" xfId="21833"/>
    <cellStyle name="Percent 9 3 29" xfId="21834"/>
    <cellStyle name="Percent 9 3 3" xfId="21835"/>
    <cellStyle name="Percent 9 3 30" xfId="21836"/>
    <cellStyle name="Percent 9 3 31" xfId="21837"/>
    <cellStyle name="Percent 9 3 32" xfId="21838"/>
    <cellStyle name="Percent 9 3 33" xfId="21839"/>
    <cellStyle name="Percent 9 3 34" xfId="21840"/>
    <cellStyle name="Percent 9 3 35" xfId="21841"/>
    <cellStyle name="Percent 9 3 36" xfId="21842"/>
    <cellStyle name="Percent 9 3 37" xfId="21843"/>
    <cellStyle name="Percent 9 3 38" xfId="21844"/>
    <cellStyle name="Percent 9 3 39" xfId="21845"/>
    <cellStyle name="Percent 9 3 4" xfId="21846"/>
    <cellStyle name="Percent 9 3 40" xfId="21847"/>
    <cellStyle name="Percent 9 3 41" xfId="21848"/>
    <cellStyle name="Percent 9 3 42" xfId="21849"/>
    <cellStyle name="Percent 9 3 43" xfId="21850"/>
    <cellStyle name="Percent 9 3 44" xfId="21851"/>
    <cellStyle name="Percent 9 3 45" xfId="21852"/>
    <cellStyle name="Percent 9 3 46" xfId="21853"/>
    <cellStyle name="Percent 9 3 47" xfId="21854"/>
    <cellStyle name="Percent 9 3 48" xfId="21855"/>
    <cellStyle name="Percent 9 3 49" xfId="21856"/>
    <cellStyle name="Percent 9 3 5" xfId="21857"/>
    <cellStyle name="Percent 9 3 50" xfId="21858"/>
    <cellStyle name="Percent 9 3 51" xfId="21859"/>
    <cellStyle name="Percent 9 3 52" xfId="21860"/>
    <cellStyle name="Percent 9 3 53" xfId="21861"/>
    <cellStyle name="Percent 9 3 54" xfId="21862"/>
    <cellStyle name="Percent 9 3 55" xfId="21863"/>
    <cellStyle name="Percent 9 3 56" xfId="21864"/>
    <cellStyle name="Percent 9 3 57" xfId="21865"/>
    <cellStyle name="Percent 9 3 58" xfId="21866"/>
    <cellStyle name="Percent 9 3 59" xfId="21867"/>
    <cellStyle name="Percent 9 3 6" xfId="21868"/>
    <cellStyle name="Percent 9 3 60" xfId="21869"/>
    <cellStyle name="Percent 9 3 61" xfId="21870"/>
    <cellStyle name="Percent 9 3 62" xfId="21871"/>
    <cellStyle name="Percent 9 3 63" xfId="21872"/>
    <cellStyle name="Percent 9 3 64" xfId="21873"/>
    <cellStyle name="Percent 9 3 65" xfId="21874"/>
    <cellStyle name="Percent 9 3 66" xfId="21875"/>
    <cellStyle name="Percent 9 3 67" xfId="21876"/>
    <cellStyle name="Percent 9 3 68" xfId="21877"/>
    <cellStyle name="Percent 9 3 69" xfId="21878"/>
    <cellStyle name="Percent 9 3 7" xfId="21879"/>
    <cellStyle name="Percent 9 3 8" xfId="21880"/>
    <cellStyle name="Percent 9 3 9" xfId="21881"/>
    <cellStyle name="Percent 9 30" xfId="44082"/>
    <cellStyle name="Percent 9 31" xfId="44083"/>
    <cellStyle name="Percent 9 4" xfId="21882"/>
    <cellStyle name="Percent 9 4 10" xfId="21883"/>
    <cellStyle name="Percent 9 4 11" xfId="21884"/>
    <cellStyle name="Percent 9 4 12" xfId="21885"/>
    <cellStyle name="Percent 9 4 13" xfId="21886"/>
    <cellStyle name="Percent 9 4 14" xfId="21887"/>
    <cellStyle name="Percent 9 4 2" xfId="21888"/>
    <cellStyle name="Percent 9 4 2 10" xfId="21889"/>
    <cellStyle name="Percent 9 4 2 11" xfId="21890"/>
    <cellStyle name="Percent 9 4 2 12" xfId="21891"/>
    <cellStyle name="Percent 9 4 2 13" xfId="21892"/>
    <cellStyle name="Percent 9 4 2 2" xfId="21893"/>
    <cellStyle name="Percent 9 4 2 3" xfId="21894"/>
    <cellStyle name="Percent 9 4 2 4" xfId="21895"/>
    <cellStyle name="Percent 9 4 2 5" xfId="21896"/>
    <cellStyle name="Percent 9 4 2 6" xfId="21897"/>
    <cellStyle name="Percent 9 4 2 7" xfId="21898"/>
    <cellStyle name="Percent 9 4 2 8" xfId="21899"/>
    <cellStyle name="Percent 9 4 2 9" xfId="21900"/>
    <cellStyle name="Percent 9 4 3" xfId="21901"/>
    <cellStyle name="Percent 9 4 4" xfId="21902"/>
    <cellStyle name="Percent 9 4 5" xfId="21903"/>
    <cellStyle name="Percent 9 4 6" xfId="21904"/>
    <cellStyle name="Percent 9 4 7" xfId="21905"/>
    <cellStyle name="Percent 9 4 8" xfId="21906"/>
    <cellStyle name="Percent 9 4 9" xfId="21907"/>
    <cellStyle name="Percent 9 5" xfId="21908"/>
    <cellStyle name="Percent 9 5 10" xfId="21909"/>
    <cellStyle name="Percent 9 5 11" xfId="21910"/>
    <cellStyle name="Percent 9 5 12" xfId="21911"/>
    <cellStyle name="Percent 9 5 13" xfId="21912"/>
    <cellStyle name="Percent 9 5 14" xfId="21913"/>
    <cellStyle name="Percent 9 5 2" xfId="21914"/>
    <cellStyle name="Percent 9 5 2 10" xfId="21915"/>
    <cellStyle name="Percent 9 5 2 11" xfId="21916"/>
    <cellStyle name="Percent 9 5 2 12" xfId="21917"/>
    <cellStyle name="Percent 9 5 2 13" xfId="21918"/>
    <cellStyle name="Percent 9 5 2 2" xfId="21919"/>
    <cellStyle name="Percent 9 5 2 3" xfId="21920"/>
    <cellStyle name="Percent 9 5 2 4" xfId="21921"/>
    <cellStyle name="Percent 9 5 2 5" xfId="21922"/>
    <cellStyle name="Percent 9 5 2 6" xfId="21923"/>
    <cellStyle name="Percent 9 5 2 7" xfId="21924"/>
    <cellStyle name="Percent 9 5 2 8" xfId="21925"/>
    <cellStyle name="Percent 9 5 2 9" xfId="21926"/>
    <cellStyle name="Percent 9 5 3" xfId="21927"/>
    <cellStyle name="Percent 9 5 4" xfId="21928"/>
    <cellStyle name="Percent 9 5 5" xfId="21929"/>
    <cellStyle name="Percent 9 5 6" xfId="21930"/>
    <cellStyle name="Percent 9 5 7" xfId="21931"/>
    <cellStyle name="Percent 9 5 8" xfId="21932"/>
    <cellStyle name="Percent 9 5 9" xfId="21933"/>
    <cellStyle name="Percent 9 6" xfId="21934"/>
    <cellStyle name="Percent 9 6 10" xfId="21935"/>
    <cellStyle name="Percent 9 6 11" xfId="21936"/>
    <cellStyle name="Percent 9 6 12" xfId="21937"/>
    <cellStyle name="Percent 9 6 13" xfId="21938"/>
    <cellStyle name="Percent 9 6 2" xfId="21939"/>
    <cellStyle name="Percent 9 6 3" xfId="21940"/>
    <cellStyle name="Percent 9 6 4" xfId="21941"/>
    <cellStyle name="Percent 9 6 5" xfId="21942"/>
    <cellStyle name="Percent 9 6 6" xfId="21943"/>
    <cellStyle name="Percent 9 6 7" xfId="21944"/>
    <cellStyle name="Percent 9 6 8" xfId="21945"/>
    <cellStyle name="Percent 9 6 9" xfId="21946"/>
    <cellStyle name="Percent 9 7" xfId="21947"/>
    <cellStyle name="Percent 9 7 2" xfId="44084"/>
    <cellStyle name="Percent 9 7 2 2" xfId="44085"/>
    <cellStyle name="Percent 9 7 2 3" xfId="44086"/>
    <cellStyle name="Percent 9 7 3" xfId="44087"/>
    <cellStyle name="Percent 9 7 4" xfId="44088"/>
    <cellStyle name="Percent 9 8" xfId="21948"/>
    <cellStyle name="Percent 9 9" xfId="21949"/>
    <cellStyle name="Percent 9 9 2" xfId="44089"/>
    <cellStyle name="Percent 9 9 3" xfId="44090"/>
    <cellStyle name="Percent Input" xfId="21950"/>
    <cellStyle name="Percent(0)" xfId="21951"/>
    <cellStyle name="Percent(1)" xfId="21952"/>
    <cellStyle name="Percent(2)" xfId="21953"/>
    <cellStyle name="Percent*" xfId="21954"/>
    <cellStyle name="Percent[1]" xfId="21955"/>
    <cellStyle name="Percent[2]" xfId="21956"/>
    <cellStyle name="Percent[2D]" xfId="21957"/>
    <cellStyle name="Percent1" xfId="21958"/>
    <cellStyle name="Percent2" xfId="21959"/>
    <cellStyle name="percentage" xfId="21960"/>
    <cellStyle name="PillarText" xfId="21961"/>
    <cellStyle name="Pre-inputted cells" xfId="21962"/>
    <cellStyle name="Pre-inputted cells 10" xfId="21963"/>
    <cellStyle name="Pre-inputted cells 10 10" xfId="21964"/>
    <cellStyle name="Pre-inputted cells 10 11" xfId="21965"/>
    <cellStyle name="Pre-inputted cells 10 12" xfId="21966"/>
    <cellStyle name="Pre-inputted cells 10 13" xfId="21967"/>
    <cellStyle name="Pre-inputted cells 10 14" xfId="21968"/>
    <cellStyle name="Pre-inputted cells 10 15" xfId="21969"/>
    <cellStyle name="Pre-inputted cells 10 16" xfId="21970"/>
    <cellStyle name="Pre-inputted cells 10 17" xfId="21971"/>
    <cellStyle name="Pre-inputted cells 10 18" xfId="21972"/>
    <cellStyle name="Pre-inputted cells 10 19" xfId="21973"/>
    <cellStyle name="Pre-inputted cells 10 2" xfId="21974"/>
    <cellStyle name="Pre-inputted cells 10 2 10" xfId="21975"/>
    <cellStyle name="Pre-inputted cells 10 2 11" xfId="21976"/>
    <cellStyle name="Pre-inputted cells 10 2 12" xfId="21977"/>
    <cellStyle name="Pre-inputted cells 10 2 13" xfId="21978"/>
    <cellStyle name="Pre-inputted cells 10 2 2" xfId="21979"/>
    <cellStyle name="Pre-inputted cells 10 2 2 2" xfId="21980"/>
    <cellStyle name="Pre-inputted cells 10 2 2 3" xfId="44091"/>
    <cellStyle name="Pre-inputted cells 10 2 3" xfId="21981"/>
    <cellStyle name="Pre-inputted cells 10 2 3 2" xfId="44092"/>
    <cellStyle name="Pre-inputted cells 10 2 3 3" xfId="44093"/>
    <cellStyle name="Pre-inputted cells 10 2 4" xfId="21982"/>
    <cellStyle name="Pre-inputted cells 10 2 5" xfId="21983"/>
    <cellStyle name="Pre-inputted cells 10 2 6" xfId="21984"/>
    <cellStyle name="Pre-inputted cells 10 2 7" xfId="21985"/>
    <cellStyle name="Pre-inputted cells 10 2 8" xfId="21986"/>
    <cellStyle name="Pre-inputted cells 10 2 9" xfId="21987"/>
    <cellStyle name="Pre-inputted cells 10 20" xfId="21988"/>
    <cellStyle name="Pre-inputted cells 10 21" xfId="21989"/>
    <cellStyle name="Pre-inputted cells 10 22" xfId="21990"/>
    <cellStyle name="Pre-inputted cells 10 23" xfId="21991"/>
    <cellStyle name="Pre-inputted cells 10 24" xfId="21992"/>
    <cellStyle name="Pre-inputted cells 10 25" xfId="21993"/>
    <cellStyle name="Pre-inputted cells 10 26" xfId="21994"/>
    <cellStyle name="Pre-inputted cells 10 27" xfId="21995"/>
    <cellStyle name="Pre-inputted cells 10 28" xfId="21996"/>
    <cellStyle name="Pre-inputted cells 10 29" xfId="21997"/>
    <cellStyle name="Pre-inputted cells 10 3" xfId="21998"/>
    <cellStyle name="Pre-inputted cells 10 3 2" xfId="44094"/>
    <cellStyle name="Pre-inputted cells 10 3 3" xfId="44095"/>
    <cellStyle name="Pre-inputted cells 10 30" xfId="21999"/>
    <cellStyle name="Pre-inputted cells 10 31" xfId="22000"/>
    <cellStyle name="Pre-inputted cells 10 32" xfId="22001"/>
    <cellStyle name="Pre-inputted cells 10 33" xfId="22002"/>
    <cellStyle name="Pre-inputted cells 10 34" xfId="22003"/>
    <cellStyle name="Pre-inputted cells 10 4" xfId="22004"/>
    <cellStyle name="Pre-inputted cells 10 4 2" xfId="44096"/>
    <cellStyle name="Pre-inputted cells 10 4 3" xfId="44097"/>
    <cellStyle name="Pre-inputted cells 10 5" xfId="22005"/>
    <cellStyle name="Pre-inputted cells 10 6" xfId="22006"/>
    <cellStyle name="Pre-inputted cells 10 7" xfId="22007"/>
    <cellStyle name="Pre-inputted cells 10 8" xfId="22008"/>
    <cellStyle name="Pre-inputted cells 10 9" xfId="22009"/>
    <cellStyle name="Pre-inputted cells 11" xfId="22010"/>
    <cellStyle name="Pre-inputted cells 11 10" xfId="22011"/>
    <cellStyle name="Pre-inputted cells 11 11" xfId="22012"/>
    <cellStyle name="Pre-inputted cells 11 12" xfId="22013"/>
    <cellStyle name="Pre-inputted cells 11 13" xfId="22014"/>
    <cellStyle name="Pre-inputted cells 11 14" xfId="22015"/>
    <cellStyle name="Pre-inputted cells 11 15" xfId="22016"/>
    <cellStyle name="Pre-inputted cells 11 16" xfId="22017"/>
    <cellStyle name="Pre-inputted cells 11 17" xfId="22018"/>
    <cellStyle name="Pre-inputted cells 11 18" xfId="22019"/>
    <cellStyle name="Pre-inputted cells 11 19" xfId="22020"/>
    <cellStyle name="Pre-inputted cells 11 2" xfId="22021"/>
    <cellStyle name="Pre-inputted cells 11 2 10" xfId="22022"/>
    <cellStyle name="Pre-inputted cells 11 2 11" xfId="22023"/>
    <cellStyle name="Pre-inputted cells 11 2 12" xfId="22024"/>
    <cellStyle name="Pre-inputted cells 11 2 13" xfId="22025"/>
    <cellStyle name="Pre-inputted cells 11 2 2" xfId="22026"/>
    <cellStyle name="Pre-inputted cells 11 2 2 2" xfId="44098"/>
    <cellStyle name="Pre-inputted cells 11 2 2 3" xfId="44099"/>
    <cellStyle name="Pre-inputted cells 11 2 3" xfId="22027"/>
    <cellStyle name="Pre-inputted cells 11 2 3 2" xfId="44100"/>
    <cellStyle name="Pre-inputted cells 11 2 3 3" xfId="44101"/>
    <cellStyle name="Pre-inputted cells 11 2 4" xfId="22028"/>
    <cellStyle name="Pre-inputted cells 11 2 5" xfId="22029"/>
    <cellStyle name="Pre-inputted cells 11 2 6" xfId="22030"/>
    <cellStyle name="Pre-inputted cells 11 2 7" xfId="22031"/>
    <cellStyle name="Pre-inputted cells 11 2 8" xfId="22032"/>
    <cellStyle name="Pre-inputted cells 11 2 9" xfId="22033"/>
    <cellStyle name="Pre-inputted cells 11 20" xfId="22034"/>
    <cellStyle name="Pre-inputted cells 11 21" xfId="22035"/>
    <cellStyle name="Pre-inputted cells 11 22" xfId="22036"/>
    <cellStyle name="Pre-inputted cells 11 23" xfId="22037"/>
    <cellStyle name="Pre-inputted cells 11 24" xfId="22038"/>
    <cellStyle name="Pre-inputted cells 11 25" xfId="22039"/>
    <cellStyle name="Pre-inputted cells 11 26" xfId="22040"/>
    <cellStyle name="Pre-inputted cells 11 27" xfId="22041"/>
    <cellStyle name="Pre-inputted cells 11 28" xfId="22042"/>
    <cellStyle name="Pre-inputted cells 11 29" xfId="22043"/>
    <cellStyle name="Pre-inputted cells 11 3" xfId="22044"/>
    <cellStyle name="Pre-inputted cells 11 3 2" xfId="44102"/>
    <cellStyle name="Pre-inputted cells 11 3 3" xfId="44103"/>
    <cellStyle name="Pre-inputted cells 11 30" xfId="22045"/>
    <cellStyle name="Pre-inputted cells 11 31" xfId="22046"/>
    <cellStyle name="Pre-inputted cells 11 32" xfId="22047"/>
    <cellStyle name="Pre-inputted cells 11 33" xfId="22048"/>
    <cellStyle name="Pre-inputted cells 11 34" xfId="22049"/>
    <cellStyle name="Pre-inputted cells 11 4" xfId="22050"/>
    <cellStyle name="Pre-inputted cells 11 4 2" xfId="44104"/>
    <cellStyle name="Pre-inputted cells 11 4 3" xfId="44105"/>
    <cellStyle name="Pre-inputted cells 11 5" xfId="22051"/>
    <cellStyle name="Pre-inputted cells 11 6" xfId="22052"/>
    <cellStyle name="Pre-inputted cells 11 7" xfId="22053"/>
    <cellStyle name="Pre-inputted cells 11 8" xfId="22054"/>
    <cellStyle name="Pre-inputted cells 11 9" xfId="22055"/>
    <cellStyle name="Pre-inputted cells 12" xfId="22056"/>
    <cellStyle name="Pre-inputted cells 12 10" xfId="22057"/>
    <cellStyle name="Pre-inputted cells 12 11" xfId="22058"/>
    <cellStyle name="Pre-inputted cells 12 12" xfId="22059"/>
    <cellStyle name="Pre-inputted cells 12 13" xfId="22060"/>
    <cellStyle name="Pre-inputted cells 12 14" xfId="22061"/>
    <cellStyle name="Pre-inputted cells 12 15" xfId="22062"/>
    <cellStyle name="Pre-inputted cells 12 16" xfId="22063"/>
    <cellStyle name="Pre-inputted cells 12 17" xfId="22064"/>
    <cellStyle name="Pre-inputted cells 12 18" xfId="22065"/>
    <cellStyle name="Pre-inputted cells 12 19" xfId="22066"/>
    <cellStyle name="Pre-inputted cells 12 2" xfId="22067"/>
    <cellStyle name="Pre-inputted cells 12 2 10" xfId="22068"/>
    <cellStyle name="Pre-inputted cells 12 2 11" xfId="22069"/>
    <cellStyle name="Pre-inputted cells 12 2 12" xfId="22070"/>
    <cellStyle name="Pre-inputted cells 12 2 13" xfId="22071"/>
    <cellStyle name="Pre-inputted cells 12 2 2" xfId="22072"/>
    <cellStyle name="Pre-inputted cells 12 2 2 2" xfId="44106"/>
    <cellStyle name="Pre-inputted cells 12 2 2 3" xfId="44107"/>
    <cellStyle name="Pre-inputted cells 12 2 3" xfId="22073"/>
    <cellStyle name="Pre-inputted cells 12 2 3 2" xfId="44108"/>
    <cellStyle name="Pre-inputted cells 12 2 3 3" xfId="44109"/>
    <cellStyle name="Pre-inputted cells 12 2 4" xfId="22074"/>
    <cellStyle name="Pre-inputted cells 12 2 5" xfId="22075"/>
    <cellStyle name="Pre-inputted cells 12 2 6" xfId="22076"/>
    <cellStyle name="Pre-inputted cells 12 2 7" xfId="22077"/>
    <cellStyle name="Pre-inputted cells 12 2 8" xfId="22078"/>
    <cellStyle name="Pre-inputted cells 12 2 9" xfId="22079"/>
    <cellStyle name="Pre-inputted cells 12 20" xfId="22080"/>
    <cellStyle name="Pre-inputted cells 12 21" xfId="22081"/>
    <cellStyle name="Pre-inputted cells 12 22" xfId="22082"/>
    <cellStyle name="Pre-inputted cells 12 23" xfId="22083"/>
    <cellStyle name="Pre-inputted cells 12 24" xfId="22084"/>
    <cellStyle name="Pre-inputted cells 12 25" xfId="22085"/>
    <cellStyle name="Pre-inputted cells 12 26" xfId="22086"/>
    <cellStyle name="Pre-inputted cells 12 27" xfId="22087"/>
    <cellStyle name="Pre-inputted cells 12 28" xfId="22088"/>
    <cellStyle name="Pre-inputted cells 12 29" xfId="22089"/>
    <cellStyle name="Pre-inputted cells 12 3" xfId="22090"/>
    <cellStyle name="Pre-inputted cells 12 3 2" xfId="44110"/>
    <cellStyle name="Pre-inputted cells 12 3 3" xfId="44111"/>
    <cellStyle name="Pre-inputted cells 12 30" xfId="22091"/>
    <cellStyle name="Pre-inputted cells 12 31" xfId="22092"/>
    <cellStyle name="Pre-inputted cells 12 32" xfId="22093"/>
    <cellStyle name="Pre-inputted cells 12 33" xfId="22094"/>
    <cellStyle name="Pre-inputted cells 12 34" xfId="22095"/>
    <cellStyle name="Pre-inputted cells 12 4" xfId="22096"/>
    <cellStyle name="Pre-inputted cells 12 4 2" xfId="44112"/>
    <cellStyle name="Pre-inputted cells 12 4 3" xfId="44113"/>
    <cellStyle name="Pre-inputted cells 12 5" xfId="22097"/>
    <cellStyle name="Pre-inputted cells 12 6" xfId="22098"/>
    <cellStyle name="Pre-inputted cells 12 7" xfId="22099"/>
    <cellStyle name="Pre-inputted cells 12 8" xfId="22100"/>
    <cellStyle name="Pre-inputted cells 12 9" xfId="22101"/>
    <cellStyle name="Pre-inputted cells 13" xfId="22102"/>
    <cellStyle name="Pre-inputted cells 13 10" xfId="22103"/>
    <cellStyle name="Pre-inputted cells 13 11" xfId="22104"/>
    <cellStyle name="Pre-inputted cells 13 12" xfId="22105"/>
    <cellStyle name="Pre-inputted cells 13 13" xfId="22106"/>
    <cellStyle name="Pre-inputted cells 13 2" xfId="22107"/>
    <cellStyle name="Pre-inputted cells 13 2 2" xfId="44114"/>
    <cellStyle name="Pre-inputted cells 13 2 3" xfId="44115"/>
    <cellStyle name="Pre-inputted cells 13 3" xfId="22108"/>
    <cellStyle name="Pre-inputted cells 13 3 2" xfId="44116"/>
    <cellStyle name="Pre-inputted cells 13 3 3" xfId="44117"/>
    <cellStyle name="Pre-inputted cells 13 4" xfId="22109"/>
    <cellStyle name="Pre-inputted cells 13 5" xfId="22110"/>
    <cellStyle name="Pre-inputted cells 13 6" xfId="22111"/>
    <cellStyle name="Pre-inputted cells 13 7" xfId="22112"/>
    <cellStyle name="Pre-inputted cells 13 8" xfId="22113"/>
    <cellStyle name="Pre-inputted cells 13 9" xfId="22114"/>
    <cellStyle name="Pre-inputted cells 14" xfId="22115"/>
    <cellStyle name="Pre-inputted cells 14 2" xfId="22116"/>
    <cellStyle name="Pre-inputted cells 14 2 2" xfId="22117"/>
    <cellStyle name="Pre-inputted cells 14 2 3" xfId="44118"/>
    <cellStyle name="Pre-inputted cells 14 3" xfId="22118"/>
    <cellStyle name="Pre-inputted cells 14 3 2" xfId="44119"/>
    <cellStyle name="Pre-inputted cells 14 4" xfId="44120"/>
    <cellStyle name="Pre-inputted cells 14 5" xfId="44121"/>
    <cellStyle name="Pre-inputted cells 15" xfId="22119"/>
    <cellStyle name="Pre-inputted cells 15 2" xfId="22120"/>
    <cellStyle name="Pre-inputted cells 16" xfId="22121"/>
    <cellStyle name="Pre-inputted cells 16 2" xfId="22122"/>
    <cellStyle name="Pre-inputted cells 17" xfId="22123"/>
    <cellStyle name="Pre-inputted cells 17 2" xfId="44122"/>
    <cellStyle name="Pre-inputted cells 18" xfId="22124"/>
    <cellStyle name="Pre-inputted cells 18 2" xfId="44123"/>
    <cellStyle name="Pre-inputted cells 19" xfId="22125"/>
    <cellStyle name="Pre-inputted cells 19 2" xfId="44124"/>
    <cellStyle name="Pre-inputted cells 2" xfId="22126"/>
    <cellStyle name="Pre-inputted cells 2 10" xfId="22127"/>
    <cellStyle name="Pre-inputted cells 2 10 2" xfId="44125"/>
    <cellStyle name="Pre-inputted cells 2 11" xfId="22128"/>
    <cellStyle name="Pre-inputted cells 2 11 2" xfId="44126"/>
    <cellStyle name="Pre-inputted cells 2 12" xfId="22129"/>
    <cellStyle name="Pre-inputted cells 2 12 2" xfId="44127"/>
    <cellStyle name="Pre-inputted cells 2 13" xfId="22130"/>
    <cellStyle name="Pre-inputted cells 2 13 2" xfId="44128"/>
    <cellStyle name="Pre-inputted cells 2 14" xfId="22131"/>
    <cellStyle name="Pre-inputted cells 2 14 2" xfId="44129"/>
    <cellStyle name="Pre-inputted cells 2 15" xfId="22132"/>
    <cellStyle name="Pre-inputted cells 2 15 2" xfId="44130"/>
    <cellStyle name="Pre-inputted cells 2 16" xfId="22133"/>
    <cellStyle name="Pre-inputted cells 2 16 2" xfId="44131"/>
    <cellStyle name="Pre-inputted cells 2 17" xfId="22134"/>
    <cellStyle name="Pre-inputted cells 2 17 2" xfId="44132"/>
    <cellStyle name="Pre-inputted cells 2 18" xfId="22135"/>
    <cellStyle name="Pre-inputted cells 2 18 2" xfId="44133"/>
    <cellStyle name="Pre-inputted cells 2 19" xfId="22136"/>
    <cellStyle name="Pre-inputted cells 2 19 2" xfId="44134"/>
    <cellStyle name="Pre-inputted cells 2 2" xfId="22137"/>
    <cellStyle name="Pre-inputted cells 2 2 10" xfId="22138"/>
    <cellStyle name="Pre-inputted cells 2 2 10 2" xfId="44135"/>
    <cellStyle name="Pre-inputted cells 2 2 11" xfId="22139"/>
    <cellStyle name="Pre-inputted cells 2 2 11 2" xfId="44136"/>
    <cellStyle name="Pre-inputted cells 2 2 12" xfId="22140"/>
    <cellStyle name="Pre-inputted cells 2 2 12 2" xfId="44137"/>
    <cellStyle name="Pre-inputted cells 2 2 13" xfId="22141"/>
    <cellStyle name="Pre-inputted cells 2 2 13 2" xfId="44138"/>
    <cellStyle name="Pre-inputted cells 2 2 14" xfId="22142"/>
    <cellStyle name="Pre-inputted cells 2 2 14 2" xfId="44139"/>
    <cellStyle name="Pre-inputted cells 2 2 15" xfId="22143"/>
    <cellStyle name="Pre-inputted cells 2 2 15 2" xfId="44140"/>
    <cellStyle name="Pre-inputted cells 2 2 16" xfId="22144"/>
    <cellStyle name="Pre-inputted cells 2 2 16 2" xfId="44141"/>
    <cellStyle name="Pre-inputted cells 2 2 17" xfId="22145"/>
    <cellStyle name="Pre-inputted cells 2 2 17 2" xfId="44142"/>
    <cellStyle name="Pre-inputted cells 2 2 18" xfId="22146"/>
    <cellStyle name="Pre-inputted cells 2 2 18 2" xfId="44143"/>
    <cellStyle name="Pre-inputted cells 2 2 19" xfId="22147"/>
    <cellStyle name="Pre-inputted cells 2 2 19 2" xfId="44144"/>
    <cellStyle name="Pre-inputted cells 2 2 2" xfId="22148"/>
    <cellStyle name="Pre-inputted cells 2 2 2 10" xfId="22149"/>
    <cellStyle name="Pre-inputted cells 2 2 2 11" xfId="22150"/>
    <cellStyle name="Pre-inputted cells 2 2 2 12" xfId="22151"/>
    <cellStyle name="Pre-inputted cells 2 2 2 13" xfId="22152"/>
    <cellStyle name="Pre-inputted cells 2 2 2 14" xfId="22153"/>
    <cellStyle name="Pre-inputted cells 2 2 2 15" xfId="22154"/>
    <cellStyle name="Pre-inputted cells 2 2 2 16" xfId="22155"/>
    <cellStyle name="Pre-inputted cells 2 2 2 17" xfId="22156"/>
    <cellStyle name="Pre-inputted cells 2 2 2 18" xfId="22157"/>
    <cellStyle name="Pre-inputted cells 2 2 2 19" xfId="22158"/>
    <cellStyle name="Pre-inputted cells 2 2 2 2" xfId="22159"/>
    <cellStyle name="Pre-inputted cells 2 2 2 2 10" xfId="22160"/>
    <cellStyle name="Pre-inputted cells 2 2 2 2 11" xfId="22161"/>
    <cellStyle name="Pre-inputted cells 2 2 2 2 12" xfId="22162"/>
    <cellStyle name="Pre-inputted cells 2 2 2 2 13" xfId="22163"/>
    <cellStyle name="Pre-inputted cells 2 2 2 2 14" xfId="22164"/>
    <cellStyle name="Pre-inputted cells 2 2 2 2 15" xfId="22165"/>
    <cellStyle name="Pre-inputted cells 2 2 2 2 16" xfId="22166"/>
    <cellStyle name="Pre-inputted cells 2 2 2 2 17" xfId="22167"/>
    <cellStyle name="Pre-inputted cells 2 2 2 2 18" xfId="22168"/>
    <cellStyle name="Pre-inputted cells 2 2 2 2 19" xfId="22169"/>
    <cellStyle name="Pre-inputted cells 2 2 2 2 2" xfId="22170"/>
    <cellStyle name="Pre-inputted cells 2 2 2 2 2 10" xfId="22171"/>
    <cellStyle name="Pre-inputted cells 2 2 2 2 2 11" xfId="22172"/>
    <cellStyle name="Pre-inputted cells 2 2 2 2 2 12" xfId="22173"/>
    <cellStyle name="Pre-inputted cells 2 2 2 2 2 13" xfId="22174"/>
    <cellStyle name="Pre-inputted cells 2 2 2 2 2 2" xfId="22175"/>
    <cellStyle name="Pre-inputted cells 2 2 2 2 2 2 2" xfId="44145"/>
    <cellStyle name="Pre-inputted cells 2 2 2 2 2 2 3" xfId="44146"/>
    <cellStyle name="Pre-inputted cells 2 2 2 2 2 3" xfId="22176"/>
    <cellStyle name="Pre-inputted cells 2 2 2 2 2 3 2" xfId="44147"/>
    <cellStyle name="Pre-inputted cells 2 2 2 2 2 3 3" xfId="44148"/>
    <cellStyle name="Pre-inputted cells 2 2 2 2 2 4" xfId="22177"/>
    <cellStyle name="Pre-inputted cells 2 2 2 2 2 5" xfId="22178"/>
    <cellStyle name="Pre-inputted cells 2 2 2 2 2 6" xfId="22179"/>
    <cellStyle name="Pre-inputted cells 2 2 2 2 2 7" xfId="22180"/>
    <cellStyle name="Pre-inputted cells 2 2 2 2 2 8" xfId="22181"/>
    <cellStyle name="Pre-inputted cells 2 2 2 2 2 9" xfId="22182"/>
    <cellStyle name="Pre-inputted cells 2 2 2 2 20" xfId="22183"/>
    <cellStyle name="Pre-inputted cells 2 2 2 2 21" xfId="22184"/>
    <cellStyle name="Pre-inputted cells 2 2 2 2 22" xfId="22185"/>
    <cellStyle name="Pre-inputted cells 2 2 2 2 23" xfId="22186"/>
    <cellStyle name="Pre-inputted cells 2 2 2 2 24" xfId="22187"/>
    <cellStyle name="Pre-inputted cells 2 2 2 2 25" xfId="22188"/>
    <cellStyle name="Pre-inputted cells 2 2 2 2 26" xfId="22189"/>
    <cellStyle name="Pre-inputted cells 2 2 2 2 27" xfId="22190"/>
    <cellStyle name="Pre-inputted cells 2 2 2 2 28" xfId="22191"/>
    <cellStyle name="Pre-inputted cells 2 2 2 2 29" xfId="22192"/>
    <cellStyle name="Pre-inputted cells 2 2 2 2 3" xfId="22193"/>
    <cellStyle name="Pre-inputted cells 2 2 2 2 3 2" xfId="44149"/>
    <cellStyle name="Pre-inputted cells 2 2 2 2 3 3" xfId="44150"/>
    <cellStyle name="Pre-inputted cells 2 2 2 2 30" xfId="22194"/>
    <cellStyle name="Pre-inputted cells 2 2 2 2 31" xfId="22195"/>
    <cellStyle name="Pre-inputted cells 2 2 2 2 32" xfId="22196"/>
    <cellStyle name="Pre-inputted cells 2 2 2 2 33" xfId="22197"/>
    <cellStyle name="Pre-inputted cells 2 2 2 2 34" xfId="22198"/>
    <cellStyle name="Pre-inputted cells 2 2 2 2 4" xfId="22199"/>
    <cellStyle name="Pre-inputted cells 2 2 2 2 4 2" xfId="44151"/>
    <cellStyle name="Pre-inputted cells 2 2 2 2 4 3" xfId="44152"/>
    <cellStyle name="Pre-inputted cells 2 2 2 2 5" xfId="22200"/>
    <cellStyle name="Pre-inputted cells 2 2 2 2 6" xfId="22201"/>
    <cellStyle name="Pre-inputted cells 2 2 2 2 7" xfId="22202"/>
    <cellStyle name="Pre-inputted cells 2 2 2 2 8" xfId="22203"/>
    <cellStyle name="Pre-inputted cells 2 2 2 2 9" xfId="22204"/>
    <cellStyle name="Pre-inputted cells 2 2 2 20" xfId="22205"/>
    <cellStyle name="Pre-inputted cells 2 2 2 21" xfId="22206"/>
    <cellStyle name="Pre-inputted cells 2 2 2 22" xfId="22207"/>
    <cellStyle name="Pre-inputted cells 2 2 2 23" xfId="22208"/>
    <cellStyle name="Pre-inputted cells 2 2 2 24" xfId="22209"/>
    <cellStyle name="Pre-inputted cells 2 2 2 25" xfId="22210"/>
    <cellStyle name="Pre-inputted cells 2 2 2 26" xfId="22211"/>
    <cellStyle name="Pre-inputted cells 2 2 2 27" xfId="22212"/>
    <cellStyle name="Pre-inputted cells 2 2 2 28" xfId="22213"/>
    <cellStyle name="Pre-inputted cells 2 2 2 29" xfId="22214"/>
    <cellStyle name="Pre-inputted cells 2 2 2 3" xfId="22215"/>
    <cellStyle name="Pre-inputted cells 2 2 2 3 10" xfId="22216"/>
    <cellStyle name="Pre-inputted cells 2 2 2 3 11" xfId="22217"/>
    <cellStyle name="Pre-inputted cells 2 2 2 3 12" xfId="22218"/>
    <cellStyle name="Pre-inputted cells 2 2 2 3 13" xfId="22219"/>
    <cellStyle name="Pre-inputted cells 2 2 2 3 2" xfId="22220"/>
    <cellStyle name="Pre-inputted cells 2 2 2 3 2 2" xfId="44153"/>
    <cellStyle name="Pre-inputted cells 2 2 2 3 2 3" xfId="44154"/>
    <cellStyle name="Pre-inputted cells 2 2 2 3 3" xfId="22221"/>
    <cellStyle name="Pre-inputted cells 2 2 2 3 3 2" xfId="44155"/>
    <cellStyle name="Pre-inputted cells 2 2 2 3 3 3" xfId="44156"/>
    <cellStyle name="Pre-inputted cells 2 2 2 3 4" xfId="22222"/>
    <cellStyle name="Pre-inputted cells 2 2 2 3 5" xfId="22223"/>
    <cellStyle name="Pre-inputted cells 2 2 2 3 6" xfId="22224"/>
    <cellStyle name="Pre-inputted cells 2 2 2 3 7" xfId="22225"/>
    <cellStyle name="Pre-inputted cells 2 2 2 3 8" xfId="22226"/>
    <cellStyle name="Pre-inputted cells 2 2 2 3 9" xfId="22227"/>
    <cellStyle name="Pre-inputted cells 2 2 2 30" xfId="22228"/>
    <cellStyle name="Pre-inputted cells 2 2 2 31" xfId="22229"/>
    <cellStyle name="Pre-inputted cells 2 2 2 32" xfId="22230"/>
    <cellStyle name="Pre-inputted cells 2 2 2 33" xfId="22231"/>
    <cellStyle name="Pre-inputted cells 2 2 2 34" xfId="22232"/>
    <cellStyle name="Pre-inputted cells 2 2 2 35" xfId="22233"/>
    <cellStyle name="Pre-inputted cells 2 2 2 4" xfId="22234"/>
    <cellStyle name="Pre-inputted cells 2 2 2 4 2" xfId="44157"/>
    <cellStyle name="Pre-inputted cells 2 2 2 4 3" xfId="44158"/>
    <cellStyle name="Pre-inputted cells 2 2 2 5" xfId="22235"/>
    <cellStyle name="Pre-inputted cells 2 2 2 5 2" xfId="44159"/>
    <cellStyle name="Pre-inputted cells 2 2 2 5 3" xfId="44160"/>
    <cellStyle name="Pre-inputted cells 2 2 2 6" xfId="22236"/>
    <cellStyle name="Pre-inputted cells 2 2 2 7" xfId="22237"/>
    <cellStyle name="Pre-inputted cells 2 2 2 8" xfId="22238"/>
    <cellStyle name="Pre-inputted cells 2 2 2 9" xfId="22239"/>
    <cellStyle name="Pre-inputted cells 2 2 2_4 28 1_Asst_Health_Crit_AllTO_RIIO_20110714pm" xfId="22240"/>
    <cellStyle name="Pre-inputted cells 2 2 20" xfId="22241"/>
    <cellStyle name="Pre-inputted cells 2 2 20 2" xfId="44161"/>
    <cellStyle name="Pre-inputted cells 2 2 21" xfId="22242"/>
    <cellStyle name="Pre-inputted cells 2 2 21 2" xfId="44162"/>
    <cellStyle name="Pre-inputted cells 2 2 22" xfId="22243"/>
    <cellStyle name="Pre-inputted cells 2 2 22 2" xfId="44163"/>
    <cellStyle name="Pre-inputted cells 2 2 23" xfId="22244"/>
    <cellStyle name="Pre-inputted cells 2 2 23 2" xfId="44164"/>
    <cellStyle name="Pre-inputted cells 2 2 24" xfId="22245"/>
    <cellStyle name="Pre-inputted cells 2 2 24 2" xfId="44165"/>
    <cellStyle name="Pre-inputted cells 2 2 25" xfId="22246"/>
    <cellStyle name="Pre-inputted cells 2 2 25 2" xfId="44166"/>
    <cellStyle name="Pre-inputted cells 2 2 26" xfId="22247"/>
    <cellStyle name="Pre-inputted cells 2 2 27" xfId="22248"/>
    <cellStyle name="Pre-inputted cells 2 2 28" xfId="22249"/>
    <cellStyle name="Pre-inputted cells 2 2 29" xfId="22250"/>
    <cellStyle name="Pre-inputted cells 2 2 3" xfId="22251"/>
    <cellStyle name="Pre-inputted cells 2 2 3 10" xfId="22252"/>
    <cellStyle name="Pre-inputted cells 2 2 3 11" xfId="22253"/>
    <cellStyle name="Pre-inputted cells 2 2 3 12" xfId="22254"/>
    <cellStyle name="Pre-inputted cells 2 2 3 13" xfId="22255"/>
    <cellStyle name="Pre-inputted cells 2 2 3 14" xfId="22256"/>
    <cellStyle name="Pre-inputted cells 2 2 3 15" xfId="22257"/>
    <cellStyle name="Pre-inputted cells 2 2 3 16" xfId="22258"/>
    <cellStyle name="Pre-inputted cells 2 2 3 17" xfId="22259"/>
    <cellStyle name="Pre-inputted cells 2 2 3 18" xfId="22260"/>
    <cellStyle name="Pre-inputted cells 2 2 3 19" xfId="22261"/>
    <cellStyle name="Pre-inputted cells 2 2 3 2" xfId="22262"/>
    <cellStyle name="Pre-inputted cells 2 2 3 2 10" xfId="22263"/>
    <cellStyle name="Pre-inputted cells 2 2 3 2 11" xfId="22264"/>
    <cellStyle name="Pre-inputted cells 2 2 3 2 12" xfId="22265"/>
    <cellStyle name="Pre-inputted cells 2 2 3 2 13" xfId="22266"/>
    <cellStyle name="Pre-inputted cells 2 2 3 2 2" xfId="22267"/>
    <cellStyle name="Pre-inputted cells 2 2 3 2 2 2" xfId="44167"/>
    <cellStyle name="Pre-inputted cells 2 2 3 2 2 3" xfId="44168"/>
    <cellStyle name="Pre-inputted cells 2 2 3 2 3" xfId="22268"/>
    <cellStyle name="Pre-inputted cells 2 2 3 2 3 2" xfId="44169"/>
    <cellStyle name="Pre-inputted cells 2 2 3 2 3 3" xfId="44170"/>
    <cellStyle name="Pre-inputted cells 2 2 3 2 4" xfId="22269"/>
    <cellStyle name="Pre-inputted cells 2 2 3 2 5" xfId="22270"/>
    <cellStyle name="Pre-inputted cells 2 2 3 2 6" xfId="22271"/>
    <cellStyle name="Pre-inputted cells 2 2 3 2 7" xfId="22272"/>
    <cellStyle name="Pre-inputted cells 2 2 3 2 8" xfId="22273"/>
    <cellStyle name="Pre-inputted cells 2 2 3 2 9" xfId="22274"/>
    <cellStyle name="Pre-inputted cells 2 2 3 20" xfId="22275"/>
    <cellStyle name="Pre-inputted cells 2 2 3 21" xfId="22276"/>
    <cellStyle name="Pre-inputted cells 2 2 3 22" xfId="22277"/>
    <cellStyle name="Pre-inputted cells 2 2 3 23" xfId="22278"/>
    <cellStyle name="Pre-inputted cells 2 2 3 24" xfId="22279"/>
    <cellStyle name="Pre-inputted cells 2 2 3 25" xfId="22280"/>
    <cellStyle name="Pre-inputted cells 2 2 3 26" xfId="22281"/>
    <cellStyle name="Pre-inputted cells 2 2 3 27" xfId="22282"/>
    <cellStyle name="Pre-inputted cells 2 2 3 28" xfId="22283"/>
    <cellStyle name="Pre-inputted cells 2 2 3 29" xfId="22284"/>
    <cellStyle name="Pre-inputted cells 2 2 3 3" xfId="22285"/>
    <cellStyle name="Pre-inputted cells 2 2 3 3 2" xfId="44171"/>
    <cellStyle name="Pre-inputted cells 2 2 3 3 3" xfId="44172"/>
    <cellStyle name="Pre-inputted cells 2 2 3 30" xfId="22286"/>
    <cellStyle name="Pre-inputted cells 2 2 3 31" xfId="22287"/>
    <cellStyle name="Pre-inputted cells 2 2 3 32" xfId="22288"/>
    <cellStyle name="Pre-inputted cells 2 2 3 33" xfId="22289"/>
    <cellStyle name="Pre-inputted cells 2 2 3 34" xfId="22290"/>
    <cellStyle name="Pre-inputted cells 2 2 3 4" xfId="22291"/>
    <cellStyle name="Pre-inputted cells 2 2 3 4 2" xfId="44173"/>
    <cellStyle name="Pre-inputted cells 2 2 3 4 3" xfId="44174"/>
    <cellStyle name="Pre-inputted cells 2 2 3 5" xfId="22292"/>
    <cellStyle name="Pre-inputted cells 2 2 3 6" xfId="22293"/>
    <cellStyle name="Pre-inputted cells 2 2 3 7" xfId="22294"/>
    <cellStyle name="Pre-inputted cells 2 2 3 8" xfId="22295"/>
    <cellStyle name="Pre-inputted cells 2 2 3 9" xfId="22296"/>
    <cellStyle name="Pre-inputted cells 2 2 30" xfId="22297"/>
    <cellStyle name="Pre-inputted cells 2 2 31" xfId="22298"/>
    <cellStyle name="Pre-inputted cells 2 2 32" xfId="22299"/>
    <cellStyle name="Pre-inputted cells 2 2 33" xfId="22300"/>
    <cellStyle name="Pre-inputted cells 2 2 34" xfId="22301"/>
    <cellStyle name="Pre-inputted cells 2 2 35" xfId="22302"/>
    <cellStyle name="Pre-inputted cells 2 2 36" xfId="22303"/>
    <cellStyle name="Pre-inputted cells 2 2 37" xfId="22304"/>
    <cellStyle name="Pre-inputted cells 2 2 38" xfId="22305"/>
    <cellStyle name="Pre-inputted cells 2 2 4" xfId="22306"/>
    <cellStyle name="Pre-inputted cells 2 2 4 10" xfId="22307"/>
    <cellStyle name="Pre-inputted cells 2 2 4 11" xfId="22308"/>
    <cellStyle name="Pre-inputted cells 2 2 4 12" xfId="22309"/>
    <cellStyle name="Pre-inputted cells 2 2 4 13" xfId="22310"/>
    <cellStyle name="Pre-inputted cells 2 2 4 14" xfId="22311"/>
    <cellStyle name="Pre-inputted cells 2 2 4 15" xfId="22312"/>
    <cellStyle name="Pre-inputted cells 2 2 4 16" xfId="22313"/>
    <cellStyle name="Pre-inputted cells 2 2 4 17" xfId="22314"/>
    <cellStyle name="Pre-inputted cells 2 2 4 18" xfId="22315"/>
    <cellStyle name="Pre-inputted cells 2 2 4 19" xfId="22316"/>
    <cellStyle name="Pre-inputted cells 2 2 4 2" xfId="22317"/>
    <cellStyle name="Pre-inputted cells 2 2 4 2 10" xfId="22318"/>
    <cellStyle name="Pre-inputted cells 2 2 4 2 11" xfId="22319"/>
    <cellStyle name="Pre-inputted cells 2 2 4 2 12" xfId="22320"/>
    <cellStyle name="Pre-inputted cells 2 2 4 2 13" xfId="22321"/>
    <cellStyle name="Pre-inputted cells 2 2 4 2 2" xfId="22322"/>
    <cellStyle name="Pre-inputted cells 2 2 4 2 2 2" xfId="44175"/>
    <cellStyle name="Pre-inputted cells 2 2 4 2 2 3" xfId="44176"/>
    <cellStyle name="Pre-inputted cells 2 2 4 2 3" xfId="22323"/>
    <cellStyle name="Pre-inputted cells 2 2 4 2 3 2" xfId="44177"/>
    <cellStyle name="Pre-inputted cells 2 2 4 2 3 3" xfId="44178"/>
    <cellStyle name="Pre-inputted cells 2 2 4 2 4" xfId="22324"/>
    <cellStyle name="Pre-inputted cells 2 2 4 2 5" xfId="22325"/>
    <cellStyle name="Pre-inputted cells 2 2 4 2 6" xfId="22326"/>
    <cellStyle name="Pre-inputted cells 2 2 4 2 7" xfId="22327"/>
    <cellStyle name="Pre-inputted cells 2 2 4 2 8" xfId="22328"/>
    <cellStyle name="Pre-inputted cells 2 2 4 2 9" xfId="22329"/>
    <cellStyle name="Pre-inputted cells 2 2 4 20" xfId="22330"/>
    <cellStyle name="Pre-inputted cells 2 2 4 21" xfId="22331"/>
    <cellStyle name="Pre-inputted cells 2 2 4 22" xfId="22332"/>
    <cellStyle name="Pre-inputted cells 2 2 4 23" xfId="22333"/>
    <cellStyle name="Pre-inputted cells 2 2 4 24" xfId="22334"/>
    <cellStyle name="Pre-inputted cells 2 2 4 25" xfId="22335"/>
    <cellStyle name="Pre-inputted cells 2 2 4 26" xfId="22336"/>
    <cellStyle name="Pre-inputted cells 2 2 4 27" xfId="22337"/>
    <cellStyle name="Pre-inputted cells 2 2 4 28" xfId="22338"/>
    <cellStyle name="Pre-inputted cells 2 2 4 29" xfId="22339"/>
    <cellStyle name="Pre-inputted cells 2 2 4 3" xfId="22340"/>
    <cellStyle name="Pre-inputted cells 2 2 4 3 2" xfId="44179"/>
    <cellStyle name="Pre-inputted cells 2 2 4 3 3" xfId="44180"/>
    <cellStyle name="Pre-inputted cells 2 2 4 30" xfId="22341"/>
    <cellStyle name="Pre-inputted cells 2 2 4 31" xfId="22342"/>
    <cellStyle name="Pre-inputted cells 2 2 4 32" xfId="22343"/>
    <cellStyle name="Pre-inputted cells 2 2 4 33" xfId="22344"/>
    <cellStyle name="Pre-inputted cells 2 2 4 34" xfId="22345"/>
    <cellStyle name="Pre-inputted cells 2 2 4 4" xfId="22346"/>
    <cellStyle name="Pre-inputted cells 2 2 4 4 2" xfId="44181"/>
    <cellStyle name="Pre-inputted cells 2 2 4 4 3" xfId="44182"/>
    <cellStyle name="Pre-inputted cells 2 2 4 5" xfId="22347"/>
    <cellStyle name="Pre-inputted cells 2 2 4 6" xfId="22348"/>
    <cellStyle name="Pre-inputted cells 2 2 4 7" xfId="22349"/>
    <cellStyle name="Pre-inputted cells 2 2 4 8" xfId="22350"/>
    <cellStyle name="Pre-inputted cells 2 2 4 9" xfId="22351"/>
    <cellStyle name="Pre-inputted cells 2 2 5" xfId="22352"/>
    <cellStyle name="Pre-inputted cells 2 2 5 10" xfId="22353"/>
    <cellStyle name="Pre-inputted cells 2 2 5 11" xfId="22354"/>
    <cellStyle name="Pre-inputted cells 2 2 5 12" xfId="22355"/>
    <cellStyle name="Pre-inputted cells 2 2 5 13" xfId="22356"/>
    <cellStyle name="Pre-inputted cells 2 2 5 2" xfId="22357"/>
    <cellStyle name="Pre-inputted cells 2 2 5 2 2" xfId="44183"/>
    <cellStyle name="Pre-inputted cells 2 2 5 2 3" xfId="44184"/>
    <cellStyle name="Pre-inputted cells 2 2 5 3" xfId="22358"/>
    <cellStyle name="Pre-inputted cells 2 2 5 3 2" xfId="44185"/>
    <cellStyle name="Pre-inputted cells 2 2 5 3 3" xfId="44186"/>
    <cellStyle name="Pre-inputted cells 2 2 5 4" xfId="22359"/>
    <cellStyle name="Pre-inputted cells 2 2 5 5" xfId="22360"/>
    <cellStyle name="Pre-inputted cells 2 2 5 6" xfId="22361"/>
    <cellStyle name="Pre-inputted cells 2 2 5 7" xfId="22362"/>
    <cellStyle name="Pre-inputted cells 2 2 5 8" xfId="22363"/>
    <cellStyle name="Pre-inputted cells 2 2 5 9" xfId="22364"/>
    <cellStyle name="Pre-inputted cells 2 2 6" xfId="22365"/>
    <cellStyle name="Pre-inputted cells 2 2 6 2" xfId="44187"/>
    <cellStyle name="Pre-inputted cells 2 2 6 2 2" xfId="44188"/>
    <cellStyle name="Pre-inputted cells 2 2 6 2 3" xfId="44189"/>
    <cellStyle name="Pre-inputted cells 2 2 6 3" xfId="44190"/>
    <cellStyle name="Pre-inputted cells 2 2 6 3 2" xfId="44191"/>
    <cellStyle name="Pre-inputted cells 2 2 6 4" xfId="44192"/>
    <cellStyle name="Pre-inputted cells 2 2 7" xfId="22366"/>
    <cellStyle name="Pre-inputted cells 2 2 7 2" xfId="44193"/>
    <cellStyle name="Pre-inputted cells 2 2 8" xfId="22367"/>
    <cellStyle name="Pre-inputted cells 2 2 8 2" xfId="44194"/>
    <cellStyle name="Pre-inputted cells 2 2 9" xfId="22368"/>
    <cellStyle name="Pre-inputted cells 2 2 9 2" xfId="44195"/>
    <cellStyle name="Pre-inputted cells 2 2_4 28 1_Asst_Health_Crit_AllTO_RIIO_20110714pm" xfId="22369"/>
    <cellStyle name="Pre-inputted cells 2 20" xfId="22370"/>
    <cellStyle name="Pre-inputted cells 2 20 2" xfId="44196"/>
    <cellStyle name="Pre-inputted cells 2 21" xfId="22371"/>
    <cellStyle name="Pre-inputted cells 2 21 2" xfId="44197"/>
    <cellStyle name="Pre-inputted cells 2 22" xfId="22372"/>
    <cellStyle name="Pre-inputted cells 2 22 2" xfId="44198"/>
    <cellStyle name="Pre-inputted cells 2 23" xfId="22373"/>
    <cellStyle name="Pre-inputted cells 2 23 2" xfId="44199"/>
    <cellStyle name="Pre-inputted cells 2 24" xfId="22374"/>
    <cellStyle name="Pre-inputted cells 2 24 2" xfId="44200"/>
    <cellStyle name="Pre-inputted cells 2 25" xfId="22375"/>
    <cellStyle name="Pre-inputted cells 2 25 2" xfId="44201"/>
    <cellStyle name="Pre-inputted cells 2 26" xfId="22376"/>
    <cellStyle name="Pre-inputted cells 2 26 2" xfId="44202"/>
    <cellStyle name="Pre-inputted cells 2 27" xfId="22377"/>
    <cellStyle name="Pre-inputted cells 2 28" xfId="22378"/>
    <cellStyle name="Pre-inputted cells 2 29" xfId="22379"/>
    <cellStyle name="Pre-inputted cells 2 3" xfId="22380"/>
    <cellStyle name="Pre-inputted cells 2 3 10" xfId="22381"/>
    <cellStyle name="Pre-inputted cells 2 3 11" xfId="22382"/>
    <cellStyle name="Pre-inputted cells 2 3 12" xfId="22383"/>
    <cellStyle name="Pre-inputted cells 2 3 13" xfId="22384"/>
    <cellStyle name="Pre-inputted cells 2 3 14" xfId="22385"/>
    <cellStyle name="Pre-inputted cells 2 3 15" xfId="22386"/>
    <cellStyle name="Pre-inputted cells 2 3 16" xfId="22387"/>
    <cellStyle name="Pre-inputted cells 2 3 17" xfId="22388"/>
    <cellStyle name="Pre-inputted cells 2 3 18" xfId="22389"/>
    <cellStyle name="Pre-inputted cells 2 3 19" xfId="22390"/>
    <cellStyle name="Pre-inputted cells 2 3 2" xfId="22391"/>
    <cellStyle name="Pre-inputted cells 2 3 2 10" xfId="22392"/>
    <cellStyle name="Pre-inputted cells 2 3 2 11" xfId="22393"/>
    <cellStyle name="Pre-inputted cells 2 3 2 12" xfId="22394"/>
    <cellStyle name="Pre-inputted cells 2 3 2 13" xfId="22395"/>
    <cellStyle name="Pre-inputted cells 2 3 2 14" xfId="22396"/>
    <cellStyle name="Pre-inputted cells 2 3 2 15" xfId="22397"/>
    <cellStyle name="Pre-inputted cells 2 3 2 16" xfId="22398"/>
    <cellStyle name="Pre-inputted cells 2 3 2 17" xfId="22399"/>
    <cellStyle name="Pre-inputted cells 2 3 2 18" xfId="22400"/>
    <cellStyle name="Pre-inputted cells 2 3 2 19" xfId="22401"/>
    <cellStyle name="Pre-inputted cells 2 3 2 2" xfId="22402"/>
    <cellStyle name="Pre-inputted cells 2 3 2 2 10" xfId="22403"/>
    <cellStyle name="Pre-inputted cells 2 3 2 2 11" xfId="22404"/>
    <cellStyle name="Pre-inputted cells 2 3 2 2 12" xfId="22405"/>
    <cellStyle name="Pre-inputted cells 2 3 2 2 13" xfId="22406"/>
    <cellStyle name="Pre-inputted cells 2 3 2 2 2" xfId="22407"/>
    <cellStyle name="Pre-inputted cells 2 3 2 2 2 2" xfId="44203"/>
    <cellStyle name="Pre-inputted cells 2 3 2 2 2 3" xfId="44204"/>
    <cellStyle name="Pre-inputted cells 2 3 2 2 3" xfId="22408"/>
    <cellStyle name="Pre-inputted cells 2 3 2 2 3 2" xfId="44205"/>
    <cellStyle name="Pre-inputted cells 2 3 2 2 3 3" xfId="44206"/>
    <cellStyle name="Pre-inputted cells 2 3 2 2 4" xfId="22409"/>
    <cellStyle name="Pre-inputted cells 2 3 2 2 5" xfId="22410"/>
    <cellStyle name="Pre-inputted cells 2 3 2 2 6" xfId="22411"/>
    <cellStyle name="Pre-inputted cells 2 3 2 2 7" xfId="22412"/>
    <cellStyle name="Pre-inputted cells 2 3 2 2 8" xfId="22413"/>
    <cellStyle name="Pre-inputted cells 2 3 2 2 9" xfId="22414"/>
    <cellStyle name="Pre-inputted cells 2 3 2 20" xfId="22415"/>
    <cellStyle name="Pre-inputted cells 2 3 2 21" xfId="22416"/>
    <cellStyle name="Pre-inputted cells 2 3 2 22" xfId="22417"/>
    <cellStyle name="Pre-inputted cells 2 3 2 23" xfId="22418"/>
    <cellStyle name="Pre-inputted cells 2 3 2 24" xfId="22419"/>
    <cellStyle name="Pre-inputted cells 2 3 2 25" xfId="22420"/>
    <cellStyle name="Pre-inputted cells 2 3 2 26" xfId="22421"/>
    <cellStyle name="Pre-inputted cells 2 3 2 27" xfId="22422"/>
    <cellStyle name="Pre-inputted cells 2 3 2 28" xfId="22423"/>
    <cellStyle name="Pre-inputted cells 2 3 2 29" xfId="22424"/>
    <cellStyle name="Pre-inputted cells 2 3 2 3" xfId="22425"/>
    <cellStyle name="Pre-inputted cells 2 3 2 3 2" xfId="44207"/>
    <cellStyle name="Pre-inputted cells 2 3 2 3 3" xfId="44208"/>
    <cellStyle name="Pre-inputted cells 2 3 2 30" xfId="22426"/>
    <cellStyle name="Pre-inputted cells 2 3 2 31" xfId="22427"/>
    <cellStyle name="Pre-inputted cells 2 3 2 32" xfId="22428"/>
    <cellStyle name="Pre-inputted cells 2 3 2 33" xfId="22429"/>
    <cellStyle name="Pre-inputted cells 2 3 2 34" xfId="22430"/>
    <cellStyle name="Pre-inputted cells 2 3 2 4" xfId="22431"/>
    <cellStyle name="Pre-inputted cells 2 3 2 4 2" xfId="44209"/>
    <cellStyle name="Pre-inputted cells 2 3 2 4 3" xfId="44210"/>
    <cellStyle name="Pre-inputted cells 2 3 2 5" xfId="22432"/>
    <cellStyle name="Pre-inputted cells 2 3 2 6" xfId="22433"/>
    <cellStyle name="Pre-inputted cells 2 3 2 7" xfId="22434"/>
    <cellStyle name="Pre-inputted cells 2 3 2 8" xfId="22435"/>
    <cellStyle name="Pre-inputted cells 2 3 2 9" xfId="22436"/>
    <cellStyle name="Pre-inputted cells 2 3 20" xfId="22437"/>
    <cellStyle name="Pre-inputted cells 2 3 21" xfId="22438"/>
    <cellStyle name="Pre-inputted cells 2 3 22" xfId="22439"/>
    <cellStyle name="Pre-inputted cells 2 3 23" xfId="22440"/>
    <cellStyle name="Pre-inputted cells 2 3 24" xfId="22441"/>
    <cellStyle name="Pre-inputted cells 2 3 25" xfId="22442"/>
    <cellStyle name="Pre-inputted cells 2 3 26" xfId="22443"/>
    <cellStyle name="Pre-inputted cells 2 3 27" xfId="22444"/>
    <cellStyle name="Pre-inputted cells 2 3 28" xfId="22445"/>
    <cellStyle name="Pre-inputted cells 2 3 29" xfId="22446"/>
    <cellStyle name="Pre-inputted cells 2 3 3" xfId="22447"/>
    <cellStyle name="Pre-inputted cells 2 3 3 10" xfId="22448"/>
    <cellStyle name="Pre-inputted cells 2 3 3 11" xfId="22449"/>
    <cellStyle name="Pre-inputted cells 2 3 3 12" xfId="22450"/>
    <cellStyle name="Pre-inputted cells 2 3 3 13" xfId="22451"/>
    <cellStyle name="Pre-inputted cells 2 3 3 2" xfId="22452"/>
    <cellStyle name="Pre-inputted cells 2 3 3 2 2" xfId="44211"/>
    <cellStyle name="Pre-inputted cells 2 3 3 2 3" xfId="44212"/>
    <cellStyle name="Pre-inputted cells 2 3 3 3" xfId="22453"/>
    <cellStyle name="Pre-inputted cells 2 3 3 3 2" xfId="44213"/>
    <cellStyle name="Pre-inputted cells 2 3 3 3 3" xfId="44214"/>
    <cellStyle name="Pre-inputted cells 2 3 3 4" xfId="22454"/>
    <cellStyle name="Pre-inputted cells 2 3 3 5" xfId="22455"/>
    <cellStyle name="Pre-inputted cells 2 3 3 6" xfId="22456"/>
    <cellStyle name="Pre-inputted cells 2 3 3 7" xfId="22457"/>
    <cellStyle name="Pre-inputted cells 2 3 3 8" xfId="22458"/>
    <cellStyle name="Pre-inputted cells 2 3 3 9" xfId="22459"/>
    <cellStyle name="Pre-inputted cells 2 3 30" xfId="22460"/>
    <cellStyle name="Pre-inputted cells 2 3 31" xfId="22461"/>
    <cellStyle name="Pre-inputted cells 2 3 32" xfId="22462"/>
    <cellStyle name="Pre-inputted cells 2 3 33" xfId="22463"/>
    <cellStyle name="Pre-inputted cells 2 3 34" xfId="22464"/>
    <cellStyle name="Pre-inputted cells 2 3 35" xfId="22465"/>
    <cellStyle name="Pre-inputted cells 2 3 4" xfId="22466"/>
    <cellStyle name="Pre-inputted cells 2 3 4 2" xfId="44215"/>
    <cellStyle name="Pre-inputted cells 2 3 4 3" xfId="44216"/>
    <cellStyle name="Pre-inputted cells 2 3 5" xfId="22467"/>
    <cellStyle name="Pre-inputted cells 2 3 5 2" xfId="44217"/>
    <cellStyle name="Pre-inputted cells 2 3 5 3" xfId="44218"/>
    <cellStyle name="Pre-inputted cells 2 3 6" xfId="22468"/>
    <cellStyle name="Pre-inputted cells 2 3 7" xfId="22469"/>
    <cellStyle name="Pre-inputted cells 2 3 8" xfId="22470"/>
    <cellStyle name="Pre-inputted cells 2 3 9" xfId="22471"/>
    <cellStyle name="Pre-inputted cells 2 3_4 28 1_Asst_Health_Crit_AllTO_RIIO_20110714pm" xfId="22472"/>
    <cellStyle name="Pre-inputted cells 2 30" xfId="22473"/>
    <cellStyle name="Pre-inputted cells 2 31" xfId="22474"/>
    <cellStyle name="Pre-inputted cells 2 32" xfId="22475"/>
    <cellStyle name="Pre-inputted cells 2 33" xfId="22476"/>
    <cellStyle name="Pre-inputted cells 2 34" xfId="22477"/>
    <cellStyle name="Pre-inputted cells 2 35" xfId="22478"/>
    <cellStyle name="Pre-inputted cells 2 36" xfId="22479"/>
    <cellStyle name="Pre-inputted cells 2 37" xfId="22480"/>
    <cellStyle name="Pre-inputted cells 2 38" xfId="22481"/>
    <cellStyle name="Pre-inputted cells 2 39" xfId="22482"/>
    <cellStyle name="Pre-inputted cells 2 4" xfId="22483"/>
    <cellStyle name="Pre-inputted cells 2 4 10" xfId="22484"/>
    <cellStyle name="Pre-inputted cells 2 4 11" xfId="22485"/>
    <cellStyle name="Pre-inputted cells 2 4 12" xfId="22486"/>
    <cellStyle name="Pre-inputted cells 2 4 13" xfId="22487"/>
    <cellStyle name="Pre-inputted cells 2 4 14" xfId="22488"/>
    <cellStyle name="Pre-inputted cells 2 4 15" xfId="22489"/>
    <cellStyle name="Pre-inputted cells 2 4 16" xfId="22490"/>
    <cellStyle name="Pre-inputted cells 2 4 17" xfId="22491"/>
    <cellStyle name="Pre-inputted cells 2 4 18" xfId="22492"/>
    <cellStyle name="Pre-inputted cells 2 4 19" xfId="22493"/>
    <cellStyle name="Pre-inputted cells 2 4 2" xfId="22494"/>
    <cellStyle name="Pre-inputted cells 2 4 2 10" xfId="22495"/>
    <cellStyle name="Pre-inputted cells 2 4 2 11" xfId="22496"/>
    <cellStyle name="Pre-inputted cells 2 4 2 12" xfId="22497"/>
    <cellStyle name="Pre-inputted cells 2 4 2 13" xfId="22498"/>
    <cellStyle name="Pre-inputted cells 2 4 2 2" xfId="22499"/>
    <cellStyle name="Pre-inputted cells 2 4 2 2 2" xfId="44219"/>
    <cellStyle name="Pre-inputted cells 2 4 2 2 3" xfId="44220"/>
    <cellStyle name="Pre-inputted cells 2 4 2 3" xfId="22500"/>
    <cellStyle name="Pre-inputted cells 2 4 2 3 2" xfId="44221"/>
    <cellStyle name="Pre-inputted cells 2 4 2 3 3" xfId="44222"/>
    <cellStyle name="Pre-inputted cells 2 4 2 4" xfId="22501"/>
    <cellStyle name="Pre-inputted cells 2 4 2 5" xfId="22502"/>
    <cellStyle name="Pre-inputted cells 2 4 2 6" xfId="22503"/>
    <cellStyle name="Pre-inputted cells 2 4 2 7" xfId="22504"/>
    <cellStyle name="Pre-inputted cells 2 4 2 8" xfId="22505"/>
    <cellStyle name="Pre-inputted cells 2 4 2 9" xfId="22506"/>
    <cellStyle name="Pre-inputted cells 2 4 20" xfId="22507"/>
    <cellStyle name="Pre-inputted cells 2 4 21" xfId="22508"/>
    <cellStyle name="Pre-inputted cells 2 4 22" xfId="22509"/>
    <cellStyle name="Pre-inputted cells 2 4 23" xfId="22510"/>
    <cellStyle name="Pre-inputted cells 2 4 24" xfId="22511"/>
    <cellStyle name="Pre-inputted cells 2 4 25" xfId="22512"/>
    <cellStyle name="Pre-inputted cells 2 4 26" xfId="22513"/>
    <cellStyle name="Pre-inputted cells 2 4 27" xfId="22514"/>
    <cellStyle name="Pre-inputted cells 2 4 28" xfId="22515"/>
    <cellStyle name="Pre-inputted cells 2 4 29" xfId="22516"/>
    <cellStyle name="Pre-inputted cells 2 4 3" xfId="22517"/>
    <cellStyle name="Pre-inputted cells 2 4 3 2" xfId="44223"/>
    <cellStyle name="Pre-inputted cells 2 4 3 3" xfId="44224"/>
    <cellStyle name="Pre-inputted cells 2 4 30" xfId="22518"/>
    <cellStyle name="Pre-inputted cells 2 4 31" xfId="22519"/>
    <cellStyle name="Pre-inputted cells 2 4 32" xfId="22520"/>
    <cellStyle name="Pre-inputted cells 2 4 33" xfId="22521"/>
    <cellStyle name="Pre-inputted cells 2 4 34" xfId="22522"/>
    <cellStyle name="Pre-inputted cells 2 4 4" xfId="22523"/>
    <cellStyle name="Pre-inputted cells 2 4 4 2" xfId="44225"/>
    <cellStyle name="Pre-inputted cells 2 4 4 3" xfId="44226"/>
    <cellStyle name="Pre-inputted cells 2 4 5" xfId="22524"/>
    <cellStyle name="Pre-inputted cells 2 4 6" xfId="22525"/>
    <cellStyle name="Pre-inputted cells 2 4 7" xfId="22526"/>
    <cellStyle name="Pre-inputted cells 2 4 8" xfId="22527"/>
    <cellStyle name="Pre-inputted cells 2 4 9" xfId="22528"/>
    <cellStyle name="Pre-inputted cells 2 5" xfId="22529"/>
    <cellStyle name="Pre-inputted cells 2 5 10" xfId="22530"/>
    <cellStyle name="Pre-inputted cells 2 5 11" xfId="22531"/>
    <cellStyle name="Pre-inputted cells 2 5 12" xfId="22532"/>
    <cellStyle name="Pre-inputted cells 2 5 13" xfId="22533"/>
    <cellStyle name="Pre-inputted cells 2 5 14" xfId="22534"/>
    <cellStyle name="Pre-inputted cells 2 5 15" xfId="22535"/>
    <cellStyle name="Pre-inputted cells 2 5 16" xfId="22536"/>
    <cellStyle name="Pre-inputted cells 2 5 17" xfId="22537"/>
    <cellStyle name="Pre-inputted cells 2 5 18" xfId="22538"/>
    <cellStyle name="Pre-inputted cells 2 5 19" xfId="22539"/>
    <cellStyle name="Pre-inputted cells 2 5 2" xfId="22540"/>
    <cellStyle name="Pre-inputted cells 2 5 2 10" xfId="22541"/>
    <cellStyle name="Pre-inputted cells 2 5 2 11" xfId="22542"/>
    <cellStyle name="Pre-inputted cells 2 5 2 12" xfId="22543"/>
    <cellStyle name="Pre-inputted cells 2 5 2 13" xfId="22544"/>
    <cellStyle name="Pre-inputted cells 2 5 2 2" xfId="22545"/>
    <cellStyle name="Pre-inputted cells 2 5 2 2 2" xfId="44227"/>
    <cellStyle name="Pre-inputted cells 2 5 2 2 3" xfId="44228"/>
    <cellStyle name="Pre-inputted cells 2 5 2 3" xfId="22546"/>
    <cellStyle name="Pre-inputted cells 2 5 2 3 2" xfId="44229"/>
    <cellStyle name="Pre-inputted cells 2 5 2 3 3" xfId="44230"/>
    <cellStyle name="Pre-inputted cells 2 5 2 4" xfId="22547"/>
    <cellStyle name="Pre-inputted cells 2 5 2 5" xfId="22548"/>
    <cellStyle name="Pre-inputted cells 2 5 2 6" xfId="22549"/>
    <cellStyle name="Pre-inputted cells 2 5 2 7" xfId="22550"/>
    <cellStyle name="Pre-inputted cells 2 5 2 8" xfId="22551"/>
    <cellStyle name="Pre-inputted cells 2 5 2 9" xfId="22552"/>
    <cellStyle name="Pre-inputted cells 2 5 20" xfId="22553"/>
    <cellStyle name="Pre-inputted cells 2 5 21" xfId="22554"/>
    <cellStyle name="Pre-inputted cells 2 5 22" xfId="22555"/>
    <cellStyle name="Pre-inputted cells 2 5 23" xfId="22556"/>
    <cellStyle name="Pre-inputted cells 2 5 24" xfId="22557"/>
    <cellStyle name="Pre-inputted cells 2 5 25" xfId="22558"/>
    <cellStyle name="Pre-inputted cells 2 5 26" xfId="22559"/>
    <cellStyle name="Pre-inputted cells 2 5 27" xfId="22560"/>
    <cellStyle name="Pre-inputted cells 2 5 28" xfId="22561"/>
    <cellStyle name="Pre-inputted cells 2 5 29" xfId="22562"/>
    <cellStyle name="Pre-inputted cells 2 5 3" xfId="22563"/>
    <cellStyle name="Pre-inputted cells 2 5 3 2" xfId="44231"/>
    <cellStyle name="Pre-inputted cells 2 5 3 3" xfId="44232"/>
    <cellStyle name="Pre-inputted cells 2 5 30" xfId="22564"/>
    <cellStyle name="Pre-inputted cells 2 5 31" xfId="22565"/>
    <cellStyle name="Pre-inputted cells 2 5 32" xfId="22566"/>
    <cellStyle name="Pre-inputted cells 2 5 33" xfId="22567"/>
    <cellStyle name="Pre-inputted cells 2 5 34" xfId="22568"/>
    <cellStyle name="Pre-inputted cells 2 5 4" xfId="22569"/>
    <cellStyle name="Pre-inputted cells 2 5 4 2" xfId="44233"/>
    <cellStyle name="Pre-inputted cells 2 5 4 3" xfId="44234"/>
    <cellStyle name="Pre-inputted cells 2 5 5" xfId="22570"/>
    <cellStyle name="Pre-inputted cells 2 5 6" xfId="22571"/>
    <cellStyle name="Pre-inputted cells 2 5 7" xfId="22572"/>
    <cellStyle name="Pre-inputted cells 2 5 8" xfId="22573"/>
    <cellStyle name="Pre-inputted cells 2 5 9" xfId="22574"/>
    <cellStyle name="Pre-inputted cells 2 6" xfId="22575"/>
    <cellStyle name="Pre-inputted cells 2 6 10" xfId="22576"/>
    <cellStyle name="Pre-inputted cells 2 6 11" xfId="22577"/>
    <cellStyle name="Pre-inputted cells 2 6 12" xfId="22578"/>
    <cellStyle name="Pre-inputted cells 2 6 13" xfId="22579"/>
    <cellStyle name="Pre-inputted cells 2 6 2" xfId="22580"/>
    <cellStyle name="Pre-inputted cells 2 6 2 2" xfId="44235"/>
    <cellStyle name="Pre-inputted cells 2 6 2 3" xfId="44236"/>
    <cellStyle name="Pre-inputted cells 2 6 3" xfId="22581"/>
    <cellStyle name="Pre-inputted cells 2 6 3 2" xfId="44237"/>
    <cellStyle name="Pre-inputted cells 2 6 3 3" xfId="44238"/>
    <cellStyle name="Pre-inputted cells 2 6 4" xfId="22582"/>
    <cellStyle name="Pre-inputted cells 2 6 5" xfId="22583"/>
    <cellStyle name="Pre-inputted cells 2 6 6" xfId="22584"/>
    <cellStyle name="Pre-inputted cells 2 6 7" xfId="22585"/>
    <cellStyle name="Pre-inputted cells 2 6 8" xfId="22586"/>
    <cellStyle name="Pre-inputted cells 2 6 9" xfId="22587"/>
    <cellStyle name="Pre-inputted cells 2 7" xfId="22588"/>
    <cellStyle name="Pre-inputted cells 2 7 2" xfId="44239"/>
    <cellStyle name="Pre-inputted cells 2 7 2 2" xfId="44240"/>
    <cellStyle name="Pre-inputted cells 2 7 2 3" xfId="44241"/>
    <cellStyle name="Pre-inputted cells 2 7 3" xfId="44242"/>
    <cellStyle name="Pre-inputted cells 2 7 3 2" xfId="44243"/>
    <cellStyle name="Pre-inputted cells 2 7 4" xfId="44244"/>
    <cellStyle name="Pre-inputted cells 2 8" xfId="22589"/>
    <cellStyle name="Pre-inputted cells 2 8 2" xfId="44245"/>
    <cellStyle name="Pre-inputted cells 2 9" xfId="22590"/>
    <cellStyle name="Pre-inputted cells 2 9 2" xfId="44246"/>
    <cellStyle name="Pre-inputted cells 2_1.3s Accounting C Costs Scots" xfId="22591"/>
    <cellStyle name="Pre-inputted cells 20" xfId="22592"/>
    <cellStyle name="Pre-inputted cells 20 2" xfId="44247"/>
    <cellStyle name="Pre-inputted cells 21" xfId="22593"/>
    <cellStyle name="Pre-inputted cells 21 2" xfId="44248"/>
    <cellStyle name="Pre-inputted cells 22" xfId="22594"/>
    <cellStyle name="Pre-inputted cells 22 2" xfId="44249"/>
    <cellStyle name="Pre-inputted cells 23" xfId="22595"/>
    <cellStyle name="Pre-inputted cells 23 2" xfId="44250"/>
    <cellStyle name="Pre-inputted cells 24" xfId="22596"/>
    <cellStyle name="Pre-inputted cells 24 2" xfId="44251"/>
    <cellStyle name="Pre-inputted cells 25" xfId="22597"/>
    <cellStyle name="Pre-inputted cells 25 2" xfId="44252"/>
    <cellStyle name="Pre-inputted cells 26" xfId="22598"/>
    <cellStyle name="Pre-inputted cells 26 2" xfId="44253"/>
    <cellStyle name="Pre-inputted cells 27" xfId="22599"/>
    <cellStyle name="Pre-inputted cells 27 2" xfId="44254"/>
    <cellStyle name="Pre-inputted cells 28" xfId="22600"/>
    <cellStyle name="Pre-inputted cells 28 2" xfId="44255"/>
    <cellStyle name="Pre-inputted cells 29" xfId="22601"/>
    <cellStyle name="Pre-inputted cells 29 2" xfId="44256"/>
    <cellStyle name="Pre-inputted cells 3" xfId="22602"/>
    <cellStyle name="Pre-inputted cells 3 10" xfId="22603"/>
    <cellStyle name="Pre-inputted cells 3 10 2" xfId="44257"/>
    <cellStyle name="Pre-inputted cells 3 11" xfId="22604"/>
    <cellStyle name="Pre-inputted cells 3 11 2" xfId="44258"/>
    <cellStyle name="Pre-inputted cells 3 12" xfId="22605"/>
    <cellStyle name="Pre-inputted cells 3 12 2" xfId="44259"/>
    <cellStyle name="Pre-inputted cells 3 13" xfId="22606"/>
    <cellStyle name="Pre-inputted cells 3 13 2" xfId="44260"/>
    <cellStyle name="Pre-inputted cells 3 14" xfId="22607"/>
    <cellStyle name="Pre-inputted cells 3 14 2" xfId="44261"/>
    <cellStyle name="Pre-inputted cells 3 15" xfId="22608"/>
    <cellStyle name="Pre-inputted cells 3 15 2" xfId="44262"/>
    <cellStyle name="Pre-inputted cells 3 16" xfId="22609"/>
    <cellStyle name="Pre-inputted cells 3 16 2" xfId="44263"/>
    <cellStyle name="Pre-inputted cells 3 17" xfId="22610"/>
    <cellStyle name="Pre-inputted cells 3 17 2" xfId="44264"/>
    <cellStyle name="Pre-inputted cells 3 18" xfId="22611"/>
    <cellStyle name="Pre-inputted cells 3 18 2" xfId="44265"/>
    <cellStyle name="Pre-inputted cells 3 19" xfId="22612"/>
    <cellStyle name="Pre-inputted cells 3 19 2" xfId="44266"/>
    <cellStyle name="Pre-inputted cells 3 2" xfId="22613"/>
    <cellStyle name="Pre-inputted cells 3 2 10" xfId="22614"/>
    <cellStyle name="Pre-inputted cells 3 2 10 2" xfId="44267"/>
    <cellStyle name="Pre-inputted cells 3 2 11" xfId="22615"/>
    <cellStyle name="Pre-inputted cells 3 2 11 2" xfId="44268"/>
    <cellStyle name="Pre-inputted cells 3 2 12" xfId="22616"/>
    <cellStyle name="Pre-inputted cells 3 2 12 2" xfId="44269"/>
    <cellStyle name="Pre-inputted cells 3 2 13" xfId="22617"/>
    <cellStyle name="Pre-inputted cells 3 2 13 2" xfId="44270"/>
    <cellStyle name="Pre-inputted cells 3 2 14" xfId="22618"/>
    <cellStyle name="Pre-inputted cells 3 2 14 2" xfId="44271"/>
    <cellStyle name="Pre-inputted cells 3 2 15" xfId="22619"/>
    <cellStyle name="Pre-inputted cells 3 2 15 2" xfId="44272"/>
    <cellStyle name="Pre-inputted cells 3 2 16" xfId="22620"/>
    <cellStyle name="Pre-inputted cells 3 2 16 2" xfId="44273"/>
    <cellStyle name="Pre-inputted cells 3 2 17" xfId="22621"/>
    <cellStyle name="Pre-inputted cells 3 2 17 2" xfId="44274"/>
    <cellStyle name="Pre-inputted cells 3 2 18" xfId="22622"/>
    <cellStyle name="Pre-inputted cells 3 2 18 2" xfId="44275"/>
    <cellStyle name="Pre-inputted cells 3 2 19" xfId="22623"/>
    <cellStyle name="Pre-inputted cells 3 2 19 2" xfId="44276"/>
    <cellStyle name="Pre-inputted cells 3 2 2" xfId="22624"/>
    <cellStyle name="Pre-inputted cells 3 2 2 10" xfId="22625"/>
    <cellStyle name="Pre-inputted cells 3 2 2 11" xfId="22626"/>
    <cellStyle name="Pre-inputted cells 3 2 2 12" xfId="22627"/>
    <cellStyle name="Pre-inputted cells 3 2 2 13" xfId="22628"/>
    <cellStyle name="Pre-inputted cells 3 2 2 14" xfId="22629"/>
    <cellStyle name="Pre-inputted cells 3 2 2 15" xfId="22630"/>
    <cellStyle name="Pre-inputted cells 3 2 2 16" xfId="22631"/>
    <cellStyle name="Pre-inputted cells 3 2 2 17" xfId="22632"/>
    <cellStyle name="Pre-inputted cells 3 2 2 18" xfId="22633"/>
    <cellStyle name="Pre-inputted cells 3 2 2 19" xfId="22634"/>
    <cellStyle name="Pre-inputted cells 3 2 2 2" xfId="22635"/>
    <cellStyle name="Pre-inputted cells 3 2 2 2 10" xfId="22636"/>
    <cellStyle name="Pre-inputted cells 3 2 2 2 11" xfId="22637"/>
    <cellStyle name="Pre-inputted cells 3 2 2 2 12" xfId="22638"/>
    <cellStyle name="Pre-inputted cells 3 2 2 2 13" xfId="22639"/>
    <cellStyle name="Pre-inputted cells 3 2 2 2 14" xfId="22640"/>
    <cellStyle name="Pre-inputted cells 3 2 2 2 15" xfId="22641"/>
    <cellStyle name="Pre-inputted cells 3 2 2 2 16" xfId="22642"/>
    <cellStyle name="Pre-inputted cells 3 2 2 2 17" xfId="22643"/>
    <cellStyle name="Pre-inputted cells 3 2 2 2 18" xfId="22644"/>
    <cellStyle name="Pre-inputted cells 3 2 2 2 19" xfId="22645"/>
    <cellStyle name="Pre-inputted cells 3 2 2 2 2" xfId="22646"/>
    <cellStyle name="Pre-inputted cells 3 2 2 2 2 10" xfId="22647"/>
    <cellStyle name="Pre-inputted cells 3 2 2 2 2 11" xfId="22648"/>
    <cellStyle name="Pre-inputted cells 3 2 2 2 2 12" xfId="22649"/>
    <cellStyle name="Pre-inputted cells 3 2 2 2 2 13" xfId="22650"/>
    <cellStyle name="Pre-inputted cells 3 2 2 2 2 2" xfId="22651"/>
    <cellStyle name="Pre-inputted cells 3 2 2 2 2 2 2" xfId="44277"/>
    <cellStyle name="Pre-inputted cells 3 2 2 2 2 2 3" xfId="44278"/>
    <cellStyle name="Pre-inputted cells 3 2 2 2 2 3" xfId="22652"/>
    <cellStyle name="Pre-inputted cells 3 2 2 2 2 3 2" xfId="44279"/>
    <cellStyle name="Pre-inputted cells 3 2 2 2 2 3 3" xfId="44280"/>
    <cellStyle name="Pre-inputted cells 3 2 2 2 2 4" xfId="22653"/>
    <cellStyle name="Pre-inputted cells 3 2 2 2 2 5" xfId="22654"/>
    <cellStyle name="Pre-inputted cells 3 2 2 2 2 6" xfId="22655"/>
    <cellStyle name="Pre-inputted cells 3 2 2 2 2 7" xfId="22656"/>
    <cellStyle name="Pre-inputted cells 3 2 2 2 2 8" xfId="22657"/>
    <cellStyle name="Pre-inputted cells 3 2 2 2 2 9" xfId="22658"/>
    <cellStyle name="Pre-inputted cells 3 2 2 2 20" xfId="22659"/>
    <cellStyle name="Pre-inputted cells 3 2 2 2 21" xfId="22660"/>
    <cellStyle name="Pre-inputted cells 3 2 2 2 22" xfId="22661"/>
    <cellStyle name="Pre-inputted cells 3 2 2 2 23" xfId="22662"/>
    <cellStyle name="Pre-inputted cells 3 2 2 2 24" xfId="22663"/>
    <cellStyle name="Pre-inputted cells 3 2 2 2 25" xfId="22664"/>
    <cellStyle name="Pre-inputted cells 3 2 2 2 26" xfId="22665"/>
    <cellStyle name="Pre-inputted cells 3 2 2 2 27" xfId="22666"/>
    <cellStyle name="Pre-inputted cells 3 2 2 2 28" xfId="22667"/>
    <cellStyle name="Pre-inputted cells 3 2 2 2 29" xfId="22668"/>
    <cellStyle name="Pre-inputted cells 3 2 2 2 3" xfId="22669"/>
    <cellStyle name="Pre-inputted cells 3 2 2 2 3 2" xfId="44281"/>
    <cellStyle name="Pre-inputted cells 3 2 2 2 3 3" xfId="44282"/>
    <cellStyle name="Pre-inputted cells 3 2 2 2 30" xfId="22670"/>
    <cellStyle name="Pre-inputted cells 3 2 2 2 31" xfId="22671"/>
    <cellStyle name="Pre-inputted cells 3 2 2 2 32" xfId="22672"/>
    <cellStyle name="Pre-inputted cells 3 2 2 2 33" xfId="22673"/>
    <cellStyle name="Pre-inputted cells 3 2 2 2 34" xfId="22674"/>
    <cellStyle name="Pre-inputted cells 3 2 2 2 4" xfId="22675"/>
    <cellStyle name="Pre-inputted cells 3 2 2 2 4 2" xfId="44283"/>
    <cellStyle name="Pre-inputted cells 3 2 2 2 4 3" xfId="44284"/>
    <cellStyle name="Pre-inputted cells 3 2 2 2 5" xfId="22676"/>
    <cellStyle name="Pre-inputted cells 3 2 2 2 6" xfId="22677"/>
    <cellStyle name="Pre-inputted cells 3 2 2 2 7" xfId="22678"/>
    <cellStyle name="Pre-inputted cells 3 2 2 2 8" xfId="22679"/>
    <cellStyle name="Pre-inputted cells 3 2 2 2 9" xfId="22680"/>
    <cellStyle name="Pre-inputted cells 3 2 2 20" xfId="22681"/>
    <cellStyle name="Pre-inputted cells 3 2 2 21" xfId="22682"/>
    <cellStyle name="Pre-inputted cells 3 2 2 22" xfId="22683"/>
    <cellStyle name="Pre-inputted cells 3 2 2 23" xfId="22684"/>
    <cellStyle name="Pre-inputted cells 3 2 2 24" xfId="22685"/>
    <cellStyle name="Pre-inputted cells 3 2 2 25" xfId="22686"/>
    <cellStyle name="Pre-inputted cells 3 2 2 26" xfId="22687"/>
    <cellStyle name="Pre-inputted cells 3 2 2 27" xfId="22688"/>
    <cellStyle name="Pre-inputted cells 3 2 2 28" xfId="22689"/>
    <cellStyle name="Pre-inputted cells 3 2 2 29" xfId="22690"/>
    <cellStyle name="Pre-inputted cells 3 2 2 3" xfId="22691"/>
    <cellStyle name="Pre-inputted cells 3 2 2 3 10" xfId="22692"/>
    <cellStyle name="Pre-inputted cells 3 2 2 3 11" xfId="22693"/>
    <cellStyle name="Pre-inputted cells 3 2 2 3 12" xfId="22694"/>
    <cellStyle name="Pre-inputted cells 3 2 2 3 13" xfId="22695"/>
    <cellStyle name="Pre-inputted cells 3 2 2 3 2" xfId="22696"/>
    <cellStyle name="Pre-inputted cells 3 2 2 3 2 2" xfId="44285"/>
    <cellStyle name="Pre-inputted cells 3 2 2 3 2 3" xfId="44286"/>
    <cellStyle name="Pre-inputted cells 3 2 2 3 3" xfId="22697"/>
    <cellStyle name="Pre-inputted cells 3 2 2 3 3 2" xfId="44287"/>
    <cellStyle name="Pre-inputted cells 3 2 2 3 3 3" xfId="44288"/>
    <cellStyle name="Pre-inputted cells 3 2 2 3 4" xfId="22698"/>
    <cellStyle name="Pre-inputted cells 3 2 2 3 5" xfId="22699"/>
    <cellStyle name="Pre-inputted cells 3 2 2 3 6" xfId="22700"/>
    <cellStyle name="Pre-inputted cells 3 2 2 3 7" xfId="22701"/>
    <cellStyle name="Pre-inputted cells 3 2 2 3 8" xfId="22702"/>
    <cellStyle name="Pre-inputted cells 3 2 2 3 9" xfId="22703"/>
    <cellStyle name="Pre-inputted cells 3 2 2 30" xfId="22704"/>
    <cellStyle name="Pre-inputted cells 3 2 2 31" xfId="22705"/>
    <cellStyle name="Pre-inputted cells 3 2 2 32" xfId="22706"/>
    <cellStyle name="Pre-inputted cells 3 2 2 33" xfId="22707"/>
    <cellStyle name="Pre-inputted cells 3 2 2 34" xfId="22708"/>
    <cellStyle name="Pre-inputted cells 3 2 2 35" xfId="22709"/>
    <cellStyle name="Pre-inputted cells 3 2 2 4" xfId="22710"/>
    <cellStyle name="Pre-inputted cells 3 2 2 4 2" xfId="44289"/>
    <cellStyle name="Pre-inputted cells 3 2 2 4 3" xfId="44290"/>
    <cellStyle name="Pre-inputted cells 3 2 2 5" xfId="22711"/>
    <cellStyle name="Pre-inputted cells 3 2 2 5 2" xfId="44291"/>
    <cellStyle name="Pre-inputted cells 3 2 2 5 3" xfId="44292"/>
    <cellStyle name="Pre-inputted cells 3 2 2 6" xfId="22712"/>
    <cellStyle name="Pre-inputted cells 3 2 2 7" xfId="22713"/>
    <cellStyle name="Pre-inputted cells 3 2 2 8" xfId="22714"/>
    <cellStyle name="Pre-inputted cells 3 2 2 9" xfId="22715"/>
    <cellStyle name="Pre-inputted cells 3 2 2_4 28 1_Asst_Health_Crit_AllTO_RIIO_20110714pm" xfId="22716"/>
    <cellStyle name="Pre-inputted cells 3 2 20" xfId="22717"/>
    <cellStyle name="Pre-inputted cells 3 2 20 2" xfId="44293"/>
    <cellStyle name="Pre-inputted cells 3 2 21" xfId="22718"/>
    <cellStyle name="Pre-inputted cells 3 2 21 2" xfId="44294"/>
    <cellStyle name="Pre-inputted cells 3 2 22" xfId="22719"/>
    <cellStyle name="Pre-inputted cells 3 2 22 2" xfId="44295"/>
    <cellStyle name="Pre-inputted cells 3 2 23" xfId="22720"/>
    <cellStyle name="Pre-inputted cells 3 2 23 2" xfId="44296"/>
    <cellStyle name="Pre-inputted cells 3 2 24" xfId="22721"/>
    <cellStyle name="Pre-inputted cells 3 2 24 2" xfId="44297"/>
    <cellStyle name="Pre-inputted cells 3 2 25" xfId="22722"/>
    <cellStyle name="Pre-inputted cells 3 2 25 2" xfId="44298"/>
    <cellStyle name="Pre-inputted cells 3 2 26" xfId="22723"/>
    <cellStyle name="Pre-inputted cells 3 2 27" xfId="22724"/>
    <cellStyle name="Pre-inputted cells 3 2 28" xfId="22725"/>
    <cellStyle name="Pre-inputted cells 3 2 29" xfId="22726"/>
    <cellStyle name="Pre-inputted cells 3 2 3" xfId="22727"/>
    <cellStyle name="Pre-inputted cells 3 2 3 10" xfId="22728"/>
    <cellStyle name="Pre-inputted cells 3 2 3 11" xfId="22729"/>
    <cellStyle name="Pre-inputted cells 3 2 3 12" xfId="22730"/>
    <cellStyle name="Pre-inputted cells 3 2 3 13" xfId="22731"/>
    <cellStyle name="Pre-inputted cells 3 2 3 14" xfId="22732"/>
    <cellStyle name="Pre-inputted cells 3 2 3 15" xfId="22733"/>
    <cellStyle name="Pre-inputted cells 3 2 3 16" xfId="22734"/>
    <cellStyle name="Pre-inputted cells 3 2 3 17" xfId="22735"/>
    <cellStyle name="Pre-inputted cells 3 2 3 18" xfId="22736"/>
    <cellStyle name="Pre-inputted cells 3 2 3 19" xfId="22737"/>
    <cellStyle name="Pre-inputted cells 3 2 3 2" xfId="22738"/>
    <cellStyle name="Pre-inputted cells 3 2 3 2 10" xfId="22739"/>
    <cellStyle name="Pre-inputted cells 3 2 3 2 11" xfId="22740"/>
    <cellStyle name="Pre-inputted cells 3 2 3 2 12" xfId="22741"/>
    <cellStyle name="Pre-inputted cells 3 2 3 2 13" xfId="22742"/>
    <cellStyle name="Pre-inputted cells 3 2 3 2 2" xfId="22743"/>
    <cellStyle name="Pre-inputted cells 3 2 3 2 2 2" xfId="44299"/>
    <cellStyle name="Pre-inputted cells 3 2 3 2 2 3" xfId="44300"/>
    <cellStyle name="Pre-inputted cells 3 2 3 2 3" xfId="22744"/>
    <cellStyle name="Pre-inputted cells 3 2 3 2 3 2" xfId="44301"/>
    <cellStyle name="Pre-inputted cells 3 2 3 2 3 3" xfId="44302"/>
    <cellStyle name="Pre-inputted cells 3 2 3 2 4" xfId="22745"/>
    <cellStyle name="Pre-inputted cells 3 2 3 2 5" xfId="22746"/>
    <cellStyle name="Pre-inputted cells 3 2 3 2 6" xfId="22747"/>
    <cellStyle name="Pre-inputted cells 3 2 3 2 7" xfId="22748"/>
    <cellStyle name="Pre-inputted cells 3 2 3 2 8" xfId="22749"/>
    <cellStyle name="Pre-inputted cells 3 2 3 2 9" xfId="22750"/>
    <cellStyle name="Pre-inputted cells 3 2 3 20" xfId="22751"/>
    <cellStyle name="Pre-inputted cells 3 2 3 21" xfId="22752"/>
    <cellStyle name="Pre-inputted cells 3 2 3 22" xfId="22753"/>
    <cellStyle name="Pre-inputted cells 3 2 3 23" xfId="22754"/>
    <cellStyle name="Pre-inputted cells 3 2 3 24" xfId="22755"/>
    <cellStyle name="Pre-inputted cells 3 2 3 25" xfId="22756"/>
    <cellStyle name="Pre-inputted cells 3 2 3 26" xfId="22757"/>
    <cellStyle name="Pre-inputted cells 3 2 3 27" xfId="22758"/>
    <cellStyle name="Pre-inputted cells 3 2 3 28" xfId="22759"/>
    <cellStyle name="Pre-inputted cells 3 2 3 29" xfId="22760"/>
    <cellStyle name="Pre-inputted cells 3 2 3 3" xfId="22761"/>
    <cellStyle name="Pre-inputted cells 3 2 3 3 2" xfId="44303"/>
    <cellStyle name="Pre-inputted cells 3 2 3 3 3" xfId="44304"/>
    <cellStyle name="Pre-inputted cells 3 2 3 30" xfId="22762"/>
    <cellStyle name="Pre-inputted cells 3 2 3 31" xfId="22763"/>
    <cellStyle name="Pre-inputted cells 3 2 3 32" xfId="22764"/>
    <cellStyle name="Pre-inputted cells 3 2 3 33" xfId="22765"/>
    <cellStyle name="Pre-inputted cells 3 2 3 34" xfId="22766"/>
    <cellStyle name="Pre-inputted cells 3 2 3 4" xfId="22767"/>
    <cellStyle name="Pre-inputted cells 3 2 3 4 2" xfId="44305"/>
    <cellStyle name="Pre-inputted cells 3 2 3 4 3" xfId="44306"/>
    <cellStyle name="Pre-inputted cells 3 2 3 5" xfId="22768"/>
    <cellStyle name="Pre-inputted cells 3 2 3 6" xfId="22769"/>
    <cellStyle name="Pre-inputted cells 3 2 3 7" xfId="22770"/>
    <cellStyle name="Pre-inputted cells 3 2 3 8" xfId="22771"/>
    <cellStyle name="Pre-inputted cells 3 2 3 9" xfId="22772"/>
    <cellStyle name="Pre-inputted cells 3 2 30" xfId="22773"/>
    <cellStyle name="Pre-inputted cells 3 2 31" xfId="22774"/>
    <cellStyle name="Pre-inputted cells 3 2 32" xfId="22775"/>
    <cellStyle name="Pre-inputted cells 3 2 33" xfId="22776"/>
    <cellStyle name="Pre-inputted cells 3 2 34" xfId="22777"/>
    <cellStyle name="Pre-inputted cells 3 2 35" xfId="22778"/>
    <cellStyle name="Pre-inputted cells 3 2 36" xfId="22779"/>
    <cellStyle name="Pre-inputted cells 3 2 37" xfId="22780"/>
    <cellStyle name="Pre-inputted cells 3 2 38" xfId="22781"/>
    <cellStyle name="Pre-inputted cells 3 2 4" xfId="22782"/>
    <cellStyle name="Pre-inputted cells 3 2 4 10" xfId="22783"/>
    <cellStyle name="Pre-inputted cells 3 2 4 11" xfId="22784"/>
    <cellStyle name="Pre-inputted cells 3 2 4 12" xfId="22785"/>
    <cellStyle name="Pre-inputted cells 3 2 4 13" xfId="22786"/>
    <cellStyle name="Pre-inputted cells 3 2 4 14" xfId="22787"/>
    <cellStyle name="Pre-inputted cells 3 2 4 15" xfId="22788"/>
    <cellStyle name="Pre-inputted cells 3 2 4 16" xfId="22789"/>
    <cellStyle name="Pre-inputted cells 3 2 4 17" xfId="22790"/>
    <cellStyle name="Pre-inputted cells 3 2 4 18" xfId="22791"/>
    <cellStyle name="Pre-inputted cells 3 2 4 19" xfId="22792"/>
    <cellStyle name="Pre-inputted cells 3 2 4 2" xfId="22793"/>
    <cellStyle name="Pre-inputted cells 3 2 4 2 10" xfId="22794"/>
    <cellStyle name="Pre-inputted cells 3 2 4 2 11" xfId="22795"/>
    <cellStyle name="Pre-inputted cells 3 2 4 2 12" xfId="22796"/>
    <cellStyle name="Pre-inputted cells 3 2 4 2 13" xfId="22797"/>
    <cellStyle name="Pre-inputted cells 3 2 4 2 2" xfId="22798"/>
    <cellStyle name="Pre-inputted cells 3 2 4 2 2 2" xfId="44307"/>
    <cellStyle name="Pre-inputted cells 3 2 4 2 2 3" xfId="44308"/>
    <cellStyle name="Pre-inputted cells 3 2 4 2 3" xfId="22799"/>
    <cellStyle name="Pre-inputted cells 3 2 4 2 3 2" xfId="44309"/>
    <cellStyle name="Pre-inputted cells 3 2 4 2 3 3" xfId="44310"/>
    <cellStyle name="Pre-inputted cells 3 2 4 2 4" xfId="22800"/>
    <cellStyle name="Pre-inputted cells 3 2 4 2 5" xfId="22801"/>
    <cellStyle name="Pre-inputted cells 3 2 4 2 6" xfId="22802"/>
    <cellStyle name="Pre-inputted cells 3 2 4 2 7" xfId="22803"/>
    <cellStyle name="Pre-inputted cells 3 2 4 2 8" xfId="22804"/>
    <cellStyle name="Pre-inputted cells 3 2 4 2 9" xfId="22805"/>
    <cellStyle name="Pre-inputted cells 3 2 4 20" xfId="22806"/>
    <cellStyle name="Pre-inputted cells 3 2 4 21" xfId="22807"/>
    <cellStyle name="Pre-inputted cells 3 2 4 22" xfId="22808"/>
    <cellStyle name="Pre-inputted cells 3 2 4 23" xfId="22809"/>
    <cellStyle name="Pre-inputted cells 3 2 4 24" xfId="22810"/>
    <cellStyle name="Pre-inputted cells 3 2 4 25" xfId="22811"/>
    <cellStyle name="Pre-inputted cells 3 2 4 26" xfId="22812"/>
    <cellStyle name="Pre-inputted cells 3 2 4 27" xfId="22813"/>
    <cellStyle name="Pre-inputted cells 3 2 4 28" xfId="22814"/>
    <cellStyle name="Pre-inputted cells 3 2 4 29" xfId="22815"/>
    <cellStyle name="Pre-inputted cells 3 2 4 3" xfId="22816"/>
    <cellStyle name="Pre-inputted cells 3 2 4 3 2" xfId="44311"/>
    <cellStyle name="Pre-inputted cells 3 2 4 3 3" xfId="44312"/>
    <cellStyle name="Pre-inputted cells 3 2 4 30" xfId="22817"/>
    <cellStyle name="Pre-inputted cells 3 2 4 31" xfId="22818"/>
    <cellStyle name="Pre-inputted cells 3 2 4 32" xfId="22819"/>
    <cellStyle name="Pre-inputted cells 3 2 4 33" xfId="22820"/>
    <cellStyle name="Pre-inputted cells 3 2 4 34" xfId="22821"/>
    <cellStyle name="Pre-inputted cells 3 2 4 4" xfId="22822"/>
    <cellStyle name="Pre-inputted cells 3 2 4 4 2" xfId="44313"/>
    <cellStyle name="Pre-inputted cells 3 2 4 4 3" xfId="44314"/>
    <cellStyle name="Pre-inputted cells 3 2 4 5" xfId="22823"/>
    <cellStyle name="Pre-inputted cells 3 2 4 6" xfId="22824"/>
    <cellStyle name="Pre-inputted cells 3 2 4 7" xfId="22825"/>
    <cellStyle name="Pre-inputted cells 3 2 4 8" xfId="22826"/>
    <cellStyle name="Pre-inputted cells 3 2 4 9" xfId="22827"/>
    <cellStyle name="Pre-inputted cells 3 2 5" xfId="22828"/>
    <cellStyle name="Pre-inputted cells 3 2 5 10" xfId="22829"/>
    <cellStyle name="Pre-inputted cells 3 2 5 11" xfId="22830"/>
    <cellStyle name="Pre-inputted cells 3 2 5 12" xfId="22831"/>
    <cellStyle name="Pre-inputted cells 3 2 5 13" xfId="22832"/>
    <cellStyle name="Pre-inputted cells 3 2 5 2" xfId="22833"/>
    <cellStyle name="Pre-inputted cells 3 2 5 2 2" xfId="44315"/>
    <cellStyle name="Pre-inputted cells 3 2 5 2 3" xfId="44316"/>
    <cellStyle name="Pre-inputted cells 3 2 5 3" xfId="22834"/>
    <cellStyle name="Pre-inputted cells 3 2 5 3 2" xfId="44317"/>
    <cellStyle name="Pre-inputted cells 3 2 5 3 3" xfId="44318"/>
    <cellStyle name="Pre-inputted cells 3 2 5 4" xfId="22835"/>
    <cellStyle name="Pre-inputted cells 3 2 5 5" xfId="22836"/>
    <cellStyle name="Pre-inputted cells 3 2 5 6" xfId="22837"/>
    <cellStyle name="Pre-inputted cells 3 2 5 7" xfId="22838"/>
    <cellStyle name="Pre-inputted cells 3 2 5 8" xfId="22839"/>
    <cellStyle name="Pre-inputted cells 3 2 5 9" xfId="22840"/>
    <cellStyle name="Pre-inputted cells 3 2 6" xfId="22841"/>
    <cellStyle name="Pre-inputted cells 3 2 6 2" xfId="44319"/>
    <cellStyle name="Pre-inputted cells 3 2 6 2 2" xfId="44320"/>
    <cellStyle name="Pre-inputted cells 3 2 6 2 3" xfId="44321"/>
    <cellStyle name="Pre-inputted cells 3 2 6 3" xfId="44322"/>
    <cellStyle name="Pre-inputted cells 3 2 6 3 2" xfId="44323"/>
    <cellStyle name="Pre-inputted cells 3 2 6 4" xfId="44324"/>
    <cellStyle name="Pre-inputted cells 3 2 7" xfId="22842"/>
    <cellStyle name="Pre-inputted cells 3 2 7 2" xfId="44325"/>
    <cellStyle name="Pre-inputted cells 3 2 8" xfId="22843"/>
    <cellStyle name="Pre-inputted cells 3 2 8 2" xfId="44326"/>
    <cellStyle name="Pre-inputted cells 3 2 9" xfId="22844"/>
    <cellStyle name="Pre-inputted cells 3 2 9 2" xfId="44327"/>
    <cellStyle name="Pre-inputted cells 3 2_4 28 1_Asst_Health_Crit_AllTO_RIIO_20110714pm" xfId="22845"/>
    <cellStyle name="Pre-inputted cells 3 20" xfId="22846"/>
    <cellStyle name="Pre-inputted cells 3 20 2" xfId="44328"/>
    <cellStyle name="Pre-inputted cells 3 21" xfId="22847"/>
    <cellStyle name="Pre-inputted cells 3 21 2" xfId="44329"/>
    <cellStyle name="Pre-inputted cells 3 22" xfId="22848"/>
    <cellStyle name="Pre-inputted cells 3 22 2" xfId="44330"/>
    <cellStyle name="Pre-inputted cells 3 23" xfId="22849"/>
    <cellStyle name="Pre-inputted cells 3 23 2" xfId="44331"/>
    <cellStyle name="Pre-inputted cells 3 24" xfId="22850"/>
    <cellStyle name="Pre-inputted cells 3 24 2" xfId="44332"/>
    <cellStyle name="Pre-inputted cells 3 25" xfId="22851"/>
    <cellStyle name="Pre-inputted cells 3 25 2" xfId="44333"/>
    <cellStyle name="Pre-inputted cells 3 26" xfId="22852"/>
    <cellStyle name="Pre-inputted cells 3 26 2" xfId="44334"/>
    <cellStyle name="Pre-inputted cells 3 27" xfId="22853"/>
    <cellStyle name="Pre-inputted cells 3 28" xfId="22854"/>
    <cellStyle name="Pre-inputted cells 3 29" xfId="22855"/>
    <cellStyle name="Pre-inputted cells 3 3" xfId="22856"/>
    <cellStyle name="Pre-inputted cells 3 3 10" xfId="22857"/>
    <cellStyle name="Pre-inputted cells 3 3 11" xfId="22858"/>
    <cellStyle name="Pre-inputted cells 3 3 12" xfId="22859"/>
    <cellStyle name="Pre-inputted cells 3 3 13" xfId="22860"/>
    <cellStyle name="Pre-inputted cells 3 3 14" xfId="22861"/>
    <cellStyle name="Pre-inputted cells 3 3 15" xfId="22862"/>
    <cellStyle name="Pre-inputted cells 3 3 16" xfId="22863"/>
    <cellStyle name="Pre-inputted cells 3 3 17" xfId="22864"/>
    <cellStyle name="Pre-inputted cells 3 3 18" xfId="22865"/>
    <cellStyle name="Pre-inputted cells 3 3 19" xfId="22866"/>
    <cellStyle name="Pre-inputted cells 3 3 2" xfId="22867"/>
    <cellStyle name="Pre-inputted cells 3 3 2 10" xfId="22868"/>
    <cellStyle name="Pre-inputted cells 3 3 2 11" xfId="22869"/>
    <cellStyle name="Pre-inputted cells 3 3 2 12" xfId="22870"/>
    <cellStyle name="Pre-inputted cells 3 3 2 13" xfId="22871"/>
    <cellStyle name="Pre-inputted cells 3 3 2 14" xfId="22872"/>
    <cellStyle name="Pre-inputted cells 3 3 2 15" xfId="22873"/>
    <cellStyle name="Pre-inputted cells 3 3 2 16" xfId="22874"/>
    <cellStyle name="Pre-inputted cells 3 3 2 17" xfId="22875"/>
    <cellStyle name="Pre-inputted cells 3 3 2 18" xfId="22876"/>
    <cellStyle name="Pre-inputted cells 3 3 2 19" xfId="22877"/>
    <cellStyle name="Pre-inputted cells 3 3 2 2" xfId="22878"/>
    <cellStyle name="Pre-inputted cells 3 3 2 2 10" xfId="22879"/>
    <cellStyle name="Pre-inputted cells 3 3 2 2 11" xfId="22880"/>
    <cellStyle name="Pre-inputted cells 3 3 2 2 12" xfId="22881"/>
    <cellStyle name="Pre-inputted cells 3 3 2 2 13" xfId="22882"/>
    <cellStyle name="Pre-inputted cells 3 3 2 2 2" xfId="22883"/>
    <cellStyle name="Pre-inputted cells 3 3 2 2 2 2" xfId="44335"/>
    <cellStyle name="Pre-inputted cells 3 3 2 2 2 3" xfId="44336"/>
    <cellStyle name="Pre-inputted cells 3 3 2 2 3" xfId="22884"/>
    <cellStyle name="Pre-inputted cells 3 3 2 2 3 2" xfId="44337"/>
    <cellStyle name="Pre-inputted cells 3 3 2 2 3 3" xfId="44338"/>
    <cellStyle name="Pre-inputted cells 3 3 2 2 4" xfId="22885"/>
    <cellStyle name="Pre-inputted cells 3 3 2 2 5" xfId="22886"/>
    <cellStyle name="Pre-inputted cells 3 3 2 2 6" xfId="22887"/>
    <cellStyle name="Pre-inputted cells 3 3 2 2 7" xfId="22888"/>
    <cellStyle name="Pre-inputted cells 3 3 2 2 8" xfId="22889"/>
    <cellStyle name="Pre-inputted cells 3 3 2 2 9" xfId="22890"/>
    <cellStyle name="Pre-inputted cells 3 3 2 20" xfId="22891"/>
    <cellStyle name="Pre-inputted cells 3 3 2 21" xfId="22892"/>
    <cellStyle name="Pre-inputted cells 3 3 2 22" xfId="22893"/>
    <cellStyle name="Pre-inputted cells 3 3 2 23" xfId="22894"/>
    <cellStyle name="Pre-inputted cells 3 3 2 24" xfId="22895"/>
    <cellStyle name="Pre-inputted cells 3 3 2 25" xfId="22896"/>
    <cellStyle name="Pre-inputted cells 3 3 2 26" xfId="22897"/>
    <cellStyle name="Pre-inputted cells 3 3 2 27" xfId="22898"/>
    <cellStyle name="Pre-inputted cells 3 3 2 28" xfId="22899"/>
    <cellStyle name="Pre-inputted cells 3 3 2 29" xfId="22900"/>
    <cellStyle name="Pre-inputted cells 3 3 2 3" xfId="22901"/>
    <cellStyle name="Pre-inputted cells 3 3 2 3 2" xfId="44339"/>
    <cellStyle name="Pre-inputted cells 3 3 2 3 3" xfId="44340"/>
    <cellStyle name="Pre-inputted cells 3 3 2 30" xfId="22902"/>
    <cellStyle name="Pre-inputted cells 3 3 2 31" xfId="22903"/>
    <cellStyle name="Pre-inputted cells 3 3 2 32" xfId="22904"/>
    <cellStyle name="Pre-inputted cells 3 3 2 33" xfId="22905"/>
    <cellStyle name="Pre-inputted cells 3 3 2 34" xfId="22906"/>
    <cellStyle name="Pre-inputted cells 3 3 2 4" xfId="22907"/>
    <cellStyle name="Pre-inputted cells 3 3 2 4 2" xfId="44341"/>
    <cellStyle name="Pre-inputted cells 3 3 2 4 3" xfId="44342"/>
    <cellStyle name="Pre-inputted cells 3 3 2 5" xfId="22908"/>
    <cellStyle name="Pre-inputted cells 3 3 2 6" xfId="22909"/>
    <cellStyle name="Pre-inputted cells 3 3 2 7" xfId="22910"/>
    <cellStyle name="Pre-inputted cells 3 3 2 8" xfId="22911"/>
    <cellStyle name="Pre-inputted cells 3 3 2 9" xfId="22912"/>
    <cellStyle name="Pre-inputted cells 3 3 20" xfId="22913"/>
    <cellStyle name="Pre-inputted cells 3 3 21" xfId="22914"/>
    <cellStyle name="Pre-inputted cells 3 3 22" xfId="22915"/>
    <cellStyle name="Pre-inputted cells 3 3 23" xfId="22916"/>
    <cellStyle name="Pre-inputted cells 3 3 24" xfId="22917"/>
    <cellStyle name="Pre-inputted cells 3 3 25" xfId="22918"/>
    <cellStyle name="Pre-inputted cells 3 3 26" xfId="22919"/>
    <cellStyle name="Pre-inputted cells 3 3 27" xfId="22920"/>
    <cellStyle name="Pre-inputted cells 3 3 28" xfId="22921"/>
    <cellStyle name="Pre-inputted cells 3 3 29" xfId="22922"/>
    <cellStyle name="Pre-inputted cells 3 3 3" xfId="22923"/>
    <cellStyle name="Pre-inputted cells 3 3 3 10" xfId="22924"/>
    <cellStyle name="Pre-inputted cells 3 3 3 11" xfId="22925"/>
    <cellStyle name="Pre-inputted cells 3 3 3 12" xfId="22926"/>
    <cellStyle name="Pre-inputted cells 3 3 3 13" xfId="22927"/>
    <cellStyle name="Pre-inputted cells 3 3 3 2" xfId="22928"/>
    <cellStyle name="Pre-inputted cells 3 3 3 2 2" xfId="44343"/>
    <cellStyle name="Pre-inputted cells 3 3 3 2 3" xfId="44344"/>
    <cellStyle name="Pre-inputted cells 3 3 3 3" xfId="22929"/>
    <cellStyle name="Pre-inputted cells 3 3 3 3 2" xfId="44345"/>
    <cellStyle name="Pre-inputted cells 3 3 3 3 3" xfId="44346"/>
    <cellStyle name="Pre-inputted cells 3 3 3 4" xfId="22930"/>
    <cellStyle name="Pre-inputted cells 3 3 3 5" xfId="22931"/>
    <cellStyle name="Pre-inputted cells 3 3 3 6" xfId="22932"/>
    <cellStyle name="Pre-inputted cells 3 3 3 7" xfId="22933"/>
    <cellStyle name="Pre-inputted cells 3 3 3 8" xfId="22934"/>
    <cellStyle name="Pre-inputted cells 3 3 3 9" xfId="22935"/>
    <cellStyle name="Pre-inputted cells 3 3 30" xfId="22936"/>
    <cellStyle name="Pre-inputted cells 3 3 31" xfId="22937"/>
    <cellStyle name="Pre-inputted cells 3 3 32" xfId="22938"/>
    <cellStyle name="Pre-inputted cells 3 3 33" xfId="22939"/>
    <cellStyle name="Pre-inputted cells 3 3 34" xfId="22940"/>
    <cellStyle name="Pre-inputted cells 3 3 35" xfId="22941"/>
    <cellStyle name="Pre-inputted cells 3 3 4" xfId="22942"/>
    <cellStyle name="Pre-inputted cells 3 3 4 2" xfId="44347"/>
    <cellStyle name="Pre-inputted cells 3 3 4 3" xfId="44348"/>
    <cellStyle name="Pre-inputted cells 3 3 5" xfId="22943"/>
    <cellStyle name="Pre-inputted cells 3 3 5 2" xfId="44349"/>
    <cellStyle name="Pre-inputted cells 3 3 5 3" xfId="44350"/>
    <cellStyle name="Pre-inputted cells 3 3 6" xfId="22944"/>
    <cellStyle name="Pre-inputted cells 3 3 7" xfId="22945"/>
    <cellStyle name="Pre-inputted cells 3 3 8" xfId="22946"/>
    <cellStyle name="Pre-inputted cells 3 3 9" xfId="22947"/>
    <cellStyle name="Pre-inputted cells 3 3_4 28 1_Asst_Health_Crit_AllTO_RIIO_20110714pm" xfId="22948"/>
    <cellStyle name="Pre-inputted cells 3 30" xfId="22949"/>
    <cellStyle name="Pre-inputted cells 3 31" xfId="22950"/>
    <cellStyle name="Pre-inputted cells 3 32" xfId="22951"/>
    <cellStyle name="Pre-inputted cells 3 33" xfId="22952"/>
    <cellStyle name="Pre-inputted cells 3 34" xfId="22953"/>
    <cellStyle name="Pre-inputted cells 3 35" xfId="22954"/>
    <cellStyle name="Pre-inputted cells 3 36" xfId="22955"/>
    <cellStyle name="Pre-inputted cells 3 37" xfId="22956"/>
    <cellStyle name="Pre-inputted cells 3 38" xfId="22957"/>
    <cellStyle name="Pre-inputted cells 3 39" xfId="22958"/>
    <cellStyle name="Pre-inputted cells 3 4" xfId="22959"/>
    <cellStyle name="Pre-inputted cells 3 4 10" xfId="22960"/>
    <cellStyle name="Pre-inputted cells 3 4 11" xfId="22961"/>
    <cellStyle name="Pre-inputted cells 3 4 12" xfId="22962"/>
    <cellStyle name="Pre-inputted cells 3 4 13" xfId="22963"/>
    <cellStyle name="Pre-inputted cells 3 4 14" xfId="22964"/>
    <cellStyle name="Pre-inputted cells 3 4 15" xfId="22965"/>
    <cellStyle name="Pre-inputted cells 3 4 16" xfId="22966"/>
    <cellStyle name="Pre-inputted cells 3 4 17" xfId="22967"/>
    <cellStyle name="Pre-inputted cells 3 4 18" xfId="22968"/>
    <cellStyle name="Pre-inputted cells 3 4 19" xfId="22969"/>
    <cellStyle name="Pre-inputted cells 3 4 2" xfId="22970"/>
    <cellStyle name="Pre-inputted cells 3 4 2 10" xfId="22971"/>
    <cellStyle name="Pre-inputted cells 3 4 2 11" xfId="22972"/>
    <cellStyle name="Pre-inputted cells 3 4 2 12" xfId="22973"/>
    <cellStyle name="Pre-inputted cells 3 4 2 13" xfId="22974"/>
    <cellStyle name="Pre-inputted cells 3 4 2 2" xfId="22975"/>
    <cellStyle name="Pre-inputted cells 3 4 2 2 2" xfId="44351"/>
    <cellStyle name="Pre-inputted cells 3 4 2 2 3" xfId="44352"/>
    <cellStyle name="Pre-inputted cells 3 4 2 3" xfId="22976"/>
    <cellStyle name="Pre-inputted cells 3 4 2 3 2" xfId="44353"/>
    <cellStyle name="Pre-inputted cells 3 4 2 3 3" xfId="44354"/>
    <cellStyle name="Pre-inputted cells 3 4 2 4" xfId="22977"/>
    <cellStyle name="Pre-inputted cells 3 4 2 5" xfId="22978"/>
    <cellStyle name="Pre-inputted cells 3 4 2 6" xfId="22979"/>
    <cellStyle name="Pre-inputted cells 3 4 2 7" xfId="22980"/>
    <cellStyle name="Pre-inputted cells 3 4 2 8" xfId="22981"/>
    <cellStyle name="Pre-inputted cells 3 4 2 9" xfId="22982"/>
    <cellStyle name="Pre-inputted cells 3 4 20" xfId="22983"/>
    <cellStyle name="Pre-inputted cells 3 4 21" xfId="22984"/>
    <cellStyle name="Pre-inputted cells 3 4 22" xfId="22985"/>
    <cellStyle name="Pre-inputted cells 3 4 23" xfId="22986"/>
    <cellStyle name="Pre-inputted cells 3 4 24" xfId="22987"/>
    <cellStyle name="Pre-inputted cells 3 4 25" xfId="22988"/>
    <cellStyle name="Pre-inputted cells 3 4 26" xfId="22989"/>
    <cellStyle name="Pre-inputted cells 3 4 27" xfId="22990"/>
    <cellStyle name="Pre-inputted cells 3 4 28" xfId="22991"/>
    <cellStyle name="Pre-inputted cells 3 4 29" xfId="22992"/>
    <cellStyle name="Pre-inputted cells 3 4 3" xfId="22993"/>
    <cellStyle name="Pre-inputted cells 3 4 3 2" xfId="44355"/>
    <cellStyle name="Pre-inputted cells 3 4 3 3" xfId="44356"/>
    <cellStyle name="Pre-inputted cells 3 4 30" xfId="22994"/>
    <cellStyle name="Pre-inputted cells 3 4 31" xfId="22995"/>
    <cellStyle name="Pre-inputted cells 3 4 32" xfId="22996"/>
    <cellStyle name="Pre-inputted cells 3 4 33" xfId="22997"/>
    <cellStyle name="Pre-inputted cells 3 4 34" xfId="22998"/>
    <cellStyle name="Pre-inputted cells 3 4 4" xfId="22999"/>
    <cellStyle name="Pre-inputted cells 3 4 4 2" xfId="44357"/>
    <cellStyle name="Pre-inputted cells 3 4 4 3" xfId="44358"/>
    <cellStyle name="Pre-inputted cells 3 4 5" xfId="23000"/>
    <cellStyle name="Pre-inputted cells 3 4 6" xfId="23001"/>
    <cellStyle name="Pre-inputted cells 3 4 7" xfId="23002"/>
    <cellStyle name="Pre-inputted cells 3 4 8" xfId="23003"/>
    <cellStyle name="Pre-inputted cells 3 4 9" xfId="23004"/>
    <cellStyle name="Pre-inputted cells 3 5" xfId="23005"/>
    <cellStyle name="Pre-inputted cells 3 5 10" xfId="23006"/>
    <cellStyle name="Pre-inputted cells 3 5 11" xfId="23007"/>
    <cellStyle name="Pre-inputted cells 3 5 12" xfId="23008"/>
    <cellStyle name="Pre-inputted cells 3 5 13" xfId="23009"/>
    <cellStyle name="Pre-inputted cells 3 5 14" xfId="23010"/>
    <cellStyle name="Pre-inputted cells 3 5 15" xfId="23011"/>
    <cellStyle name="Pre-inputted cells 3 5 16" xfId="23012"/>
    <cellStyle name="Pre-inputted cells 3 5 17" xfId="23013"/>
    <cellStyle name="Pre-inputted cells 3 5 18" xfId="23014"/>
    <cellStyle name="Pre-inputted cells 3 5 19" xfId="23015"/>
    <cellStyle name="Pre-inputted cells 3 5 2" xfId="23016"/>
    <cellStyle name="Pre-inputted cells 3 5 2 10" xfId="23017"/>
    <cellStyle name="Pre-inputted cells 3 5 2 11" xfId="23018"/>
    <cellStyle name="Pre-inputted cells 3 5 2 12" xfId="23019"/>
    <cellStyle name="Pre-inputted cells 3 5 2 13" xfId="23020"/>
    <cellStyle name="Pre-inputted cells 3 5 2 2" xfId="23021"/>
    <cellStyle name="Pre-inputted cells 3 5 2 2 2" xfId="44359"/>
    <cellStyle name="Pre-inputted cells 3 5 2 2 3" xfId="44360"/>
    <cellStyle name="Pre-inputted cells 3 5 2 3" xfId="23022"/>
    <cellStyle name="Pre-inputted cells 3 5 2 3 2" xfId="44361"/>
    <cellStyle name="Pre-inputted cells 3 5 2 3 3" xfId="44362"/>
    <cellStyle name="Pre-inputted cells 3 5 2 4" xfId="23023"/>
    <cellStyle name="Pre-inputted cells 3 5 2 5" xfId="23024"/>
    <cellStyle name="Pre-inputted cells 3 5 2 6" xfId="23025"/>
    <cellStyle name="Pre-inputted cells 3 5 2 7" xfId="23026"/>
    <cellStyle name="Pre-inputted cells 3 5 2 8" xfId="23027"/>
    <cellStyle name="Pre-inputted cells 3 5 2 9" xfId="23028"/>
    <cellStyle name="Pre-inputted cells 3 5 20" xfId="23029"/>
    <cellStyle name="Pre-inputted cells 3 5 21" xfId="23030"/>
    <cellStyle name="Pre-inputted cells 3 5 22" xfId="23031"/>
    <cellStyle name="Pre-inputted cells 3 5 23" xfId="23032"/>
    <cellStyle name="Pre-inputted cells 3 5 24" xfId="23033"/>
    <cellStyle name="Pre-inputted cells 3 5 25" xfId="23034"/>
    <cellStyle name="Pre-inputted cells 3 5 26" xfId="23035"/>
    <cellStyle name="Pre-inputted cells 3 5 27" xfId="23036"/>
    <cellStyle name="Pre-inputted cells 3 5 28" xfId="23037"/>
    <cellStyle name="Pre-inputted cells 3 5 29" xfId="23038"/>
    <cellStyle name="Pre-inputted cells 3 5 3" xfId="23039"/>
    <cellStyle name="Pre-inputted cells 3 5 3 2" xfId="44363"/>
    <cellStyle name="Pre-inputted cells 3 5 3 3" xfId="44364"/>
    <cellStyle name="Pre-inputted cells 3 5 30" xfId="23040"/>
    <cellStyle name="Pre-inputted cells 3 5 31" xfId="23041"/>
    <cellStyle name="Pre-inputted cells 3 5 32" xfId="23042"/>
    <cellStyle name="Pre-inputted cells 3 5 33" xfId="23043"/>
    <cellStyle name="Pre-inputted cells 3 5 34" xfId="23044"/>
    <cellStyle name="Pre-inputted cells 3 5 4" xfId="23045"/>
    <cellStyle name="Pre-inputted cells 3 5 4 2" xfId="44365"/>
    <cellStyle name="Pre-inputted cells 3 5 4 3" xfId="44366"/>
    <cellStyle name="Pre-inputted cells 3 5 5" xfId="23046"/>
    <cellStyle name="Pre-inputted cells 3 5 6" xfId="23047"/>
    <cellStyle name="Pre-inputted cells 3 5 7" xfId="23048"/>
    <cellStyle name="Pre-inputted cells 3 5 8" xfId="23049"/>
    <cellStyle name="Pre-inputted cells 3 5 9" xfId="23050"/>
    <cellStyle name="Pre-inputted cells 3 6" xfId="23051"/>
    <cellStyle name="Pre-inputted cells 3 6 10" xfId="23052"/>
    <cellStyle name="Pre-inputted cells 3 6 11" xfId="23053"/>
    <cellStyle name="Pre-inputted cells 3 6 12" xfId="23054"/>
    <cellStyle name="Pre-inputted cells 3 6 13" xfId="23055"/>
    <cellStyle name="Pre-inputted cells 3 6 2" xfId="23056"/>
    <cellStyle name="Pre-inputted cells 3 6 2 2" xfId="44367"/>
    <cellStyle name="Pre-inputted cells 3 6 2 3" xfId="44368"/>
    <cellStyle name="Pre-inputted cells 3 6 3" xfId="23057"/>
    <cellStyle name="Pre-inputted cells 3 6 3 2" xfId="44369"/>
    <cellStyle name="Pre-inputted cells 3 6 3 3" xfId="44370"/>
    <cellStyle name="Pre-inputted cells 3 6 4" xfId="23058"/>
    <cellStyle name="Pre-inputted cells 3 6 5" xfId="23059"/>
    <cellStyle name="Pre-inputted cells 3 6 6" xfId="23060"/>
    <cellStyle name="Pre-inputted cells 3 6 7" xfId="23061"/>
    <cellStyle name="Pre-inputted cells 3 6 8" xfId="23062"/>
    <cellStyle name="Pre-inputted cells 3 6 9" xfId="23063"/>
    <cellStyle name="Pre-inputted cells 3 7" xfId="23064"/>
    <cellStyle name="Pre-inputted cells 3 7 2" xfId="23065"/>
    <cellStyle name="Pre-inputted cells 3 7 2 2" xfId="44371"/>
    <cellStyle name="Pre-inputted cells 3 7 2 3" xfId="44372"/>
    <cellStyle name="Pre-inputted cells 3 7 3" xfId="44373"/>
    <cellStyle name="Pre-inputted cells 3 7 3 2" xfId="44374"/>
    <cellStyle name="Pre-inputted cells 3 7 4" xfId="44375"/>
    <cellStyle name="Pre-inputted cells 3 8" xfId="23066"/>
    <cellStyle name="Pre-inputted cells 3 8 2" xfId="44376"/>
    <cellStyle name="Pre-inputted cells 3 9" xfId="23067"/>
    <cellStyle name="Pre-inputted cells 3 9 2" xfId="44377"/>
    <cellStyle name="Pre-inputted cells 3_1.3s Accounting C Costs Scots" xfId="23068"/>
    <cellStyle name="Pre-inputted cells 30" xfId="23069"/>
    <cellStyle name="Pre-inputted cells 30 2" xfId="44378"/>
    <cellStyle name="Pre-inputted cells 31" xfId="23070"/>
    <cellStyle name="Pre-inputted cells 31 2" xfId="44379"/>
    <cellStyle name="Pre-inputted cells 32" xfId="23071"/>
    <cellStyle name="Pre-inputted cells 32 2" xfId="44380"/>
    <cellStyle name="Pre-inputted cells 33" xfId="23072"/>
    <cellStyle name="Pre-inputted cells 33 2" xfId="44381"/>
    <cellStyle name="Pre-inputted cells 34" xfId="23073"/>
    <cellStyle name="Pre-inputted cells 35" xfId="23074"/>
    <cellStyle name="Pre-inputted cells 36" xfId="23075"/>
    <cellStyle name="Pre-inputted cells 37" xfId="23076"/>
    <cellStyle name="Pre-inputted cells 38" xfId="23077"/>
    <cellStyle name="Pre-inputted cells 39" xfId="23078"/>
    <cellStyle name="Pre-inputted cells 4" xfId="23079"/>
    <cellStyle name="Pre-inputted cells 4 10" xfId="23080"/>
    <cellStyle name="Pre-inputted cells 4 10 2" xfId="44382"/>
    <cellStyle name="Pre-inputted cells 4 11" xfId="23081"/>
    <cellStyle name="Pre-inputted cells 4 11 2" xfId="44383"/>
    <cellStyle name="Pre-inputted cells 4 12" xfId="23082"/>
    <cellStyle name="Pre-inputted cells 4 12 2" xfId="44384"/>
    <cellStyle name="Pre-inputted cells 4 13" xfId="23083"/>
    <cellStyle name="Pre-inputted cells 4 13 2" xfId="44385"/>
    <cellStyle name="Pre-inputted cells 4 14" xfId="23084"/>
    <cellStyle name="Pre-inputted cells 4 14 2" xfId="44386"/>
    <cellStyle name="Pre-inputted cells 4 15" xfId="23085"/>
    <cellStyle name="Pre-inputted cells 4 15 2" xfId="44387"/>
    <cellStyle name="Pre-inputted cells 4 16" xfId="23086"/>
    <cellStyle name="Pre-inputted cells 4 16 2" xfId="44388"/>
    <cellStyle name="Pre-inputted cells 4 17" xfId="23087"/>
    <cellStyle name="Pre-inputted cells 4 17 2" xfId="44389"/>
    <cellStyle name="Pre-inputted cells 4 18" xfId="23088"/>
    <cellStyle name="Pre-inputted cells 4 18 2" xfId="44390"/>
    <cellStyle name="Pre-inputted cells 4 19" xfId="23089"/>
    <cellStyle name="Pre-inputted cells 4 19 2" xfId="44391"/>
    <cellStyle name="Pre-inputted cells 4 2" xfId="23090"/>
    <cellStyle name="Pre-inputted cells 4 2 10" xfId="23091"/>
    <cellStyle name="Pre-inputted cells 4 2 10 2" xfId="44392"/>
    <cellStyle name="Pre-inputted cells 4 2 11" xfId="23092"/>
    <cellStyle name="Pre-inputted cells 4 2 11 2" xfId="44393"/>
    <cellStyle name="Pre-inputted cells 4 2 12" xfId="23093"/>
    <cellStyle name="Pre-inputted cells 4 2 12 2" xfId="44394"/>
    <cellStyle name="Pre-inputted cells 4 2 13" xfId="23094"/>
    <cellStyle name="Pre-inputted cells 4 2 13 2" xfId="44395"/>
    <cellStyle name="Pre-inputted cells 4 2 14" xfId="23095"/>
    <cellStyle name="Pre-inputted cells 4 2 14 2" xfId="44396"/>
    <cellStyle name="Pre-inputted cells 4 2 15" xfId="23096"/>
    <cellStyle name="Pre-inputted cells 4 2 15 2" xfId="44397"/>
    <cellStyle name="Pre-inputted cells 4 2 16" xfId="23097"/>
    <cellStyle name="Pre-inputted cells 4 2 16 2" xfId="44398"/>
    <cellStyle name="Pre-inputted cells 4 2 17" xfId="23098"/>
    <cellStyle name="Pre-inputted cells 4 2 17 2" xfId="44399"/>
    <cellStyle name="Pre-inputted cells 4 2 18" xfId="23099"/>
    <cellStyle name="Pre-inputted cells 4 2 18 2" xfId="44400"/>
    <cellStyle name="Pre-inputted cells 4 2 19" xfId="23100"/>
    <cellStyle name="Pre-inputted cells 4 2 19 2" xfId="44401"/>
    <cellStyle name="Pre-inputted cells 4 2 2" xfId="23101"/>
    <cellStyle name="Pre-inputted cells 4 2 2 10" xfId="23102"/>
    <cellStyle name="Pre-inputted cells 4 2 2 11" xfId="23103"/>
    <cellStyle name="Pre-inputted cells 4 2 2 12" xfId="23104"/>
    <cellStyle name="Pre-inputted cells 4 2 2 13" xfId="23105"/>
    <cellStyle name="Pre-inputted cells 4 2 2 14" xfId="23106"/>
    <cellStyle name="Pre-inputted cells 4 2 2 15" xfId="23107"/>
    <cellStyle name="Pre-inputted cells 4 2 2 16" xfId="23108"/>
    <cellStyle name="Pre-inputted cells 4 2 2 17" xfId="23109"/>
    <cellStyle name="Pre-inputted cells 4 2 2 18" xfId="23110"/>
    <cellStyle name="Pre-inputted cells 4 2 2 19" xfId="23111"/>
    <cellStyle name="Pre-inputted cells 4 2 2 2" xfId="23112"/>
    <cellStyle name="Pre-inputted cells 4 2 2 2 10" xfId="23113"/>
    <cellStyle name="Pre-inputted cells 4 2 2 2 11" xfId="23114"/>
    <cellStyle name="Pre-inputted cells 4 2 2 2 12" xfId="23115"/>
    <cellStyle name="Pre-inputted cells 4 2 2 2 13" xfId="23116"/>
    <cellStyle name="Pre-inputted cells 4 2 2 2 14" xfId="23117"/>
    <cellStyle name="Pre-inputted cells 4 2 2 2 15" xfId="23118"/>
    <cellStyle name="Pre-inputted cells 4 2 2 2 16" xfId="23119"/>
    <cellStyle name="Pre-inputted cells 4 2 2 2 17" xfId="23120"/>
    <cellStyle name="Pre-inputted cells 4 2 2 2 18" xfId="23121"/>
    <cellStyle name="Pre-inputted cells 4 2 2 2 19" xfId="23122"/>
    <cellStyle name="Pre-inputted cells 4 2 2 2 2" xfId="23123"/>
    <cellStyle name="Pre-inputted cells 4 2 2 2 2 10" xfId="23124"/>
    <cellStyle name="Pre-inputted cells 4 2 2 2 2 11" xfId="23125"/>
    <cellStyle name="Pre-inputted cells 4 2 2 2 2 12" xfId="23126"/>
    <cellStyle name="Pre-inputted cells 4 2 2 2 2 13" xfId="23127"/>
    <cellStyle name="Pre-inputted cells 4 2 2 2 2 2" xfId="23128"/>
    <cellStyle name="Pre-inputted cells 4 2 2 2 2 2 2" xfId="44402"/>
    <cellStyle name="Pre-inputted cells 4 2 2 2 2 2 3" xfId="44403"/>
    <cellStyle name="Pre-inputted cells 4 2 2 2 2 3" xfId="23129"/>
    <cellStyle name="Pre-inputted cells 4 2 2 2 2 3 2" xfId="44404"/>
    <cellStyle name="Pre-inputted cells 4 2 2 2 2 3 3" xfId="44405"/>
    <cellStyle name="Pre-inputted cells 4 2 2 2 2 4" xfId="23130"/>
    <cellStyle name="Pre-inputted cells 4 2 2 2 2 5" xfId="23131"/>
    <cellStyle name="Pre-inputted cells 4 2 2 2 2 6" xfId="23132"/>
    <cellStyle name="Pre-inputted cells 4 2 2 2 2 7" xfId="23133"/>
    <cellStyle name="Pre-inputted cells 4 2 2 2 2 8" xfId="23134"/>
    <cellStyle name="Pre-inputted cells 4 2 2 2 2 9" xfId="23135"/>
    <cellStyle name="Pre-inputted cells 4 2 2 2 20" xfId="23136"/>
    <cellStyle name="Pre-inputted cells 4 2 2 2 21" xfId="23137"/>
    <cellStyle name="Pre-inputted cells 4 2 2 2 22" xfId="23138"/>
    <cellStyle name="Pre-inputted cells 4 2 2 2 23" xfId="23139"/>
    <cellStyle name="Pre-inputted cells 4 2 2 2 24" xfId="23140"/>
    <cellStyle name="Pre-inputted cells 4 2 2 2 25" xfId="23141"/>
    <cellStyle name="Pre-inputted cells 4 2 2 2 26" xfId="23142"/>
    <cellStyle name="Pre-inputted cells 4 2 2 2 27" xfId="23143"/>
    <cellStyle name="Pre-inputted cells 4 2 2 2 28" xfId="23144"/>
    <cellStyle name="Pre-inputted cells 4 2 2 2 29" xfId="23145"/>
    <cellStyle name="Pre-inputted cells 4 2 2 2 3" xfId="23146"/>
    <cellStyle name="Pre-inputted cells 4 2 2 2 3 2" xfId="44406"/>
    <cellStyle name="Pre-inputted cells 4 2 2 2 3 3" xfId="44407"/>
    <cellStyle name="Pre-inputted cells 4 2 2 2 30" xfId="23147"/>
    <cellStyle name="Pre-inputted cells 4 2 2 2 31" xfId="23148"/>
    <cellStyle name="Pre-inputted cells 4 2 2 2 32" xfId="23149"/>
    <cellStyle name="Pre-inputted cells 4 2 2 2 33" xfId="23150"/>
    <cellStyle name="Pre-inputted cells 4 2 2 2 34" xfId="23151"/>
    <cellStyle name="Pre-inputted cells 4 2 2 2 4" xfId="23152"/>
    <cellStyle name="Pre-inputted cells 4 2 2 2 4 2" xfId="44408"/>
    <cellStyle name="Pre-inputted cells 4 2 2 2 4 3" xfId="44409"/>
    <cellStyle name="Pre-inputted cells 4 2 2 2 5" xfId="23153"/>
    <cellStyle name="Pre-inputted cells 4 2 2 2 6" xfId="23154"/>
    <cellStyle name="Pre-inputted cells 4 2 2 2 7" xfId="23155"/>
    <cellStyle name="Pre-inputted cells 4 2 2 2 8" xfId="23156"/>
    <cellStyle name="Pre-inputted cells 4 2 2 2 9" xfId="23157"/>
    <cellStyle name="Pre-inputted cells 4 2 2 20" xfId="23158"/>
    <cellStyle name="Pre-inputted cells 4 2 2 21" xfId="23159"/>
    <cellStyle name="Pre-inputted cells 4 2 2 22" xfId="23160"/>
    <cellStyle name="Pre-inputted cells 4 2 2 23" xfId="23161"/>
    <cellStyle name="Pre-inputted cells 4 2 2 24" xfId="23162"/>
    <cellStyle name="Pre-inputted cells 4 2 2 25" xfId="23163"/>
    <cellStyle name="Pre-inputted cells 4 2 2 26" xfId="23164"/>
    <cellStyle name="Pre-inputted cells 4 2 2 27" xfId="23165"/>
    <cellStyle name="Pre-inputted cells 4 2 2 28" xfId="23166"/>
    <cellStyle name="Pre-inputted cells 4 2 2 29" xfId="23167"/>
    <cellStyle name="Pre-inputted cells 4 2 2 3" xfId="23168"/>
    <cellStyle name="Pre-inputted cells 4 2 2 3 10" xfId="23169"/>
    <cellStyle name="Pre-inputted cells 4 2 2 3 11" xfId="23170"/>
    <cellStyle name="Pre-inputted cells 4 2 2 3 12" xfId="23171"/>
    <cellStyle name="Pre-inputted cells 4 2 2 3 13" xfId="23172"/>
    <cellStyle name="Pre-inputted cells 4 2 2 3 2" xfId="23173"/>
    <cellStyle name="Pre-inputted cells 4 2 2 3 2 2" xfId="44410"/>
    <cellStyle name="Pre-inputted cells 4 2 2 3 2 3" xfId="44411"/>
    <cellStyle name="Pre-inputted cells 4 2 2 3 3" xfId="23174"/>
    <cellStyle name="Pre-inputted cells 4 2 2 3 3 2" xfId="44412"/>
    <cellStyle name="Pre-inputted cells 4 2 2 3 3 3" xfId="44413"/>
    <cellStyle name="Pre-inputted cells 4 2 2 3 4" xfId="23175"/>
    <cellStyle name="Pre-inputted cells 4 2 2 3 5" xfId="23176"/>
    <cellStyle name="Pre-inputted cells 4 2 2 3 6" xfId="23177"/>
    <cellStyle name="Pre-inputted cells 4 2 2 3 7" xfId="23178"/>
    <cellStyle name="Pre-inputted cells 4 2 2 3 8" xfId="23179"/>
    <cellStyle name="Pre-inputted cells 4 2 2 3 9" xfId="23180"/>
    <cellStyle name="Pre-inputted cells 4 2 2 30" xfId="23181"/>
    <cellStyle name="Pre-inputted cells 4 2 2 31" xfId="23182"/>
    <cellStyle name="Pre-inputted cells 4 2 2 32" xfId="23183"/>
    <cellStyle name="Pre-inputted cells 4 2 2 33" xfId="23184"/>
    <cellStyle name="Pre-inputted cells 4 2 2 34" xfId="23185"/>
    <cellStyle name="Pre-inputted cells 4 2 2 35" xfId="23186"/>
    <cellStyle name="Pre-inputted cells 4 2 2 4" xfId="23187"/>
    <cellStyle name="Pre-inputted cells 4 2 2 4 2" xfId="44414"/>
    <cellStyle name="Pre-inputted cells 4 2 2 4 3" xfId="44415"/>
    <cellStyle name="Pre-inputted cells 4 2 2 5" xfId="23188"/>
    <cellStyle name="Pre-inputted cells 4 2 2 5 2" xfId="44416"/>
    <cellStyle name="Pre-inputted cells 4 2 2 5 3" xfId="44417"/>
    <cellStyle name="Pre-inputted cells 4 2 2 6" xfId="23189"/>
    <cellStyle name="Pre-inputted cells 4 2 2 7" xfId="23190"/>
    <cellStyle name="Pre-inputted cells 4 2 2 8" xfId="23191"/>
    <cellStyle name="Pre-inputted cells 4 2 2 9" xfId="23192"/>
    <cellStyle name="Pre-inputted cells 4 2 2_4 28 1_Asst_Health_Crit_AllTO_RIIO_20110714pm" xfId="23193"/>
    <cellStyle name="Pre-inputted cells 4 2 20" xfId="23194"/>
    <cellStyle name="Pre-inputted cells 4 2 20 2" xfId="44418"/>
    <cellStyle name="Pre-inputted cells 4 2 21" xfId="23195"/>
    <cellStyle name="Pre-inputted cells 4 2 21 2" xfId="44419"/>
    <cellStyle name="Pre-inputted cells 4 2 22" xfId="23196"/>
    <cellStyle name="Pre-inputted cells 4 2 22 2" xfId="44420"/>
    <cellStyle name="Pre-inputted cells 4 2 23" xfId="23197"/>
    <cellStyle name="Pre-inputted cells 4 2 23 2" xfId="44421"/>
    <cellStyle name="Pre-inputted cells 4 2 24" xfId="23198"/>
    <cellStyle name="Pre-inputted cells 4 2 24 2" xfId="44422"/>
    <cellStyle name="Pre-inputted cells 4 2 25" xfId="23199"/>
    <cellStyle name="Pre-inputted cells 4 2 25 2" xfId="44423"/>
    <cellStyle name="Pre-inputted cells 4 2 26" xfId="23200"/>
    <cellStyle name="Pre-inputted cells 4 2 27" xfId="23201"/>
    <cellStyle name="Pre-inputted cells 4 2 28" xfId="23202"/>
    <cellStyle name="Pre-inputted cells 4 2 29" xfId="23203"/>
    <cellStyle name="Pre-inputted cells 4 2 3" xfId="23204"/>
    <cellStyle name="Pre-inputted cells 4 2 3 10" xfId="23205"/>
    <cellStyle name="Pre-inputted cells 4 2 3 11" xfId="23206"/>
    <cellStyle name="Pre-inputted cells 4 2 3 12" xfId="23207"/>
    <cellStyle name="Pre-inputted cells 4 2 3 13" xfId="23208"/>
    <cellStyle name="Pre-inputted cells 4 2 3 14" xfId="23209"/>
    <cellStyle name="Pre-inputted cells 4 2 3 15" xfId="23210"/>
    <cellStyle name="Pre-inputted cells 4 2 3 16" xfId="23211"/>
    <cellStyle name="Pre-inputted cells 4 2 3 17" xfId="23212"/>
    <cellStyle name="Pre-inputted cells 4 2 3 18" xfId="23213"/>
    <cellStyle name="Pre-inputted cells 4 2 3 19" xfId="23214"/>
    <cellStyle name="Pre-inputted cells 4 2 3 2" xfId="23215"/>
    <cellStyle name="Pre-inputted cells 4 2 3 2 10" xfId="23216"/>
    <cellStyle name="Pre-inputted cells 4 2 3 2 11" xfId="23217"/>
    <cellStyle name="Pre-inputted cells 4 2 3 2 12" xfId="23218"/>
    <cellStyle name="Pre-inputted cells 4 2 3 2 13" xfId="23219"/>
    <cellStyle name="Pre-inputted cells 4 2 3 2 2" xfId="23220"/>
    <cellStyle name="Pre-inputted cells 4 2 3 2 2 2" xfId="44424"/>
    <cellStyle name="Pre-inputted cells 4 2 3 2 2 3" xfId="44425"/>
    <cellStyle name="Pre-inputted cells 4 2 3 2 3" xfId="23221"/>
    <cellStyle name="Pre-inputted cells 4 2 3 2 3 2" xfId="44426"/>
    <cellStyle name="Pre-inputted cells 4 2 3 2 3 3" xfId="44427"/>
    <cellStyle name="Pre-inputted cells 4 2 3 2 4" xfId="23222"/>
    <cellStyle name="Pre-inputted cells 4 2 3 2 5" xfId="23223"/>
    <cellStyle name="Pre-inputted cells 4 2 3 2 6" xfId="23224"/>
    <cellStyle name="Pre-inputted cells 4 2 3 2 7" xfId="23225"/>
    <cellStyle name="Pre-inputted cells 4 2 3 2 8" xfId="23226"/>
    <cellStyle name="Pre-inputted cells 4 2 3 2 9" xfId="23227"/>
    <cellStyle name="Pre-inputted cells 4 2 3 20" xfId="23228"/>
    <cellStyle name="Pre-inputted cells 4 2 3 21" xfId="23229"/>
    <cellStyle name="Pre-inputted cells 4 2 3 22" xfId="23230"/>
    <cellStyle name="Pre-inputted cells 4 2 3 23" xfId="23231"/>
    <cellStyle name="Pre-inputted cells 4 2 3 24" xfId="23232"/>
    <cellStyle name="Pre-inputted cells 4 2 3 25" xfId="23233"/>
    <cellStyle name="Pre-inputted cells 4 2 3 26" xfId="23234"/>
    <cellStyle name="Pre-inputted cells 4 2 3 27" xfId="23235"/>
    <cellStyle name="Pre-inputted cells 4 2 3 28" xfId="23236"/>
    <cellStyle name="Pre-inputted cells 4 2 3 29" xfId="23237"/>
    <cellStyle name="Pre-inputted cells 4 2 3 3" xfId="23238"/>
    <cellStyle name="Pre-inputted cells 4 2 3 3 2" xfId="44428"/>
    <cellStyle name="Pre-inputted cells 4 2 3 3 3" xfId="44429"/>
    <cellStyle name="Pre-inputted cells 4 2 3 30" xfId="23239"/>
    <cellStyle name="Pre-inputted cells 4 2 3 31" xfId="23240"/>
    <cellStyle name="Pre-inputted cells 4 2 3 32" xfId="23241"/>
    <cellStyle name="Pre-inputted cells 4 2 3 33" xfId="23242"/>
    <cellStyle name="Pre-inputted cells 4 2 3 34" xfId="23243"/>
    <cellStyle name="Pre-inputted cells 4 2 3 4" xfId="23244"/>
    <cellStyle name="Pre-inputted cells 4 2 3 4 2" xfId="44430"/>
    <cellStyle name="Pre-inputted cells 4 2 3 4 3" xfId="44431"/>
    <cellStyle name="Pre-inputted cells 4 2 3 5" xfId="23245"/>
    <cellStyle name="Pre-inputted cells 4 2 3 6" xfId="23246"/>
    <cellStyle name="Pre-inputted cells 4 2 3 7" xfId="23247"/>
    <cellStyle name="Pre-inputted cells 4 2 3 8" xfId="23248"/>
    <cellStyle name="Pre-inputted cells 4 2 3 9" xfId="23249"/>
    <cellStyle name="Pre-inputted cells 4 2 30" xfId="23250"/>
    <cellStyle name="Pre-inputted cells 4 2 31" xfId="23251"/>
    <cellStyle name="Pre-inputted cells 4 2 32" xfId="23252"/>
    <cellStyle name="Pre-inputted cells 4 2 33" xfId="23253"/>
    <cellStyle name="Pre-inputted cells 4 2 34" xfId="23254"/>
    <cellStyle name="Pre-inputted cells 4 2 35" xfId="23255"/>
    <cellStyle name="Pre-inputted cells 4 2 36" xfId="23256"/>
    <cellStyle name="Pre-inputted cells 4 2 37" xfId="23257"/>
    <cellStyle name="Pre-inputted cells 4 2 38" xfId="23258"/>
    <cellStyle name="Pre-inputted cells 4 2 4" xfId="23259"/>
    <cellStyle name="Pre-inputted cells 4 2 4 10" xfId="23260"/>
    <cellStyle name="Pre-inputted cells 4 2 4 11" xfId="23261"/>
    <cellStyle name="Pre-inputted cells 4 2 4 12" xfId="23262"/>
    <cellStyle name="Pre-inputted cells 4 2 4 13" xfId="23263"/>
    <cellStyle name="Pre-inputted cells 4 2 4 14" xfId="23264"/>
    <cellStyle name="Pre-inputted cells 4 2 4 15" xfId="23265"/>
    <cellStyle name="Pre-inputted cells 4 2 4 16" xfId="23266"/>
    <cellStyle name="Pre-inputted cells 4 2 4 17" xfId="23267"/>
    <cellStyle name="Pre-inputted cells 4 2 4 18" xfId="23268"/>
    <cellStyle name="Pre-inputted cells 4 2 4 19" xfId="23269"/>
    <cellStyle name="Pre-inputted cells 4 2 4 2" xfId="23270"/>
    <cellStyle name="Pre-inputted cells 4 2 4 2 10" xfId="23271"/>
    <cellStyle name="Pre-inputted cells 4 2 4 2 11" xfId="23272"/>
    <cellStyle name="Pre-inputted cells 4 2 4 2 12" xfId="23273"/>
    <cellStyle name="Pre-inputted cells 4 2 4 2 13" xfId="23274"/>
    <cellStyle name="Pre-inputted cells 4 2 4 2 2" xfId="23275"/>
    <cellStyle name="Pre-inputted cells 4 2 4 2 2 2" xfId="44432"/>
    <cellStyle name="Pre-inputted cells 4 2 4 2 2 3" xfId="44433"/>
    <cellStyle name="Pre-inputted cells 4 2 4 2 3" xfId="23276"/>
    <cellStyle name="Pre-inputted cells 4 2 4 2 3 2" xfId="44434"/>
    <cellStyle name="Pre-inputted cells 4 2 4 2 3 3" xfId="44435"/>
    <cellStyle name="Pre-inputted cells 4 2 4 2 4" xfId="23277"/>
    <cellStyle name="Pre-inputted cells 4 2 4 2 5" xfId="23278"/>
    <cellStyle name="Pre-inputted cells 4 2 4 2 6" xfId="23279"/>
    <cellStyle name="Pre-inputted cells 4 2 4 2 7" xfId="23280"/>
    <cellStyle name="Pre-inputted cells 4 2 4 2 8" xfId="23281"/>
    <cellStyle name="Pre-inputted cells 4 2 4 2 9" xfId="23282"/>
    <cellStyle name="Pre-inputted cells 4 2 4 20" xfId="23283"/>
    <cellStyle name="Pre-inputted cells 4 2 4 21" xfId="23284"/>
    <cellStyle name="Pre-inputted cells 4 2 4 22" xfId="23285"/>
    <cellStyle name="Pre-inputted cells 4 2 4 23" xfId="23286"/>
    <cellStyle name="Pre-inputted cells 4 2 4 24" xfId="23287"/>
    <cellStyle name="Pre-inputted cells 4 2 4 25" xfId="23288"/>
    <cellStyle name="Pre-inputted cells 4 2 4 26" xfId="23289"/>
    <cellStyle name="Pre-inputted cells 4 2 4 27" xfId="23290"/>
    <cellStyle name="Pre-inputted cells 4 2 4 28" xfId="23291"/>
    <cellStyle name="Pre-inputted cells 4 2 4 29" xfId="23292"/>
    <cellStyle name="Pre-inputted cells 4 2 4 3" xfId="23293"/>
    <cellStyle name="Pre-inputted cells 4 2 4 3 2" xfId="44436"/>
    <cellStyle name="Pre-inputted cells 4 2 4 3 3" xfId="44437"/>
    <cellStyle name="Pre-inputted cells 4 2 4 30" xfId="23294"/>
    <cellStyle name="Pre-inputted cells 4 2 4 31" xfId="23295"/>
    <cellStyle name="Pre-inputted cells 4 2 4 32" xfId="23296"/>
    <cellStyle name="Pre-inputted cells 4 2 4 33" xfId="23297"/>
    <cellStyle name="Pre-inputted cells 4 2 4 34" xfId="23298"/>
    <cellStyle name="Pre-inputted cells 4 2 4 4" xfId="23299"/>
    <cellStyle name="Pre-inputted cells 4 2 4 4 2" xfId="44438"/>
    <cellStyle name="Pre-inputted cells 4 2 4 4 3" xfId="44439"/>
    <cellStyle name="Pre-inputted cells 4 2 4 5" xfId="23300"/>
    <cellStyle name="Pre-inputted cells 4 2 4 6" xfId="23301"/>
    <cellStyle name="Pre-inputted cells 4 2 4 7" xfId="23302"/>
    <cellStyle name="Pre-inputted cells 4 2 4 8" xfId="23303"/>
    <cellStyle name="Pre-inputted cells 4 2 4 9" xfId="23304"/>
    <cellStyle name="Pre-inputted cells 4 2 5" xfId="23305"/>
    <cellStyle name="Pre-inputted cells 4 2 5 10" xfId="23306"/>
    <cellStyle name="Pre-inputted cells 4 2 5 11" xfId="23307"/>
    <cellStyle name="Pre-inputted cells 4 2 5 12" xfId="23308"/>
    <cellStyle name="Pre-inputted cells 4 2 5 13" xfId="23309"/>
    <cellStyle name="Pre-inputted cells 4 2 5 2" xfId="23310"/>
    <cellStyle name="Pre-inputted cells 4 2 5 2 2" xfId="44440"/>
    <cellStyle name="Pre-inputted cells 4 2 5 2 3" xfId="44441"/>
    <cellStyle name="Pre-inputted cells 4 2 5 3" xfId="23311"/>
    <cellStyle name="Pre-inputted cells 4 2 5 3 2" xfId="44442"/>
    <cellStyle name="Pre-inputted cells 4 2 5 3 3" xfId="44443"/>
    <cellStyle name="Pre-inputted cells 4 2 5 4" xfId="23312"/>
    <cellStyle name="Pre-inputted cells 4 2 5 5" xfId="23313"/>
    <cellStyle name="Pre-inputted cells 4 2 5 6" xfId="23314"/>
    <cellStyle name="Pre-inputted cells 4 2 5 7" xfId="23315"/>
    <cellStyle name="Pre-inputted cells 4 2 5 8" xfId="23316"/>
    <cellStyle name="Pre-inputted cells 4 2 5 9" xfId="23317"/>
    <cellStyle name="Pre-inputted cells 4 2 6" xfId="23318"/>
    <cellStyle name="Pre-inputted cells 4 2 6 2" xfId="44444"/>
    <cellStyle name="Pre-inputted cells 4 2 6 2 2" xfId="44445"/>
    <cellStyle name="Pre-inputted cells 4 2 6 2 3" xfId="44446"/>
    <cellStyle name="Pre-inputted cells 4 2 6 3" xfId="44447"/>
    <cellStyle name="Pre-inputted cells 4 2 6 3 2" xfId="44448"/>
    <cellStyle name="Pre-inputted cells 4 2 6 4" xfId="44449"/>
    <cellStyle name="Pre-inputted cells 4 2 7" xfId="23319"/>
    <cellStyle name="Pre-inputted cells 4 2 7 2" xfId="44450"/>
    <cellStyle name="Pre-inputted cells 4 2 8" xfId="23320"/>
    <cellStyle name="Pre-inputted cells 4 2 8 2" xfId="44451"/>
    <cellStyle name="Pre-inputted cells 4 2 9" xfId="23321"/>
    <cellStyle name="Pre-inputted cells 4 2 9 2" xfId="44452"/>
    <cellStyle name="Pre-inputted cells 4 2_4 28 1_Asst_Health_Crit_AllTO_RIIO_20110714pm" xfId="23322"/>
    <cellStyle name="Pre-inputted cells 4 20" xfId="23323"/>
    <cellStyle name="Pre-inputted cells 4 20 2" xfId="44453"/>
    <cellStyle name="Pre-inputted cells 4 21" xfId="23324"/>
    <cellStyle name="Pre-inputted cells 4 21 2" xfId="44454"/>
    <cellStyle name="Pre-inputted cells 4 22" xfId="23325"/>
    <cellStyle name="Pre-inputted cells 4 22 2" xfId="44455"/>
    <cellStyle name="Pre-inputted cells 4 23" xfId="23326"/>
    <cellStyle name="Pre-inputted cells 4 23 2" xfId="44456"/>
    <cellStyle name="Pre-inputted cells 4 24" xfId="23327"/>
    <cellStyle name="Pre-inputted cells 4 24 2" xfId="44457"/>
    <cellStyle name="Pre-inputted cells 4 25" xfId="23328"/>
    <cellStyle name="Pre-inputted cells 4 25 2" xfId="44458"/>
    <cellStyle name="Pre-inputted cells 4 26" xfId="23329"/>
    <cellStyle name="Pre-inputted cells 4 26 2" xfId="44459"/>
    <cellStyle name="Pre-inputted cells 4 27" xfId="23330"/>
    <cellStyle name="Pre-inputted cells 4 28" xfId="23331"/>
    <cellStyle name="Pre-inputted cells 4 29" xfId="23332"/>
    <cellStyle name="Pre-inputted cells 4 3" xfId="23333"/>
    <cellStyle name="Pre-inputted cells 4 3 10" xfId="23334"/>
    <cellStyle name="Pre-inputted cells 4 3 11" xfId="23335"/>
    <cellStyle name="Pre-inputted cells 4 3 12" xfId="23336"/>
    <cellStyle name="Pre-inputted cells 4 3 13" xfId="23337"/>
    <cellStyle name="Pre-inputted cells 4 3 14" xfId="23338"/>
    <cellStyle name="Pre-inputted cells 4 3 15" xfId="23339"/>
    <cellStyle name="Pre-inputted cells 4 3 16" xfId="23340"/>
    <cellStyle name="Pre-inputted cells 4 3 17" xfId="23341"/>
    <cellStyle name="Pre-inputted cells 4 3 18" xfId="23342"/>
    <cellStyle name="Pre-inputted cells 4 3 19" xfId="23343"/>
    <cellStyle name="Pre-inputted cells 4 3 2" xfId="23344"/>
    <cellStyle name="Pre-inputted cells 4 3 2 10" xfId="23345"/>
    <cellStyle name="Pre-inputted cells 4 3 2 11" xfId="23346"/>
    <cellStyle name="Pre-inputted cells 4 3 2 12" xfId="23347"/>
    <cellStyle name="Pre-inputted cells 4 3 2 13" xfId="23348"/>
    <cellStyle name="Pre-inputted cells 4 3 2 14" xfId="23349"/>
    <cellStyle name="Pre-inputted cells 4 3 2 15" xfId="23350"/>
    <cellStyle name="Pre-inputted cells 4 3 2 16" xfId="23351"/>
    <cellStyle name="Pre-inputted cells 4 3 2 17" xfId="23352"/>
    <cellStyle name="Pre-inputted cells 4 3 2 18" xfId="23353"/>
    <cellStyle name="Pre-inputted cells 4 3 2 19" xfId="23354"/>
    <cellStyle name="Pre-inputted cells 4 3 2 2" xfId="23355"/>
    <cellStyle name="Pre-inputted cells 4 3 2 2 10" xfId="23356"/>
    <cellStyle name="Pre-inputted cells 4 3 2 2 11" xfId="23357"/>
    <cellStyle name="Pre-inputted cells 4 3 2 2 12" xfId="23358"/>
    <cellStyle name="Pre-inputted cells 4 3 2 2 13" xfId="23359"/>
    <cellStyle name="Pre-inputted cells 4 3 2 2 2" xfId="23360"/>
    <cellStyle name="Pre-inputted cells 4 3 2 2 2 2" xfId="44460"/>
    <cellStyle name="Pre-inputted cells 4 3 2 2 2 3" xfId="44461"/>
    <cellStyle name="Pre-inputted cells 4 3 2 2 3" xfId="23361"/>
    <cellStyle name="Pre-inputted cells 4 3 2 2 3 2" xfId="44462"/>
    <cellStyle name="Pre-inputted cells 4 3 2 2 3 3" xfId="44463"/>
    <cellStyle name="Pre-inputted cells 4 3 2 2 4" xfId="23362"/>
    <cellStyle name="Pre-inputted cells 4 3 2 2 5" xfId="23363"/>
    <cellStyle name="Pre-inputted cells 4 3 2 2 6" xfId="23364"/>
    <cellStyle name="Pre-inputted cells 4 3 2 2 7" xfId="23365"/>
    <cellStyle name="Pre-inputted cells 4 3 2 2 8" xfId="23366"/>
    <cellStyle name="Pre-inputted cells 4 3 2 2 9" xfId="23367"/>
    <cellStyle name="Pre-inputted cells 4 3 2 20" xfId="23368"/>
    <cellStyle name="Pre-inputted cells 4 3 2 21" xfId="23369"/>
    <cellStyle name="Pre-inputted cells 4 3 2 22" xfId="23370"/>
    <cellStyle name="Pre-inputted cells 4 3 2 23" xfId="23371"/>
    <cellStyle name="Pre-inputted cells 4 3 2 24" xfId="23372"/>
    <cellStyle name="Pre-inputted cells 4 3 2 25" xfId="23373"/>
    <cellStyle name="Pre-inputted cells 4 3 2 26" xfId="23374"/>
    <cellStyle name="Pre-inputted cells 4 3 2 27" xfId="23375"/>
    <cellStyle name="Pre-inputted cells 4 3 2 28" xfId="23376"/>
    <cellStyle name="Pre-inputted cells 4 3 2 29" xfId="23377"/>
    <cellStyle name="Pre-inputted cells 4 3 2 3" xfId="23378"/>
    <cellStyle name="Pre-inputted cells 4 3 2 3 2" xfId="44464"/>
    <cellStyle name="Pre-inputted cells 4 3 2 3 3" xfId="44465"/>
    <cellStyle name="Pre-inputted cells 4 3 2 30" xfId="23379"/>
    <cellStyle name="Pre-inputted cells 4 3 2 31" xfId="23380"/>
    <cellStyle name="Pre-inputted cells 4 3 2 32" xfId="23381"/>
    <cellStyle name="Pre-inputted cells 4 3 2 33" xfId="23382"/>
    <cellStyle name="Pre-inputted cells 4 3 2 34" xfId="23383"/>
    <cellStyle name="Pre-inputted cells 4 3 2 4" xfId="23384"/>
    <cellStyle name="Pre-inputted cells 4 3 2 4 2" xfId="44466"/>
    <cellStyle name="Pre-inputted cells 4 3 2 4 3" xfId="44467"/>
    <cellStyle name="Pre-inputted cells 4 3 2 5" xfId="23385"/>
    <cellStyle name="Pre-inputted cells 4 3 2 6" xfId="23386"/>
    <cellStyle name="Pre-inputted cells 4 3 2 7" xfId="23387"/>
    <cellStyle name="Pre-inputted cells 4 3 2 8" xfId="23388"/>
    <cellStyle name="Pre-inputted cells 4 3 2 9" xfId="23389"/>
    <cellStyle name="Pre-inputted cells 4 3 20" xfId="23390"/>
    <cellStyle name="Pre-inputted cells 4 3 21" xfId="23391"/>
    <cellStyle name="Pre-inputted cells 4 3 22" xfId="23392"/>
    <cellStyle name="Pre-inputted cells 4 3 23" xfId="23393"/>
    <cellStyle name="Pre-inputted cells 4 3 24" xfId="23394"/>
    <cellStyle name="Pre-inputted cells 4 3 25" xfId="23395"/>
    <cellStyle name="Pre-inputted cells 4 3 26" xfId="23396"/>
    <cellStyle name="Pre-inputted cells 4 3 27" xfId="23397"/>
    <cellStyle name="Pre-inputted cells 4 3 28" xfId="23398"/>
    <cellStyle name="Pre-inputted cells 4 3 29" xfId="23399"/>
    <cellStyle name="Pre-inputted cells 4 3 3" xfId="23400"/>
    <cellStyle name="Pre-inputted cells 4 3 3 10" xfId="23401"/>
    <cellStyle name="Pre-inputted cells 4 3 3 11" xfId="23402"/>
    <cellStyle name="Pre-inputted cells 4 3 3 12" xfId="23403"/>
    <cellStyle name="Pre-inputted cells 4 3 3 13" xfId="23404"/>
    <cellStyle name="Pre-inputted cells 4 3 3 2" xfId="23405"/>
    <cellStyle name="Pre-inputted cells 4 3 3 2 2" xfId="44468"/>
    <cellStyle name="Pre-inputted cells 4 3 3 2 3" xfId="44469"/>
    <cellStyle name="Pre-inputted cells 4 3 3 3" xfId="23406"/>
    <cellStyle name="Pre-inputted cells 4 3 3 3 2" xfId="44470"/>
    <cellStyle name="Pre-inputted cells 4 3 3 3 3" xfId="44471"/>
    <cellStyle name="Pre-inputted cells 4 3 3 4" xfId="23407"/>
    <cellStyle name="Pre-inputted cells 4 3 3 5" xfId="23408"/>
    <cellStyle name="Pre-inputted cells 4 3 3 6" xfId="23409"/>
    <cellStyle name="Pre-inputted cells 4 3 3 7" xfId="23410"/>
    <cellStyle name="Pre-inputted cells 4 3 3 8" xfId="23411"/>
    <cellStyle name="Pre-inputted cells 4 3 3 9" xfId="23412"/>
    <cellStyle name="Pre-inputted cells 4 3 30" xfId="23413"/>
    <cellStyle name="Pre-inputted cells 4 3 31" xfId="23414"/>
    <cellStyle name="Pre-inputted cells 4 3 32" xfId="23415"/>
    <cellStyle name="Pre-inputted cells 4 3 33" xfId="23416"/>
    <cellStyle name="Pre-inputted cells 4 3 34" xfId="23417"/>
    <cellStyle name="Pre-inputted cells 4 3 35" xfId="23418"/>
    <cellStyle name="Pre-inputted cells 4 3 4" xfId="23419"/>
    <cellStyle name="Pre-inputted cells 4 3 4 2" xfId="44472"/>
    <cellStyle name="Pre-inputted cells 4 3 4 3" xfId="44473"/>
    <cellStyle name="Pre-inputted cells 4 3 5" xfId="23420"/>
    <cellStyle name="Pre-inputted cells 4 3 5 2" xfId="44474"/>
    <cellStyle name="Pre-inputted cells 4 3 5 3" xfId="44475"/>
    <cellStyle name="Pre-inputted cells 4 3 6" xfId="23421"/>
    <cellStyle name="Pre-inputted cells 4 3 7" xfId="23422"/>
    <cellStyle name="Pre-inputted cells 4 3 8" xfId="23423"/>
    <cellStyle name="Pre-inputted cells 4 3 9" xfId="23424"/>
    <cellStyle name="Pre-inputted cells 4 3_4 28 1_Asst_Health_Crit_AllTO_RIIO_20110714pm" xfId="23425"/>
    <cellStyle name="Pre-inputted cells 4 30" xfId="23426"/>
    <cellStyle name="Pre-inputted cells 4 31" xfId="23427"/>
    <cellStyle name="Pre-inputted cells 4 32" xfId="23428"/>
    <cellStyle name="Pre-inputted cells 4 33" xfId="23429"/>
    <cellStyle name="Pre-inputted cells 4 34" xfId="23430"/>
    <cellStyle name="Pre-inputted cells 4 35" xfId="23431"/>
    <cellStyle name="Pre-inputted cells 4 36" xfId="23432"/>
    <cellStyle name="Pre-inputted cells 4 37" xfId="23433"/>
    <cellStyle name="Pre-inputted cells 4 38" xfId="23434"/>
    <cellStyle name="Pre-inputted cells 4 39" xfId="23435"/>
    <cellStyle name="Pre-inputted cells 4 4" xfId="23436"/>
    <cellStyle name="Pre-inputted cells 4 4 10" xfId="23437"/>
    <cellStyle name="Pre-inputted cells 4 4 11" xfId="23438"/>
    <cellStyle name="Pre-inputted cells 4 4 12" xfId="23439"/>
    <cellStyle name="Pre-inputted cells 4 4 13" xfId="23440"/>
    <cellStyle name="Pre-inputted cells 4 4 14" xfId="23441"/>
    <cellStyle name="Pre-inputted cells 4 4 15" xfId="23442"/>
    <cellStyle name="Pre-inputted cells 4 4 16" xfId="23443"/>
    <cellStyle name="Pre-inputted cells 4 4 17" xfId="23444"/>
    <cellStyle name="Pre-inputted cells 4 4 18" xfId="23445"/>
    <cellStyle name="Pre-inputted cells 4 4 19" xfId="23446"/>
    <cellStyle name="Pre-inputted cells 4 4 2" xfId="23447"/>
    <cellStyle name="Pre-inputted cells 4 4 2 10" xfId="23448"/>
    <cellStyle name="Pre-inputted cells 4 4 2 11" xfId="23449"/>
    <cellStyle name="Pre-inputted cells 4 4 2 12" xfId="23450"/>
    <cellStyle name="Pre-inputted cells 4 4 2 13" xfId="23451"/>
    <cellStyle name="Pre-inputted cells 4 4 2 2" xfId="23452"/>
    <cellStyle name="Pre-inputted cells 4 4 2 2 2" xfId="44476"/>
    <cellStyle name="Pre-inputted cells 4 4 2 2 3" xfId="44477"/>
    <cellStyle name="Pre-inputted cells 4 4 2 3" xfId="23453"/>
    <cellStyle name="Pre-inputted cells 4 4 2 3 2" xfId="44478"/>
    <cellStyle name="Pre-inputted cells 4 4 2 3 3" xfId="44479"/>
    <cellStyle name="Pre-inputted cells 4 4 2 4" xfId="23454"/>
    <cellStyle name="Pre-inputted cells 4 4 2 5" xfId="23455"/>
    <cellStyle name="Pre-inputted cells 4 4 2 6" xfId="23456"/>
    <cellStyle name="Pre-inputted cells 4 4 2 7" xfId="23457"/>
    <cellStyle name="Pre-inputted cells 4 4 2 8" xfId="23458"/>
    <cellStyle name="Pre-inputted cells 4 4 2 9" xfId="23459"/>
    <cellStyle name="Pre-inputted cells 4 4 20" xfId="23460"/>
    <cellStyle name="Pre-inputted cells 4 4 21" xfId="23461"/>
    <cellStyle name="Pre-inputted cells 4 4 22" xfId="23462"/>
    <cellStyle name="Pre-inputted cells 4 4 23" xfId="23463"/>
    <cellStyle name="Pre-inputted cells 4 4 24" xfId="23464"/>
    <cellStyle name="Pre-inputted cells 4 4 25" xfId="23465"/>
    <cellStyle name="Pre-inputted cells 4 4 26" xfId="23466"/>
    <cellStyle name="Pre-inputted cells 4 4 27" xfId="23467"/>
    <cellStyle name="Pre-inputted cells 4 4 28" xfId="23468"/>
    <cellStyle name="Pre-inputted cells 4 4 29" xfId="23469"/>
    <cellStyle name="Pre-inputted cells 4 4 3" xfId="23470"/>
    <cellStyle name="Pre-inputted cells 4 4 3 2" xfId="44480"/>
    <cellStyle name="Pre-inputted cells 4 4 3 3" xfId="44481"/>
    <cellStyle name="Pre-inputted cells 4 4 30" xfId="23471"/>
    <cellStyle name="Pre-inputted cells 4 4 31" xfId="23472"/>
    <cellStyle name="Pre-inputted cells 4 4 32" xfId="23473"/>
    <cellStyle name="Pre-inputted cells 4 4 33" xfId="23474"/>
    <cellStyle name="Pre-inputted cells 4 4 34" xfId="23475"/>
    <cellStyle name="Pre-inputted cells 4 4 4" xfId="23476"/>
    <cellStyle name="Pre-inputted cells 4 4 4 2" xfId="44482"/>
    <cellStyle name="Pre-inputted cells 4 4 4 3" xfId="44483"/>
    <cellStyle name="Pre-inputted cells 4 4 5" xfId="23477"/>
    <cellStyle name="Pre-inputted cells 4 4 6" xfId="23478"/>
    <cellStyle name="Pre-inputted cells 4 4 7" xfId="23479"/>
    <cellStyle name="Pre-inputted cells 4 4 8" xfId="23480"/>
    <cellStyle name="Pre-inputted cells 4 4 9" xfId="23481"/>
    <cellStyle name="Pre-inputted cells 4 5" xfId="23482"/>
    <cellStyle name="Pre-inputted cells 4 5 10" xfId="23483"/>
    <cellStyle name="Pre-inputted cells 4 5 11" xfId="23484"/>
    <cellStyle name="Pre-inputted cells 4 5 12" xfId="23485"/>
    <cellStyle name="Pre-inputted cells 4 5 13" xfId="23486"/>
    <cellStyle name="Pre-inputted cells 4 5 14" xfId="23487"/>
    <cellStyle name="Pre-inputted cells 4 5 15" xfId="23488"/>
    <cellStyle name="Pre-inputted cells 4 5 16" xfId="23489"/>
    <cellStyle name="Pre-inputted cells 4 5 17" xfId="23490"/>
    <cellStyle name="Pre-inputted cells 4 5 18" xfId="23491"/>
    <cellStyle name="Pre-inputted cells 4 5 19" xfId="23492"/>
    <cellStyle name="Pre-inputted cells 4 5 2" xfId="23493"/>
    <cellStyle name="Pre-inputted cells 4 5 2 10" xfId="23494"/>
    <cellStyle name="Pre-inputted cells 4 5 2 11" xfId="23495"/>
    <cellStyle name="Pre-inputted cells 4 5 2 12" xfId="23496"/>
    <cellStyle name="Pre-inputted cells 4 5 2 13" xfId="23497"/>
    <cellStyle name="Pre-inputted cells 4 5 2 2" xfId="23498"/>
    <cellStyle name="Pre-inputted cells 4 5 2 2 2" xfId="44484"/>
    <cellStyle name="Pre-inputted cells 4 5 2 2 3" xfId="44485"/>
    <cellStyle name="Pre-inputted cells 4 5 2 3" xfId="23499"/>
    <cellStyle name="Pre-inputted cells 4 5 2 3 2" xfId="44486"/>
    <cellStyle name="Pre-inputted cells 4 5 2 3 3" xfId="44487"/>
    <cellStyle name="Pre-inputted cells 4 5 2 4" xfId="23500"/>
    <cellStyle name="Pre-inputted cells 4 5 2 5" xfId="23501"/>
    <cellStyle name="Pre-inputted cells 4 5 2 6" xfId="23502"/>
    <cellStyle name="Pre-inputted cells 4 5 2 7" xfId="23503"/>
    <cellStyle name="Pre-inputted cells 4 5 2 8" xfId="23504"/>
    <cellStyle name="Pre-inputted cells 4 5 2 9" xfId="23505"/>
    <cellStyle name="Pre-inputted cells 4 5 20" xfId="23506"/>
    <cellStyle name="Pre-inputted cells 4 5 21" xfId="23507"/>
    <cellStyle name="Pre-inputted cells 4 5 22" xfId="23508"/>
    <cellStyle name="Pre-inputted cells 4 5 23" xfId="23509"/>
    <cellStyle name="Pre-inputted cells 4 5 24" xfId="23510"/>
    <cellStyle name="Pre-inputted cells 4 5 25" xfId="23511"/>
    <cellStyle name="Pre-inputted cells 4 5 26" xfId="23512"/>
    <cellStyle name="Pre-inputted cells 4 5 27" xfId="23513"/>
    <cellStyle name="Pre-inputted cells 4 5 28" xfId="23514"/>
    <cellStyle name="Pre-inputted cells 4 5 29" xfId="23515"/>
    <cellStyle name="Pre-inputted cells 4 5 3" xfId="23516"/>
    <cellStyle name="Pre-inputted cells 4 5 3 2" xfId="44488"/>
    <cellStyle name="Pre-inputted cells 4 5 3 3" xfId="44489"/>
    <cellStyle name="Pre-inputted cells 4 5 30" xfId="23517"/>
    <cellStyle name="Pre-inputted cells 4 5 31" xfId="23518"/>
    <cellStyle name="Pre-inputted cells 4 5 32" xfId="23519"/>
    <cellStyle name="Pre-inputted cells 4 5 33" xfId="23520"/>
    <cellStyle name="Pre-inputted cells 4 5 34" xfId="23521"/>
    <cellStyle name="Pre-inputted cells 4 5 4" xfId="23522"/>
    <cellStyle name="Pre-inputted cells 4 5 4 2" xfId="44490"/>
    <cellStyle name="Pre-inputted cells 4 5 4 3" xfId="44491"/>
    <cellStyle name="Pre-inputted cells 4 5 5" xfId="23523"/>
    <cellStyle name="Pre-inputted cells 4 5 6" xfId="23524"/>
    <cellStyle name="Pre-inputted cells 4 5 7" xfId="23525"/>
    <cellStyle name="Pre-inputted cells 4 5 8" xfId="23526"/>
    <cellStyle name="Pre-inputted cells 4 5 9" xfId="23527"/>
    <cellStyle name="Pre-inputted cells 4 6" xfId="23528"/>
    <cellStyle name="Pre-inputted cells 4 6 10" xfId="23529"/>
    <cellStyle name="Pre-inputted cells 4 6 11" xfId="23530"/>
    <cellStyle name="Pre-inputted cells 4 6 12" xfId="23531"/>
    <cellStyle name="Pre-inputted cells 4 6 13" xfId="23532"/>
    <cellStyle name="Pre-inputted cells 4 6 2" xfId="23533"/>
    <cellStyle name="Pre-inputted cells 4 6 2 2" xfId="44492"/>
    <cellStyle name="Pre-inputted cells 4 6 2 3" xfId="44493"/>
    <cellStyle name="Pre-inputted cells 4 6 3" xfId="23534"/>
    <cellStyle name="Pre-inputted cells 4 6 3 2" xfId="44494"/>
    <cellStyle name="Pre-inputted cells 4 6 3 3" xfId="44495"/>
    <cellStyle name="Pre-inputted cells 4 6 4" xfId="23535"/>
    <cellStyle name="Pre-inputted cells 4 6 5" xfId="23536"/>
    <cellStyle name="Pre-inputted cells 4 6 6" xfId="23537"/>
    <cellStyle name="Pre-inputted cells 4 6 7" xfId="23538"/>
    <cellStyle name="Pre-inputted cells 4 6 8" xfId="23539"/>
    <cellStyle name="Pre-inputted cells 4 6 9" xfId="23540"/>
    <cellStyle name="Pre-inputted cells 4 7" xfId="23541"/>
    <cellStyle name="Pre-inputted cells 4 7 2" xfId="23542"/>
    <cellStyle name="Pre-inputted cells 4 7 2 2" xfId="44496"/>
    <cellStyle name="Pre-inputted cells 4 7 2 3" xfId="44497"/>
    <cellStyle name="Pre-inputted cells 4 7 3" xfId="44498"/>
    <cellStyle name="Pre-inputted cells 4 7 3 2" xfId="44499"/>
    <cellStyle name="Pre-inputted cells 4 7 4" xfId="44500"/>
    <cellStyle name="Pre-inputted cells 4 8" xfId="23543"/>
    <cellStyle name="Pre-inputted cells 4 8 2" xfId="44501"/>
    <cellStyle name="Pre-inputted cells 4 9" xfId="23544"/>
    <cellStyle name="Pre-inputted cells 4 9 2" xfId="44502"/>
    <cellStyle name="Pre-inputted cells 4_1.3s Accounting C Costs Scots" xfId="23545"/>
    <cellStyle name="Pre-inputted cells 40" xfId="23546"/>
    <cellStyle name="Pre-inputted cells 41" xfId="23547"/>
    <cellStyle name="Pre-inputted cells 42" xfId="23548"/>
    <cellStyle name="Pre-inputted cells 43" xfId="23549"/>
    <cellStyle name="Pre-inputted cells 44" xfId="23550"/>
    <cellStyle name="Pre-inputted cells 45" xfId="23551"/>
    <cellStyle name="Pre-inputted cells 46" xfId="23552"/>
    <cellStyle name="Pre-inputted cells 47" xfId="44503"/>
    <cellStyle name="Pre-inputted cells 48" xfId="44504"/>
    <cellStyle name="Pre-inputted cells 5" xfId="23553"/>
    <cellStyle name="Pre-inputted cells 5 10" xfId="23554"/>
    <cellStyle name="Pre-inputted cells 5 10 2" xfId="44505"/>
    <cellStyle name="Pre-inputted cells 5 11" xfId="23555"/>
    <cellStyle name="Pre-inputted cells 5 11 2" xfId="44506"/>
    <cellStyle name="Pre-inputted cells 5 12" xfId="23556"/>
    <cellStyle name="Pre-inputted cells 5 13" xfId="23557"/>
    <cellStyle name="Pre-inputted cells 5 13 2" xfId="44507"/>
    <cellStyle name="Pre-inputted cells 5 14" xfId="23558"/>
    <cellStyle name="Pre-inputted cells 5 14 2" xfId="44508"/>
    <cellStyle name="Pre-inputted cells 5 15" xfId="23559"/>
    <cellStyle name="Pre-inputted cells 5 15 2" xfId="44509"/>
    <cellStyle name="Pre-inputted cells 5 16" xfId="23560"/>
    <cellStyle name="Pre-inputted cells 5 16 2" xfId="44510"/>
    <cellStyle name="Pre-inputted cells 5 17" xfId="23561"/>
    <cellStyle name="Pre-inputted cells 5 17 2" xfId="44511"/>
    <cellStyle name="Pre-inputted cells 5 18" xfId="23562"/>
    <cellStyle name="Pre-inputted cells 5 18 2" xfId="44512"/>
    <cellStyle name="Pre-inputted cells 5 19" xfId="23563"/>
    <cellStyle name="Pre-inputted cells 5 19 2" xfId="44513"/>
    <cellStyle name="Pre-inputted cells 5 2" xfId="23564"/>
    <cellStyle name="Pre-inputted cells 5 2 10" xfId="23565"/>
    <cellStyle name="Pre-inputted cells 5 2 10 2" xfId="44514"/>
    <cellStyle name="Pre-inputted cells 5 2 11" xfId="23566"/>
    <cellStyle name="Pre-inputted cells 5 2 11 2" xfId="44515"/>
    <cellStyle name="Pre-inputted cells 5 2 12" xfId="23567"/>
    <cellStyle name="Pre-inputted cells 5 2 12 2" xfId="44516"/>
    <cellStyle name="Pre-inputted cells 5 2 13" xfId="23568"/>
    <cellStyle name="Pre-inputted cells 5 2 13 2" xfId="44517"/>
    <cellStyle name="Pre-inputted cells 5 2 14" xfId="23569"/>
    <cellStyle name="Pre-inputted cells 5 2 14 2" xfId="44518"/>
    <cellStyle name="Pre-inputted cells 5 2 15" xfId="23570"/>
    <cellStyle name="Pre-inputted cells 5 2 15 2" xfId="44519"/>
    <cellStyle name="Pre-inputted cells 5 2 16" xfId="23571"/>
    <cellStyle name="Pre-inputted cells 5 2 16 2" xfId="44520"/>
    <cellStyle name="Pre-inputted cells 5 2 17" xfId="23572"/>
    <cellStyle name="Pre-inputted cells 5 2 17 2" xfId="44521"/>
    <cellStyle name="Pre-inputted cells 5 2 18" xfId="23573"/>
    <cellStyle name="Pre-inputted cells 5 2 18 2" xfId="44522"/>
    <cellStyle name="Pre-inputted cells 5 2 19" xfId="23574"/>
    <cellStyle name="Pre-inputted cells 5 2 19 2" xfId="44523"/>
    <cellStyle name="Pre-inputted cells 5 2 2" xfId="23575"/>
    <cellStyle name="Pre-inputted cells 5 2 2 10" xfId="23576"/>
    <cellStyle name="Pre-inputted cells 5 2 2 10 2" xfId="44524"/>
    <cellStyle name="Pre-inputted cells 5 2 2 11" xfId="23577"/>
    <cellStyle name="Pre-inputted cells 5 2 2 11 2" xfId="44525"/>
    <cellStyle name="Pre-inputted cells 5 2 2 12" xfId="23578"/>
    <cellStyle name="Pre-inputted cells 5 2 2 12 2" xfId="44526"/>
    <cellStyle name="Pre-inputted cells 5 2 2 13" xfId="23579"/>
    <cellStyle name="Pre-inputted cells 5 2 2 13 2" xfId="44527"/>
    <cellStyle name="Pre-inputted cells 5 2 2 14" xfId="23580"/>
    <cellStyle name="Pre-inputted cells 5 2 2 14 2" xfId="44528"/>
    <cellStyle name="Pre-inputted cells 5 2 2 15" xfId="23581"/>
    <cellStyle name="Pre-inputted cells 5 2 2 15 2" xfId="44529"/>
    <cellStyle name="Pre-inputted cells 5 2 2 16" xfId="23582"/>
    <cellStyle name="Pre-inputted cells 5 2 2 16 2" xfId="44530"/>
    <cellStyle name="Pre-inputted cells 5 2 2 17" xfId="23583"/>
    <cellStyle name="Pre-inputted cells 5 2 2 17 2" xfId="44531"/>
    <cellStyle name="Pre-inputted cells 5 2 2 18" xfId="23584"/>
    <cellStyle name="Pre-inputted cells 5 2 2 18 2" xfId="44532"/>
    <cellStyle name="Pre-inputted cells 5 2 2 19" xfId="23585"/>
    <cellStyle name="Pre-inputted cells 5 2 2 19 2" xfId="44533"/>
    <cellStyle name="Pre-inputted cells 5 2 2 2" xfId="23586"/>
    <cellStyle name="Pre-inputted cells 5 2 2 2 10" xfId="23587"/>
    <cellStyle name="Pre-inputted cells 5 2 2 2 11" xfId="23588"/>
    <cellStyle name="Pre-inputted cells 5 2 2 2 12" xfId="23589"/>
    <cellStyle name="Pre-inputted cells 5 2 2 2 13" xfId="23590"/>
    <cellStyle name="Pre-inputted cells 5 2 2 2 14" xfId="23591"/>
    <cellStyle name="Pre-inputted cells 5 2 2 2 15" xfId="23592"/>
    <cellStyle name="Pre-inputted cells 5 2 2 2 16" xfId="23593"/>
    <cellStyle name="Pre-inputted cells 5 2 2 2 17" xfId="23594"/>
    <cellStyle name="Pre-inputted cells 5 2 2 2 18" xfId="23595"/>
    <cellStyle name="Pre-inputted cells 5 2 2 2 19" xfId="23596"/>
    <cellStyle name="Pre-inputted cells 5 2 2 2 2" xfId="23597"/>
    <cellStyle name="Pre-inputted cells 5 2 2 2 2 10" xfId="23598"/>
    <cellStyle name="Pre-inputted cells 5 2 2 2 2 11" xfId="23599"/>
    <cellStyle name="Pre-inputted cells 5 2 2 2 2 12" xfId="23600"/>
    <cellStyle name="Pre-inputted cells 5 2 2 2 2 13" xfId="23601"/>
    <cellStyle name="Pre-inputted cells 5 2 2 2 2 14" xfId="23602"/>
    <cellStyle name="Pre-inputted cells 5 2 2 2 2 15" xfId="23603"/>
    <cellStyle name="Pre-inputted cells 5 2 2 2 2 16" xfId="23604"/>
    <cellStyle name="Pre-inputted cells 5 2 2 2 2 17" xfId="23605"/>
    <cellStyle name="Pre-inputted cells 5 2 2 2 2 18" xfId="23606"/>
    <cellStyle name="Pre-inputted cells 5 2 2 2 2 19" xfId="23607"/>
    <cellStyle name="Pre-inputted cells 5 2 2 2 2 2" xfId="23608"/>
    <cellStyle name="Pre-inputted cells 5 2 2 2 2 2 10" xfId="23609"/>
    <cellStyle name="Pre-inputted cells 5 2 2 2 2 2 11" xfId="23610"/>
    <cellStyle name="Pre-inputted cells 5 2 2 2 2 2 12" xfId="23611"/>
    <cellStyle name="Pre-inputted cells 5 2 2 2 2 2 13" xfId="23612"/>
    <cellStyle name="Pre-inputted cells 5 2 2 2 2 2 2" xfId="23613"/>
    <cellStyle name="Pre-inputted cells 5 2 2 2 2 2 2 2" xfId="44534"/>
    <cellStyle name="Pre-inputted cells 5 2 2 2 2 2 2 3" xfId="44535"/>
    <cellStyle name="Pre-inputted cells 5 2 2 2 2 2 3" xfId="23614"/>
    <cellStyle name="Pre-inputted cells 5 2 2 2 2 2 3 2" xfId="44536"/>
    <cellStyle name="Pre-inputted cells 5 2 2 2 2 2 3 3" xfId="44537"/>
    <cellStyle name="Pre-inputted cells 5 2 2 2 2 2 4" xfId="23615"/>
    <cellStyle name="Pre-inputted cells 5 2 2 2 2 2 5" xfId="23616"/>
    <cellStyle name="Pre-inputted cells 5 2 2 2 2 2 6" xfId="23617"/>
    <cellStyle name="Pre-inputted cells 5 2 2 2 2 2 7" xfId="23618"/>
    <cellStyle name="Pre-inputted cells 5 2 2 2 2 2 8" xfId="23619"/>
    <cellStyle name="Pre-inputted cells 5 2 2 2 2 2 9" xfId="23620"/>
    <cellStyle name="Pre-inputted cells 5 2 2 2 2 20" xfId="23621"/>
    <cellStyle name="Pre-inputted cells 5 2 2 2 2 21" xfId="23622"/>
    <cellStyle name="Pre-inputted cells 5 2 2 2 2 22" xfId="23623"/>
    <cellStyle name="Pre-inputted cells 5 2 2 2 2 23" xfId="23624"/>
    <cellStyle name="Pre-inputted cells 5 2 2 2 2 24" xfId="23625"/>
    <cellStyle name="Pre-inputted cells 5 2 2 2 2 25" xfId="23626"/>
    <cellStyle name="Pre-inputted cells 5 2 2 2 2 26" xfId="23627"/>
    <cellStyle name="Pre-inputted cells 5 2 2 2 2 27" xfId="23628"/>
    <cellStyle name="Pre-inputted cells 5 2 2 2 2 28" xfId="23629"/>
    <cellStyle name="Pre-inputted cells 5 2 2 2 2 29" xfId="23630"/>
    <cellStyle name="Pre-inputted cells 5 2 2 2 2 3" xfId="23631"/>
    <cellStyle name="Pre-inputted cells 5 2 2 2 2 3 2" xfId="44538"/>
    <cellStyle name="Pre-inputted cells 5 2 2 2 2 3 3" xfId="44539"/>
    <cellStyle name="Pre-inputted cells 5 2 2 2 2 30" xfId="23632"/>
    <cellStyle name="Pre-inputted cells 5 2 2 2 2 31" xfId="23633"/>
    <cellStyle name="Pre-inputted cells 5 2 2 2 2 32" xfId="23634"/>
    <cellStyle name="Pre-inputted cells 5 2 2 2 2 33" xfId="23635"/>
    <cellStyle name="Pre-inputted cells 5 2 2 2 2 34" xfId="23636"/>
    <cellStyle name="Pre-inputted cells 5 2 2 2 2 4" xfId="23637"/>
    <cellStyle name="Pre-inputted cells 5 2 2 2 2 4 2" xfId="44540"/>
    <cellStyle name="Pre-inputted cells 5 2 2 2 2 4 3" xfId="44541"/>
    <cellStyle name="Pre-inputted cells 5 2 2 2 2 5" xfId="23638"/>
    <cellStyle name="Pre-inputted cells 5 2 2 2 2 6" xfId="23639"/>
    <cellStyle name="Pre-inputted cells 5 2 2 2 2 7" xfId="23640"/>
    <cellStyle name="Pre-inputted cells 5 2 2 2 2 8" xfId="23641"/>
    <cellStyle name="Pre-inputted cells 5 2 2 2 2 9" xfId="23642"/>
    <cellStyle name="Pre-inputted cells 5 2 2 2 20" xfId="23643"/>
    <cellStyle name="Pre-inputted cells 5 2 2 2 21" xfId="23644"/>
    <cellStyle name="Pre-inputted cells 5 2 2 2 22" xfId="23645"/>
    <cellStyle name="Pre-inputted cells 5 2 2 2 23" xfId="23646"/>
    <cellStyle name="Pre-inputted cells 5 2 2 2 24" xfId="23647"/>
    <cellStyle name="Pre-inputted cells 5 2 2 2 25" xfId="23648"/>
    <cellStyle name="Pre-inputted cells 5 2 2 2 26" xfId="23649"/>
    <cellStyle name="Pre-inputted cells 5 2 2 2 27" xfId="23650"/>
    <cellStyle name="Pre-inputted cells 5 2 2 2 28" xfId="23651"/>
    <cellStyle name="Pre-inputted cells 5 2 2 2 29" xfId="23652"/>
    <cellStyle name="Pre-inputted cells 5 2 2 2 3" xfId="23653"/>
    <cellStyle name="Pre-inputted cells 5 2 2 2 3 10" xfId="23654"/>
    <cellStyle name="Pre-inputted cells 5 2 2 2 3 11" xfId="23655"/>
    <cellStyle name="Pre-inputted cells 5 2 2 2 3 12" xfId="23656"/>
    <cellStyle name="Pre-inputted cells 5 2 2 2 3 13" xfId="23657"/>
    <cellStyle name="Pre-inputted cells 5 2 2 2 3 2" xfId="23658"/>
    <cellStyle name="Pre-inputted cells 5 2 2 2 3 2 2" xfId="44542"/>
    <cellStyle name="Pre-inputted cells 5 2 2 2 3 2 3" xfId="44543"/>
    <cellStyle name="Pre-inputted cells 5 2 2 2 3 3" xfId="23659"/>
    <cellStyle name="Pre-inputted cells 5 2 2 2 3 3 2" xfId="44544"/>
    <cellStyle name="Pre-inputted cells 5 2 2 2 3 3 3" xfId="44545"/>
    <cellStyle name="Pre-inputted cells 5 2 2 2 3 4" xfId="23660"/>
    <cellStyle name="Pre-inputted cells 5 2 2 2 3 5" xfId="23661"/>
    <cellStyle name="Pre-inputted cells 5 2 2 2 3 6" xfId="23662"/>
    <cellStyle name="Pre-inputted cells 5 2 2 2 3 7" xfId="23663"/>
    <cellStyle name="Pre-inputted cells 5 2 2 2 3 8" xfId="23664"/>
    <cellStyle name="Pre-inputted cells 5 2 2 2 3 9" xfId="23665"/>
    <cellStyle name="Pre-inputted cells 5 2 2 2 30" xfId="23666"/>
    <cellStyle name="Pre-inputted cells 5 2 2 2 31" xfId="23667"/>
    <cellStyle name="Pre-inputted cells 5 2 2 2 4" xfId="23668"/>
    <cellStyle name="Pre-inputted cells 5 2 2 2 4 2" xfId="44546"/>
    <cellStyle name="Pre-inputted cells 5 2 2 2 4 3" xfId="44547"/>
    <cellStyle name="Pre-inputted cells 5 2 2 2 5" xfId="23669"/>
    <cellStyle name="Pre-inputted cells 5 2 2 2 5 2" xfId="44548"/>
    <cellStyle name="Pre-inputted cells 5 2 2 2 5 3" xfId="44549"/>
    <cellStyle name="Pre-inputted cells 5 2 2 2 6" xfId="23670"/>
    <cellStyle name="Pre-inputted cells 5 2 2 2 7" xfId="23671"/>
    <cellStyle name="Pre-inputted cells 5 2 2 2 8" xfId="23672"/>
    <cellStyle name="Pre-inputted cells 5 2 2 2 9" xfId="23673"/>
    <cellStyle name="Pre-inputted cells 5 2 2 2_4 28 1_Asst_Health_Crit_AllTO_RIIO_20110714pm" xfId="23674"/>
    <cellStyle name="Pre-inputted cells 5 2 2 20" xfId="23675"/>
    <cellStyle name="Pre-inputted cells 5 2 2 20 2" xfId="44550"/>
    <cellStyle name="Pre-inputted cells 5 2 2 21" xfId="23676"/>
    <cellStyle name="Pre-inputted cells 5 2 2 21 2" xfId="44551"/>
    <cellStyle name="Pre-inputted cells 5 2 2 22" xfId="23677"/>
    <cellStyle name="Pre-inputted cells 5 2 2 22 2" xfId="44552"/>
    <cellStyle name="Pre-inputted cells 5 2 2 23" xfId="23678"/>
    <cellStyle name="Pre-inputted cells 5 2 2 23 2" xfId="44553"/>
    <cellStyle name="Pre-inputted cells 5 2 2 24" xfId="23679"/>
    <cellStyle name="Pre-inputted cells 5 2 2 24 2" xfId="44554"/>
    <cellStyle name="Pre-inputted cells 5 2 2 25" xfId="23680"/>
    <cellStyle name="Pre-inputted cells 5 2 2 25 2" xfId="44555"/>
    <cellStyle name="Pre-inputted cells 5 2 2 26" xfId="23681"/>
    <cellStyle name="Pre-inputted cells 5 2 2 27" xfId="23682"/>
    <cellStyle name="Pre-inputted cells 5 2 2 28" xfId="23683"/>
    <cellStyle name="Pre-inputted cells 5 2 2 29" xfId="23684"/>
    <cellStyle name="Pre-inputted cells 5 2 2 3" xfId="23685"/>
    <cellStyle name="Pre-inputted cells 5 2 2 3 10" xfId="23686"/>
    <cellStyle name="Pre-inputted cells 5 2 2 3 11" xfId="23687"/>
    <cellStyle name="Pre-inputted cells 5 2 2 3 12" xfId="23688"/>
    <cellStyle name="Pre-inputted cells 5 2 2 3 13" xfId="23689"/>
    <cellStyle name="Pre-inputted cells 5 2 2 3 14" xfId="23690"/>
    <cellStyle name="Pre-inputted cells 5 2 2 3 15" xfId="23691"/>
    <cellStyle name="Pre-inputted cells 5 2 2 3 16" xfId="23692"/>
    <cellStyle name="Pre-inputted cells 5 2 2 3 17" xfId="23693"/>
    <cellStyle name="Pre-inputted cells 5 2 2 3 18" xfId="23694"/>
    <cellStyle name="Pre-inputted cells 5 2 2 3 19" xfId="23695"/>
    <cellStyle name="Pre-inputted cells 5 2 2 3 2" xfId="23696"/>
    <cellStyle name="Pre-inputted cells 5 2 2 3 2 10" xfId="23697"/>
    <cellStyle name="Pre-inputted cells 5 2 2 3 2 11" xfId="23698"/>
    <cellStyle name="Pre-inputted cells 5 2 2 3 2 12" xfId="23699"/>
    <cellStyle name="Pre-inputted cells 5 2 2 3 2 13" xfId="23700"/>
    <cellStyle name="Pre-inputted cells 5 2 2 3 2 2" xfId="23701"/>
    <cellStyle name="Pre-inputted cells 5 2 2 3 2 2 2" xfId="44556"/>
    <cellStyle name="Pre-inputted cells 5 2 2 3 2 2 3" xfId="44557"/>
    <cellStyle name="Pre-inputted cells 5 2 2 3 2 3" xfId="23702"/>
    <cellStyle name="Pre-inputted cells 5 2 2 3 2 3 2" xfId="44558"/>
    <cellStyle name="Pre-inputted cells 5 2 2 3 2 3 3" xfId="44559"/>
    <cellStyle name="Pre-inputted cells 5 2 2 3 2 4" xfId="23703"/>
    <cellStyle name="Pre-inputted cells 5 2 2 3 2 5" xfId="23704"/>
    <cellStyle name="Pre-inputted cells 5 2 2 3 2 6" xfId="23705"/>
    <cellStyle name="Pre-inputted cells 5 2 2 3 2 7" xfId="23706"/>
    <cellStyle name="Pre-inputted cells 5 2 2 3 2 8" xfId="23707"/>
    <cellStyle name="Pre-inputted cells 5 2 2 3 2 9" xfId="23708"/>
    <cellStyle name="Pre-inputted cells 5 2 2 3 20" xfId="23709"/>
    <cellStyle name="Pre-inputted cells 5 2 2 3 21" xfId="23710"/>
    <cellStyle name="Pre-inputted cells 5 2 2 3 22" xfId="23711"/>
    <cellStyle name="Pre-inputted cells 5 2 2 3 23" xfId="23712"/>
    <cellStyle name="Pre-inputted cells 5 2 2 3 24" xfId="23713"/>
    <cellStyle name="Pre-inputted cells 5 2 2 3 25" xfId="23714"/>
    <cellStyle name="Pre-inputted cells 5 2 2 3 26" xfId="23715"/>
    <cellStyle name="Pre-inputted cells 5 2 2 3 27" xfId="23716"/>
    <cellStyle name="Pre-inputted cells 5 2 2 3 28" xfId="23717"/>
    <cellStyle name="Pre-inputted cells 5 2 2 3 29" xfId="23718"/>
    <cellStyle name="Pre-inputted cells 5 2 2 3 3" xfId="23719"/>
    <cellStyle name="Pre-inputted cells 5 2 2 3 3 2" xfId="44560"/>
    <cellStyle name="Pre-inputted cells 5 2 2 3 3 3" xfId="44561"/>
    <cellStyle name="Pre-inputted cells 5 2 2 3 30" xfId="23720"/>
    <cellStyle name="Pre-inputted cells 5 2 2 3 4" xfId="23721"/>
    <cellStyle name="Pre-inputted cells 5 2 2 3 4 2" xfId="44562"/>
    <cellStyle name="Pre-inputted cells 5 2 2 3 4 3" xfId="44563"/>
    <cellStyle name="Pre-inputted cells 5 2 2 3 5" xfId="23722"/>
    <cellStyle name="Pre-inputted cells 5 2 2 3 6" xfId="23723"/>
    <cellStyle name="Pre-inputted cells 5 2 2 3 7" xfId="23724"/>
    <cellStyle name="Pre-inputted cells 5 2 2 3 8" xfId="23725"/>
    <cellStyle name="Pre-inputted cells 5 2 2 3 9" xfId="23726"/>
    <cellStyle name="Pre-inputted cells 5 2 2 30" xfId="23727"/>
    <cellStyle name="Pre-inputted cells 5 2 2 31" xfId="23728"/>
    <cellStyle name="Pre-inputted cells 5 2 2 32" xfId="23729"/>
    <cellStyle name="Pre-inputted cells 5 2 2 33" xfId="23730"/>
    <cellStyle name="Pre-inputted cells 5 2 2 4" xfId="23731"/>
    <cellStyle name="Pre-inputted cells 5 2 2 4 10" xfId="23732"/>
    <cellStyle name="Pre-inputted cells 5 2 2 4 11" xfId="23733"/>
    <cellStyle name="Pre-inputted cells 5 2 2 4 12" xfId="23734"/>
    <cellStyle name="Pre-inputted cells 5 2 2 4 13" xfId="23735"/>
    <cellStyle name="Pre-inputted cells 5 2 2 4 14" xfId="23736"/>
    <cellStyle name="Pre-inputted cells 5 2 2 4 15" xfId="23737"/>
    <cellStyle name="Pre-inputted cells 5 2 2 4 16" xfId="23738"/>
    <cellStyle name="Pre-inputted cells 5 2 2 4 17" xfId="23739"/>
    <cellStyle name="Pre-inputted cells 5 2 2 4 18" xfId="23740"/>
    <cellStyle name="Pre-inputted cells 5 2 2 4 19" xfId="23741"/>
    <cellStyle name="Pre-inputted cells 5 2 2 4 2" xfId="23742"/>
    <cellStyle name="Pre-inputted cells 5 2 2 4 2 10" xfId="23743"/>
    <cellStyle name="Pre-inputted cells 5 2 2 4 2 11" xfId="23744"/>
    <cellStyle name="Pre-inputted cells 5 2 2 4 2 12" xfId="23745"/>
    <cellStyle name="Pre-inputted cells 5 2 2 4 2 13" xfId="23746"/>
    <cellStyle name="Pre-inputted cells 5 2 2 4 2 2" xfId="23747"/>
    <cellStyle name="Pre-inputted cells 5 2 2 4 2 2 2" xfId="44564"/>
    <cellStyle name="Pre-inputted cells 5 2 2 4 2 2 3" xfId="44565"/>
    <cellStyle name="Pre-inputted cells 5 2 2 4 2 3" xfId="23748"/>
    <cellStyle name="Pre-inputted cells 5 2 2 4 2 3 2" xfId="44566"/>
    <cellStyle name="Pre-inputted cells 5 2 2 4 2 3 3" xfId="44567"/>
    <cellStyle name="Pre-inputted cells 5 2 2 4 2 4" xfId="23749"/>
    <cellStyle name="Pre-inputted cells 5 2 2 4 2 5" xfId="23750"/>
    <cellStyle name="Pre-inputted cells 5 2 2 4 2 6" xfId="23751"/>
    <cellStyle name="Pre-inputted cells 5 2 2 4 2 7" xfId="23752"/>
    <cellStyle name="Pre-inputted cells 5 2 2 4 2 8" xfId="23753"/>
    <cellStyle name="Pre-inputted cells 5 2 2 4 2 9" xfId="23754"/>
    <cellStyle name="Pre-inputted cells 5 2 2 4 20" xfId="23755"/>
    <cellStyle name="Pre-inputted cells 5 2 2 4 21" xfId="23756"/>
    <cellStyle name="Pre-inputted cells 5 2 2 4 22" xfId="23757"/>
    <cellStyle name="Pre-inputted cells 5 2 2 4 23" xfId="23758"/>
    <cellStyle name="Pre-inputted cells 5 2 2 4 24" xfId="23759"/>
    <cellStyle name="Pre-inputted cells 5 2 2 4 25" xfId="23760"/>
    <cellStyle name="Pre-inputted cells 5 2 2 4 26" xfId="23761"/>
    <cellStyle name="Pre-inputted cells 5 2 2 4 27" xfId="23762"/>
    <cellStyle name="Pre-inputted cells 5 2 2 4 28" xfId="23763"/>
    <cellStyle name="Pre-inputted cells 5 2 2 4 29" xfId="23764"/>
    <cellStyle name="Pre-inputted cells 5 2 2 4 3" xfId="23765"/>
    <cellStyle name="Pre-inputted cells 5 2 2 4 3 2" xfId="44568"/>
    <cellStyle name="Pre-inputted cells 5 2 2 4 3 3" xfId="44569"/>
    <cellStyle name="Pre-inputted cells 5 2 2 4 30" xfId="23766"/>
    <cellStyle name="Pre-inputted cells 5 2 2 4 4" xfId="23767"/>
    <cellStyle name="Pre-inputted cells 5 2 2 4 4 2" xfId="44570"/>
    <cellStyle name="Pre-inputted cells 5 2 2 4 4 3" xfId="44571"/>
    <cellStyle name="Pre-inputted cells 5 2 2 4 5" xfId="23768"/>
    <cellStyle name="Pre-inputted cells 5 2 2 4 6" xfId="23769"/>
    <cellStyle name="Pre-inputted cells 5 2 2 4 7" xfId="23770"/>
    <cellStyle name="Pre-inputted cells 5 2 2 4 8" xfId="23771"/>
    <cellStyle name="Pre-inputted cells 5 2 2 4 9" xfId="23772"/>
    <cellStyle name="Pre-inputted cells 5 2 2 5" xfId="23773"/>
    <cellStyle name="Pre-inputted cells 5 2 2 5 10" xfId="23774"/>
    <cellStyle name="Pre-inputted cells 5 2 2 5 11" xfId="23775"/>
    <cellStyle name="Pre-inputted cells 5 2 2 5 12" xfId="23776"/>
    <cellStyle name="Pre-inputted cells 5 2 2 5 13" xfId="23777"/>
    <cellStyle name="Pre-inputted cells 5 2 2 5 2" xfId="23778"/>
    <cellStyle name="Pre-inputted cells 5 2 2 5 2 2" xfId="44572"/>
    <cellStyle name="Pre-inputted cells 5 2 2 5 2 3" xfId="44573"/>
    <cellStyle name="Pre-inputted cells 5 2 2 5 3" xfId="23779"/>
    <cellStyle name="Pre-inputted cells 5 2 2 5 3 2" xfId="44574"/>
    <cellStyle name="Pre-inputted cells 5 2 2 5 3 3" xfId="44575"/>
    <cellStyle name="Pre-inputted cells 5 2 2 5 4" xfId="23780"/>
    <cellStyle name="Pre-inputted cells 5 2 2 5 5" xfId="23781"/>
    <cellStyle name="Pre-inputted cells 5 2 2 5 6" xfId="23782"/>
    <cellStyle name="Pre-inputted cells 5 2 2 5 7" xfId="23783"/>
    <cellStyle name="Pre-inputted cells 5 2 2 5 8" xfId="23784"/>
    <cellStyle name="Pre-inputted cells 5 2 2 5 9" xfId="23785"/>
    <cellStyle name="Pre-inputted cells 5 2 2 6" xfId="23786"/>
    <cellStyle name="Pre-inputted cells 5 2 2 6 2" xfId="44576"/>
    <cellStyle name="Pre-inputted cells 5 2 2 6 2 2" xfId="44577"/>
    <cellStyle name="Pre-inputted cells 5 2 2 6 2 3" xfId="44578"/>
    <cellStyle name="Pre-inputted cells 5 2 2 6 3" xfId="44579"/>
    <cellStyle name="Pre-inputted cells 5 2 2 6 3 2" xfId="44580"/>
    <cellStyle name="Pre-inputted cells 5 2 2 6 4" xfId="44581"/>
    <cellStyle name="Pre-inputted cells 5 2 2 7" xfId="23787"/>
    <cellStyle name="Pre-inputted cells 5 2 2 7 2" xfId="44582"/>
    <cellStyle name="Pre-inputted cells 5 2 2 8" xfId="23788"/>
    <cellStyle name="Pre-inputted cells 5 2 2 8 2" xfId="44583"/>
    <cellStyle name="Pre-inputted cells 5 2 2 9" xfId="23789"/>
    <cellStyle name="Pre-inputted cells 5 2 2 9 2" xfId="44584"/>
    <cellStyle name="Pre-inputted cells 5 2 2_4 28 1_Asst_Health_Crit_AllTO_RIIO_20110714pm" xfId="23790"/>
    <cellStyle name="Pre-inputted cells 5 2 20" xfId="23791"/>
    <cellStyle name="Pre-inputted cells 5 2 20 2" xfId="44585"/>
    <cellStyle name="Pre-inputted cells 5 2 21" xfId="23792"/>
    <cellStyle name="Pre-inputted cells 5 2 21 2" xfId="44586"/>
    <cellStyle name="Pre-inputted cells 5 2 22" xfId="23793"/>
    <cellStyle name="Pre-inputted cells 5 2 22 2" xfId="44587"/>
    <cellStyle name="Pre-inputted cells 5 2 23" xfId="23794"/>
    <cellStyle name="Pre-inputted cells 5 2 23 2" xfId="44588"/>
    <cellStyle name="Pre-inputted cells 5 2 24" xfId="23795"/>
    <cellStyle name="Pre-inputted cells 5 2 24 2" xfId="44589"/>
    <cellStyle name="Pre-inputted cells 5 2 25" xfId="23796"/>
    <cellStyle name="Pre-inputted cells 5 2 25 2" xfId="44590"/>
    <cellStyle name="Pre-inputted cells 5 2 26" xfId="23797"/>
    <cellStyle name="Pre-inputted cells 5 2 26 2" xfId="44591"/>
    <cellStyle name="Pre-inputted cells 5 2 27" xfId="23798"/>
    <cellStyle name="Pre-inputted cells 5 2 28" xfId="23799"/>
    <cellStyle name="Pre-inputted cells 5 2 29" xfId="23800"/>
    <cellStyle name="Pre-inputted cells 5 2 3" xfId="23801"/>
    <cellStyle name="Pre-inputted cells 5 2 3 10" xfId="23802"/>
    <cellStyle name="Pre-inputted cells 5 2 3 11" xfId="23803"/>
    <cellStyle name="Pre-inputted cells 5 2 3 12" xfId="23804"/>
    <cellStyle name="Pre-inputted cells 5 2 3 13" xfId="23805"/>
    <cellStyle name="Pre-inputted cells 5 2 3 14" xfId="23806"/>
    <cellStyle name="Pre-inputted cells 5 2 3 15" xfId="23807"/>
    <cellStyle name="Pre-inputted cells 5 2 3 16" xfId="23808"/>
    <cellStyle name="Pre-inputted cells 5 2 3 17" xfId="23809"/>
    <cellStyle name="Pre-inputted cells 5 2 3 18" xfId="23810"/>
    <cellStyle name="Pre-inputted cells 5 2 3 19" xfId="23811"/>
    <cellStyle name="Pre-inputted cells 5 2 3 2" xfId="23812"/>
    <cellStyle name="Pre-inputted cells 5 2 3 2 10" xfId="23813"/>
    <cellStyle name="Pre-inputted cells 5 2 3 2 11" xfId="23814"/>
    <cellStyle name="Pre-inputted cells 5 2 3 2 12" xfId="23815"/>
    <cellStyle name="Pre-inputted cells 5 2 3 2 13" xfId="23816"/>
    <cellStyle name="Pre-inputted cells 5 2 3 2 14" xfId="23817"/>
    <cellStyle name="Pre-inputted cells 5 2 3 2 15" xfId="23818"/>
    <cellStyle name="Pre-inputted cells 5 2 3 2 16" xfId="23819"/>
    <cellStyle name="Pre-inputted cells 5 2 3 2 17" xfId="23820"/>
    <cellStyle name="Pre-inputted cells 5 2 3 2 18" xfId="23821"/>
    <cellStyle name="Pre-inputted cells 5 2 3 2 19" xfId="23822"/>
    <cellStyle name="Pre-inputted cells 5 2 3 2 2" xfId="23823"/>
    <cellStyle name="Pre-inputted cells 5 2 3 2 2 10" xfId="23824"/>
    <cellStyle name="Pre-inputted cells 5 2 3 2 2 11" xfId="23825"/>
    <cellStyle name="Pre-inputted cells 5 2 3 2 2 12" xfId="23826"/>
    <cellStyle name="Pre-inputted cells 5 2 3 2 2 13" xfId="23827"/>
    <cellStyle name="Pre-inputted cells 5 2 3 2 2 2" xfId="23828"/>
    <cellStyle name="Pre-inputted cells 5 2 3 2 2 2 2" xfId="44592"/>
    <cellStyle name="Pre-inputted cells 5 2 3 2 2 2 3" xfId="44593"/>
    <cellStyle name="Pre-inputted cells 5 2 3 2 2 3" xfId="23829"/>
    <cellStyle name="Pre-inputted cells 5 2 3 2 2 3 2" xfId="44594"/>
    <cellStyle name="Pre-inputted cells 5 2 3 2 2 3 3" xfId="44595"/>
    <cellStyle name="Pre-inputted cells 5 2 3 2 2 4" xfId="23830"/>
    <cellStyle name="Pre-inputted cells 5 2 3 2 2 5" xfId="23831"/>
    <cellStyle name="Pre-inputted cells 5 2 3 2 2 6" xfId="23832"/>
    <cellStyle name="Pre-inputted cells 5 2 3 2 2 7" xfId="23833"/>
    <cellStyle name="Pre-inputted cells 5 2 3 2 2 8" xfId="23834"/>
    <cellStyle name="Pre-inputted cells 5 2 3 2 2 9" xfId="23835"/>
    <cellStyle name="Pre-inputted cells 5 2 3 2 20" xfId="23836"/>
    <cellStyle name="Pre-inputted cells 5 2 3 2 21" xfId="23837"/>
    <cellStyle name="Pre-inputted cells 5 2 3 2 22" xfId="23838"/>
    <cellStyle name="Pre-inputted cells 5 2 3 2 23" xfId="23839"/>
    <cellStyle name="Pre-inputted cells 5 2 3 2 24" xfId="23840"/>
    <cellStyle name="Pre-inputted cells 5 2 3 2 25" xfId="23841"/>
    <cellStyle name="Pre-inputted cells 5 2 3 2 26" xfId="23842"/>
    <cellStyle name="Pre-inputted cells 5 2 3 2 27" xfId="23843"/>
    <cellStyle name="Pre-inputted cells 5 2 3 2 28" xfId="23844"/>
    <cellStyle name="Pre-inputted cells 5 2 3 2 29" xfId="23845"/>
    <cellStyle name="Pre-inputted cells 5 2 3 2 3" xfId="23846"/>
    <cellStyle name="Pre-inputted cells 5 2 3 2 3 2" xfId="44596"/>
    <cellStyle name="Pre-inputted cells 5 2 3 2 3 3" xfId="44597"/>
    <cellStyle name="Pre-inputted cells 5 2 3 2 30" xfId="23847"/>
    <cellStyle name="Pre-inputted cells 5 2 3 2 31" xfId="23848"/>
    <cellStyle name="Pre-inputted cells 5 2 3 2 32" xfId="23849"/>
    <cellStyle name="Pre-inputted cells 5 2 3 2 33" xfId="23850"/>
    <cellStyle name="Pre-inputted cells 5 2 3 2 34" xfId="23851"/>
    <cellStyle name="Pre-inputted cells 5 2 3 2 4" xfId="23852"/>
    <cellStyle name="Pre-inputted cells 5 2 3 2 4 2" xfId="44598"/>
    <cellStyle name="Pre-inputted cells 5 2 3 2 4 3" xfId="44599"/>
    <cellStyle name="Pre-inputted cells 5 2 3 2 5" xfId="23853"/>
    <cellStyle name="Pre-inputted cells 5 2 3 2 6" xfId="23854"/>
    <cellStyle name="Pre-inputted cells 5 2 3 2 7" xfId="23855"/>
    <cellStyle name="Pre-inputted cells 5 2 3 2 8" xfId="23856"/>
    <cellStyle name="Pre-inputted cells 5 2 3 2 9" xfId="23857"/>
    <cellStyle name="Pre-inputted cells 5 2 3 20" xfId="23858"/>
    <cellStyle name="Pre-inputted cells 5 2 3 21" xfId="23859"/>
    <cellStyle name="Pre-inputted cells 5 2 3 22" xfId="23860"/>
    <cellStyle name="Pre-inputted cells 5 2 3 23" xfId="23861"/>
    <cellStyle name="Pre-inputted cells 5 2 3 24" xfId="23862"/>
    <cellStyle name="Pre-inputted cells 5 2 3 25" xfId="23863"/>
    <cellStyle name="Pre-inputted cells 5 2 3 26" xfId="23864"/>
    <cellStyle name="Pre-inputted cells 5 2 3 27" xfId="23865"/>
    <cellStyle name="Pre-inputted cells 5 2 3 28" xfId="23866"/>
    <cellStyle name="Pre-inputted cells 5 2 3 29" xfId="23867"/>
    <cellStyle name="Pre-inputted cells 5 2 3 3" xfId="23868"/>
    <cellStyle name="Pre-inputted cells 5 2 3 3 10" xfId="23869"/>
    <cellStyle name="Pre-inputted cells 5 2 3 3 11" xfId="23870"/>
    <cellStyle name="Pre-inputted cells 5 2 3 3 12" xfId="23871"/>
    <cellStyle name="Pre-inputted cells 5 2 3 3 13" xfId="23872"/>
    <cellStyle name="Pre-inputted cells 5 2 3 3 2" xfId="23873"/>
    <cellStyle name="Pre-inputted cells 5 2 3 3 2 2" xfId="44600"/>
    <cellStyle name="Pre-inputted cells 5 2 3 3 2 3" xfId="44601"/>
    <cellStyle name="Pre-inputted cells 5 2 3 3 3" xfId="23874"/>
    <cellStyle name="Pre-inputted cells 5 2 3 3 3 2" xfId="44602"/>
    <cellStyle name="Pre-inputted cells 5 2 3 3 3 3" xfId="44603"/>
    <cellStyle name="Pre-inputted cells 5 2 3 3 4" xfId="23875"/>
    <cellStyle name="Pre-inputted cells 5 2 3 3 5" xfId="23876"/>
    <cellStyle name="Pre-inputted cells 5 2 3 3 6" xfId="23877"/>
    <cellStyle name="Pre-inputted cells 5 2 3 3 7" xfId="23878"/>
    <cellStyle name="Pre-inputted cells 5 2 3 3 8" xfId="23879"/>
    <cellStyle name="Pre-inputted cells 5 2 3 3 9" xfId="23880"/>
    <cellStyle name="Pre-inputted cells 5 2 3 30" xfId="23881"/>
    <cellStyle name="Pre-inputted cells 5 2 3 31" xfId="23882"/>
    <cellStyle name="Pre-inputted cells 5 2 3 32" xfId="23883"/>
    <cellStyle name="Pre-inputted cells 5 2 3 33" xfId="23884"/>
    <cellStyle name="Pre-inputted cells 5 2 3 34" xfId="23885"/>
    <cellStyle name="Pre-inputted cells 5 2 3 35" xfId="23886"/>
    <cellStyle name="Pre-inputted cells 5 2 3 4" xfId="23887"/>
    <cellStyle name="Pre-inputted cells 5 2 3 4 2" xfId="44604"/>
    <cellStyle name="Pre-inputted cells 5 2 3 4 3" xfId="44605"/>
    <cellStyle name="Pre-inputted cells 5 2 3 5" xfId="23888"/>
    <cellStyle name="Pre-inputted cells 5 2 3 5 2" xfId="44606"/>
    <cellStyle name="Pre-inputted cells 5 2 3 5 3" xfId="44607"/>
    <cellStyle name="Pre-inputted cells 5 2 3 6" xfId="23889"/>
    <cellStyle name="Pre-inputted cells 5 2 3 7" xfId="23890"/>
    <cellStyle name="Pre-inputted cells 5 2 3 8" xfId="23891"/>
    <cellStyle name="Pre-inputted cells 5 2 3 9" xfId="23892"/>
    <cellStyle name="Pre-inputted cells 5 2 3_4 28 1_Asst_Health_Crit_AllTO_RIIO_20110714pm" xfId="23893"/>
    <cellStyle name="Pre-inputted cells 5 2 30" xfId="23894"/>
    <cellStyle name="Pre-inputted cells 5 2 31" xfId="23895"/>
    <cellStyle name="Pre-inputted cells 5 2 32" xfId="23896"/>
    <cellStyle name="Pre-inputted cells 5 2 33" xfId="23897"/>
    <cellStyle name="Pre-inputted cells 5 2 34" xfId="23898"/>
    <cellStyle name="Pre-inputted cells 5 2 35" xfId="23899"/>
    <cellStyle name="Pre-inputted cells 5 2 36" xfId="23900"/>
    <cellStyle name="Pre-inputted cells 5 2 37" xfId="23901"/>
    <cellStyle name="Pre-inputted cells 5 2 38" xfId="23902"/>
    <cellStyle name="Pre-inputted cells 5 2 39" xfId="23903"/>
    <cellStyle name="Pre-inputted cells 5 2 4" xfId="23904"/>
    <cellStyle name="Pre-inputted cells 5 2 4 10" xfId="23905"/>
    <cellStyle name="Pre-inputted cells 5 2 4 11" xfId="23906"/>
    <cellStyle name="Pre-inputted cells 5 2 4 12" xfId="23907"/>
    <cellStyle name="Pre-inputted cells 5 2 4 13" xfId="23908"/>
    <cellStyle name="Pre-inputted cells 5 2 4 14" xfId="23909"/>
    <cellStyle name="Pre-inputted cells 5 2 4 15" xfId="23910"/>
    <cellStyle name="Pre-inputted cells 5 2 4 16" xfId="23911"/>
    <cellStyle name="Pre-inputted cells 5 2 4 17" xfId="23912"/>
    <cellStyle name="Pre-inputted cells 5 2 4 18" xfId="23913"/>
    <cellStyle name="Pre-inputted cells 5 2 4 19" xfId="23914"/>
    <cellStyle name="Pre-inputted cells 5 2 4 2" xfId="23915"/>
    <cellStyle name="Pre-inputted cells 5 2 4 2 10" xfId="23916"/>
    <cellStyle name="Pre-inputted cells 5 2 4 2 11" xfId="23917"/>
    <cellStyle name="Pre-inputted cells 5 2 4 2 12" xfId="23918"/>
    <cellStyle name="Pre-inputted cells 5 2 4 2 13" xfId="23919"/>
    <cellStyle name="Pre-inputted cells 5 2 4 2 2" xfId="23920"/>
    <cellStyle name="Pre-inputted cells 5 2 4 2 2 2" xfId="44608"/>
    <cellStyle name="Pre-inputted cells 5 2 4 2 2 3" xfId="44609"/>
    <cellStyle name="Pre-inputted cells 5 2 4 2 3" xfId="23921"/>
    <cellStyle name="Pre-inputted cells 5 2 4 2 3 2" xfId="44610"/>
    <cellStyle name="Pre-inputted cells 5 2 4 2 3 3" xfId="44611"/>
    <cellStyle name="Pre-inputted cells 5 2 4 2 4" xfId="23922"/>
    <cellStyle name="Pre-inputted cells 5 2 4 2 5" xfId="23923"/>
    <cellStyle name="Pre-inputted cells 5 2 4 2 6" xfId="23924"/>
    <cellStyle name="Pre-inputted cells 5 2 4 2 7" xfId="23925"/>
    <cellStyle name="Pre-inputted cells 5 2 4 2 8" xfId="23926"/>
    <cellStyle name="Pre-inputted cells 5 2 4 2 9" xfId="23927"/>
    <cellStyle name="Pre-inputted cells 5 2 4 20" xfId="23928"/>
    <cellStyle name="Pre-inputted cells 5 2 4 21" xfId="23929"/>
    <cellStyle name="Pre-inputted cells 5 2 4 22" xfId="23930"/>
    <cellStyle name="Pre-inputted cells 5 2 4 23" xfId="23931"/>
    <cellStyle name="Pre-inputted cells 5 2 4 24" xfId="23932"/>
    <cellStyle name="Pre-inputted cells 5 2 4 25" xfId="23933"/>
    <cellStyle name="Pre-inputted cells 5 2 4 26" xfId="23934"/>
    <cellStyle name="Pre-inputted cells 5 2 4 27" xfId="23935"/>
    <cellStyle name="Pre-inputted cells 5 2 4 28" xfId="23936"/>
    <cellStyle name="Pre-inputted cells 5 2 4 29" xfId="23937"/>
    <cellStyle name="Pre-inputted cells 5 2 4 3" xfId="23938"/>
    <cellStyle name="Pre-inputted cells 5 2 4 3 2" xfId="44612"/>
    <cellStyle name="Pre-inputted cells 5 2 4 3 3" xfId="44613"/>
    <cellStyle name="Pre-inputted cells 5 2 4 30" xfId="23939"/>
    <cellStyle name="Pre-inputted cells 5 2 4 31" xfId="23940"/>
    <cellStyle name="Pre-inputted cells 5 2 4 32" xfId="23941"/>
    <cellStyle name="Pre-inputted cells 5 2 4 33" xfId="23942"/>
    <cellStyle name="Pre-inputted cells 5 2 4 34" xfId="23943"/>
    <cellStyle name="Pre-inputted cells 5 2 4 4" xfId="23944"/>
    <cellStyle name="Pre-inputted cells 5 2 4 4 2" xfId="44614"/>
    <cellStyle name="Pre-inputted cells 5 2 4 4 3" xfId="44615"/>
    <cellStyle name="Pre-inputted cells 5 2 4 5" xfId="23945"/>
    <cellStyle name="Pre-inputted cells 5 2 4 6" xfId="23946"/>
    <cellStyle name="Pre-inputted cells 5 2 4 7" xfId="23947"/>
    <cellStyle name="Pre-inputted cells 5 2 4 8" xfId="23948"/>
    <cellStyle name="Pre-inputted cells 5 2 4 9" xfId="23949"/>
    <cellStyle name="Pre-inputted cells 5 2 5" xfId="23950"/>
    <cellStyle name="Pre-inputted cells 5 2 5 10" xfId="23951"/>
    <cellStyle name="Pre-inputted cells 5 2 5 11" xfId="23952"/>
    <cellStyle name="Pre-inputted cells 5 2 5 12" xfId="23953"/>
    <cellStyle name="Pre-inputted cells 5 2 5 13" xfId="23954"/>
    <cellStyle name="Pre-inputted cells 5 2 5 14" xfId="23955"/>
    <cellStyle name="Pre-inputted cells 5 2 5 15" xfId="23956"/>
    <cellStyle name="Pre-inputted cells 5 2 5 16" xfId="23957"/>
    <cellStyle name="Pre-inputted cells 5 2 5 17" xfId="23958"/>
    <cellStyle name="Pre-inputted cells 5 2 5 18" xfId="23959"/>
    <cellStyle name="Pre-inputted cells 5 2 5 19" xfId="23960"/>
    <cellStyle name="Pre-inputted cells 5 2 5 2" xfId="23961"/>
    <cellStyle name="Pre-inputted cells 5 2 5 2 10" xfId="23962"/>
    <cellStyle name="Pre-inputted cells 5 2 5 2 11" xfId="23963"/>
    <cellStyle name="Pre-inputted cells 5 2 5 2 12" xfId="23964"/>
    <cellStyle name="Pre-inputted cells 5 2 5 2 13" xfId="23965"/>
    <cellStyle name="Pre-inputted cells 5 2 5 2 2" xfId="23966"/>
    <cellStyle name="Pre-inputted cells 5 2 5 2 2 2" xfId="44616"/>
    <cellStyle name="Pre-inputted cells 5 2 5 2 2 3" xfId="44617"/>
    <cellStyle name="Pre-inputted cells 5 2 5 2 3" xfId="23967"/>
    <cellStyle name="Pre-inputted cells 5 2 5 2 3 2" xfId="44618"/>
    <cellStyle name="Pre-inputted cells 5 2 5 2 3 3" xfId="44619"/>
    <cellStyle name="Pre-inputted cells 5 2 5 2 4" xfId="23968"/>
    <cellStyle name="Pre-inputted cells 5 2 5 2 5" xfId="23969"/>
    <cellStyle name="Pre-inputted cells 5 2 5 2 6" xfId="23970"/>
    <cellStyle name="Pre-inputted cells 5 2 5 2 7" xfId="23971"/>
    <cellStyle name="Pre-inputted cells 5 2 5 2 8" xfId="23972"/>
    <cellStyle name="Pre-inputted cells 5 2 5 2 9" xfId="23973"/>
    <cellStyle name="Pre-inputted cells 5 2 5 20" xfId="23974"/>
    <cellStyle name="Pre-inputted cells 5 2 5 21" xfId="23975"/>
    <cellStyle name="Pre-inputted cells 5 2 5 22" xfId="23976"/>
    <cellStyle name="Pre-inputted cells 5 2 5 23" xfId="23977"/>
    <cellStyle name="Pre-inputted cells 5 2 5 24" xfId="23978"/>
    <cellStyle name="Pre-inputted cells 5 2 5 25" xfId="23979"/>
    <cellStyle name="Pre-inputted cells 5 2 5 26" xfId="23980"/>
    <cellStyle name="Pre-inputted cells 5 2 5 27" xfId="23981"/>
    <cellStyle name="Pre-inputted cells 5 2 5 28" xfId="23982"/>
    <cellStyle name="Pre-inputted cells 5 2 5 29" xfId="23983"/>
    <cellStyle name="Pre-inputted cells 5 2 5 3" xfId="23984"/>
    <cellStyle name="Pre-inputted cells 5 2 5 3 2" xfId="44620"/>
    <cellStyle name="Pre-inputted cells 5 2 5 3 3" xfId="44621"/>
    <cellStyle name="Pre-inputted cells 5 2 5 30" xfId="23985"/>
    <cellStyle name="Pre-inputted cells 5 2 5 31" xfId="23986"/>
    <cellStyle name="Pre-inputted cells 5 2 5 32" xfId="23987"/>
    <cellStyle name="Pre-inputted cells 5 2 5 33" xfId="23988"/>
    <cellStyle name="Pre-inputted cells 5 2 5 34" xfId="23989"/>
    <cellStyle name="Pre-inputted cells 5 2 5 4" xfId="23990"/>
    <cellStyle name="Pre-inputted cells 5 2 5 4 2" xfId="44622"/>
    <cellStyle name="Pre-inputted cells 5 2 5 4 3" xfId="44623"/>
    <cellStyle name="Pre-inputted cells 5 2 5 5" xfId="23991"/>
    <cellStyle name="Pre-inputted cells 5 2 5 6" xfId="23992"/>
    <cellStyle name="Pre-inputted cells 5 2 5 7" xfId="23993"/>
    <cellStyle name="Pre-inputted cells 5 2 5 8" xfId="23994"/>
    <cellStyle name="Pre-inputted cells 5 2 5 9" xfId="23995"/>
    <cellStyle name="Pre-inputted cells 5 2 6" xfId="23996"/>
    <cellStyle name="Pre-inputted cells 5 2 6 10" xfId="23997"/>
    <cellStyle name="Pre-inputted cells 5 2 6 11" xfId="23998"/>
    <cellStyle name="Pre-inputted cells 5 2 6 12" xfId="23999"/>
    <cellStyle name="Pre-inputted cells 5 2 6 13" xfId="24000"/>
    <cellStyle name="Pre-inputted cells 5 2 6 2" xfId="24001"/>
    <cellStyle name="Pre-inputted cells 5 2 6 2 2" xfId="44624"/>
    <cellStyle name="Pre-inputted cells 5 2 6 2 3" xfId="44625"/>
    <cellStyle name="Pre-inputted cells 5 2 6 3" xfId="24002"/>
    <cellStyle name="Pre-inputted cells 5 2 6 3 2" xfId="44626"/>
    <cellStyle name="Pre-inputted cells 5 2 6 3 3" xfId="44627"/>
    <cellStyle name="Pre-inputted cells 5 2 6 4" xfId="24003"/>
    <cellStyle name="Pre-inputted cells 5 2 6 5" xfId="24004"/>
    <cellStyle name="Pre-inputted cells 5 2 6 6" xfId="24005"/>
    <cellStyle name="Pre-inputted cells 5 2 6 7" xfId="24006"/>
    <cellStyle name="Pre-inputted cells 5 2 6 8" xfId="24007"/>
    <cellStyle name="Pre-inputted cells 5 2 6 9" xfId="24008"/>
    <cellStyle name="Pre-inputted cells 5 2 7" xfId="24009"/>
    <cellStyle name="Pre-inputted cells 5 2 7 2" xfId="44628"/>
    <cellStyle name="Pre-inputted cells 5 2 7 2 2" xfId="44629"/>
    <cellStyle name="Pre-inputted cells 5 2 7 2 3" xfId="44630"/>
    <cellStyle name="Pre-inputted cells 5 2 7 3" xfId="44631"/>
    <cellStyle name="Pre-inputted cells 5 2 7 3 2" xfId="44632"/>
    <cellStyle name="Pre-inputted cells 5 2 7 4" xfId="44633"/>
    <cellStyle name="Pre-inputted cells 5 2 8" xfId="24010"/>
    <cellStyle name="Pre-inputted cells 5 2 8 2" xfId="44634"/>
    <cellStyle name="Pre-inputted cells 5 2 9" xfId="24011"/>
    <cellStyle name="Pre-inputted cells 5 2 9 2" xfId="44635"/>
    <cellStyle name="Pre-inputted cells 5 2_4 28 1_Asst_Health_Crit_AllTO_RIIO_20110714pm" xfId="24012"/>
    <cellStyle name="Pre-inputted cells 5 20" xfId="24013"/>
    <cellStyle name="Pre-inputted cells 5 20 2" xfId="44636"/>
    <cellStyle name="Pre-inputted cells 5 21" xfId="24014"/>
    <cellStyle name="Pre-inputted cells 5 21 2" xfId="44637"/>
    <cellStyle name="Pre-inputted cells 5 22" xfId="24015"/>
    <cellStyle name="Pre-inputted cells 5 22 2" xfId="44638"/>
    <cellStyle name="Pre-inputted cells 5 23" xfId="24016"/>
    <cellStyle name="Pre-inputted cells 5 23 2" xfId="44639"/>
    <cellStyle name="Pre-inputted cells 5 24" xfId="24017"/>
    <cellStyle name="Pre-inputted cells 5 24 2" xfId="44640"/>
    <cellStyle name="Pre-inputted cells 5 25" xfId="24018"/>
    <cellStyle name="Pre-inputted cells 5 25 2" xfId="44641"/>
    <cellStyle name="Pre-inputted cells 5 26" xfId="24019"/>
    <cellStyle name="Pre-inputted cells 5 26 2" xfId="44642"/>
    <cellStyle name="Pre-inputted cells 5 27" xfId="24020"/>
    <cellStyle name="Pre-inputted cells 5 28" xfId="24021"/>
    <cellStyle name="Pre-inputted cells 5 29" xfId="24022"/>
    <cellStyle name="Pre-inputted cells 5 3" xfId="24023"/>
    <cellStyle name="Pre-inputted cells 5 3 10" xfId="24024"/>
    <cellStyle name="Pre-inputted cells 5 3 11" xfId="24025"/>
    <cellStyle name="Pre-inputted cells 5 3 12" xfId="24026"/>
    <cellStyle name="Pre-inputted cells 5 3 13" xfId="24027"/>
    <cellStyle name="Pre-inputted cells 5 3 14" xfId="24028"/>
    <cellStyle name="Pre-inputted cells 5 3 15" xfId="24029"/>
    <cellStyle name="Pre-inputted cells 5 3 16" xfId="24030"/>
    <cellStyle name="Pre-inputted cells 5 3 17" xfId="24031"/>
    <cellStyle name="Pre-inputted cells 5 3 18" xfId="24032"/>
    <cellStyle name="Pre-inputted cells 5 3 19" xfId="24033"/>
    <cellStyle name="Pre-inputted cells 5 3 2" xfId="24034"/>
    <cellStyle name="Pre-inputted cells 5 3 2 10" xfId="24035"/>
    <cellStyle name="Pre-inputted cells 5 3 2 11" xfId="24036"/>
    <cellStyle name="Pre-inputted cells 5 3 2 12" xfId="24037"/>
    <cellStyle name="Pre-inputted cells 5 3 2 13" xfId="24038"/>
    <cellStyle name="Pre-inputted cells 5 3 2 14" xfId="24039"/>
    <cellStyle name="Pre-inputted cells 5 3 2 15" xfId="24040"/>
    <cellStyle name="Pre-inputted cells 5 3 2 16" xfId="24041"/>
    <cellStyle name="Pre-inputted cells 5 3 2 17" xfId="24042"/>
    <cellStyle name="Pre-inputted cells 5 3 2 18" xfId="24043"/>
    <cellStyle name="Pre-inputted cells 5 3 2 19" xfId="24044"/>
    <cellStyle name="Pre-inputted cells 5 3 2 2" xfId="24045"/>
    <cellStyle name="Pre-inputted cells 5 3 2 2 10" xfId="24046"/>
    <cellStyle name="Pre-inputted cells 5 3 2 2 11" xfId="24047"/>
    <cellStyle name="Pre-inputted cells 5 3 2 2 12" xfId="24048"/>
    <cellStyle name="Pre-inputted cells 5 3 2 2 13" xfId="24049"/>
    <cellStyle name="Pre-inputted cells 5 3 2 2 2" xfId="24050"/>
    <cellStyle name="Pre-inputted cells 5 3 2 2 2 2" xfId="44643"/>
    <cellStyle name="Pre-inputted cells 5 3 2 2 2 3" xfId="44644"/>
    <cellStyle name="Pre-inputted cells 5 3 2 2 3" xfId="24051"/>
    <cellStyle name="Pre-inputted cells 5 3 2 2 3 2" xfId="44645"/>
    <cellStyle name="Pre-inputted cells 5 3 2 2 3 3" xfId="44646"/>
    <cellStyle name="Pre-inputted cells 5 3 2 2 4" xfId="24052"/>
    <cellStyle name="Pre-inputted cells 5 3 2 2 5" xfId="24053"/>
    <cellStyle name="Pre-inputted cells 5 3 2 2 6" xfId="24054"/>
    <cellStyle name="Pre-inputted cells 5 3 2 2 7" xfId="24055"/>
    <cellStyle name="Pre-inputted cells 5 3 2 2 8" xfId="24056"/>
    <cellStyle name="Pre-inputted cells 5 3 2 2 9" xfId="24057"/>
    <cellStyle name="Pre-inputted cells 5 3 2 20" xfId="24058"/>
    <cellStyle name="Pre-inputted cells 5 3 2 21" xfId="24059"/>
    <cellStyle name="Pre-inputted cells 5 3 2 22" xfId="24060"/>
    <cellStyle name="Pre-inputted cells 5 3 2 23" xfId="24061"/>
    <cellStyle name="Pre-inputted cells 5 3 2 24" xfId="24062"/>
    <cellStyle name="Pre-inputted cells 5 3 2 25" xfId="24063"/>
    <cellStyle name="Pre-inputted cells 5 3 2 26" xfId="24064"/>
    <cellStyle name="Pre-inputted cells 5 3 2 27" xfId="24065"/>
    <cellStyle name="Pre-inputted cells 5 3 2 28" xfId="24066"/>
    <cellStyle name="Pre-inputted cells 5 3 2 29" xfId="24067"/>
    <cellStyle name="Pre-inputted cells 5 3 2 3" xfId="24068"/>
    <cellStyle name="Pre-inputted cells 5 3 2 3 2" xfId="44647"/>
    <cellStyle name="Pre-inputted cells 5 3 2 3 3" xfId="44648"/>
    <cellStyle name="Pre-inputted cells 5 3 2 30" xfId="24069"/>
    <cellStyle name="Pre-inputted cells 5 3 2 31" xfId="24070"/>
    <cellStyle name="Pre-inputted cells 5 3 2 32" xfId="24071"/>
    <cellStyle name="Pre-inputted cells 5 3 2 33" xfId="24072"/>
    <cellStyle name="Pre-inputted cells 5 3 2 34" xfId="24073"/>
    <cellStyle name="Pre-inputted cells 5 3 2 4" xfId="24074"/>
    <cellStyle name="Pre-inputted cells 5 3 2 4 2" xfId="44649"/>
    <cellStyle name="Pre-inputted cells 5 3 2 4 3" xfId="44650"/>
    <cellStyle name="Pre-inputted cells 5 3 2 5" xfId="24075"/>
    <cellStyle name="Pre-inputted cells 5 3 2 6" xfId="24076"/>
    <cellStyle name="Pre-inputted cells 5 3 2 7" xfId="24077"/>
    <cellStyle name="Pre-inputted cells 5 3 2 8" xfId="24078"/>
    <cellStyle name="Pre-inputted cells 5 3 2 9" xfId="24079"/>
    <cellStyle name="Pre-inputted cells 5 3 20" xfId="24080"/>
    <cellStyle name="Pre-inputted cells 5 3 21" xfId="24081"/>
    <cellStyle name="Pre-inputted cells 5 3 22" xfId="24082"/>
    <cellStyle name="Pre-inputted cells 5 3 23" xfId="24083"/>
    <cellStyle name="Pre-inputted cells 5 3 24" xfId="24084"/>
    <cellStyle name="Pre-inputted cells 5 3 25" xfId="24085"/>
    <cellStyle name="Pre-inputted cells 5 3 26" xfId="24086"/>
    <cellStyle name="Pre-inputted cells 5 3 27" xfId="24087"/>
    <cellStyle name="Pre-inputted cells 5 3 28" xfId="24088"/>
    <cellStyle name="Pre-inputted cells 5 3 29" xfId="24089"/>
    <cellStyle name="Pre-inputted cells 5 3 3" xfId="24090"/>
    <cellStyle name="Pre-inputted cells 5 3 3 10" xfId="24091"/>
    <cellStyle name="Pre-inputted cells 5 3 3 11" xfId="24092"/>
    <cellStyle name="Pre-inputted cells 5 3 3 12" xfId="24093"/>
    <cellStyle name="Pre-inputted cells 5 3 3 13" xfId="24094"/>
    <cellStyle name="Pre-inputted cells 5 3 3 2" xfId="24095"/>
    <cellStyle name="Pre-inputted cells 5 3 3 2 2" xfId="44651"/>
    <cellStyle name="Pre-inputted cells 5 3 3 2 3" xfId="44652"/>
    <cellStyle name="Pre-inputted cells 5 3 3 3" xfId="24096"/>
    <cellStyle name="Pre-inputted cells 5 3 3 3 2" xfId="44653"/>
    <cellStyle name="Pre-inputted cells 5 3 3 3 3" xfId="44654"/>
    <cellStyle name="Pre-inputted cells 5 3 3 4" xfId="24097"/>
    <cellStyle name="Pre-inputted cells 5 3 3 5" xfId="24098"/>
    <cellStyle name="Pre-inputted cells 5 3 3 6" xfId="24099"/>
    <cellStyle name="Pre-inputted cells 5 3 3 7" xfId="24100"/>
    <cellStyle name="Pre-inputted cells 5 3 3 8" xfId="24101"/>
    <cellStyle name="Pre-inputted cells 5 3 3 9" xfId="24102"/>
    <cellStyle name="Pre-inputted cells 5 3 30" xfId="24103"/>
    <cellStyle name="Pre-inputted cells 5 3 31" xfId="24104"/>
    <cellStyle name="Pre-inputted cells 5 3 32" xfId="24105"/>
    <cellStyle name="Pre-inputted cells 5 3 33" xfId="24106"/>
    <cellStyle name="Pre-inputted cells 5 3 34" xfId="24107"/>
    <cellStyle name="Pre-inputted cells 5 3 35" xfId="24108"/>
    <cellStyle name="Pre-inputted cells 5 3 4" xfId="24109"/>
    <cellStyle name="Pre-inputted cells 5 3 4 2" xfId="44655"/>
    <cellStyle name="Pre-inputted cells 5 3 4 3" xfId="44656"/>
    <cellStyle name="Pre-inputted cells 5 3 5" xfId="24110"/>
    <cellStyle name="Pre-inputted cells 5 3 5 2" xfId="44657"/>
    <cellStyle name="Pre-inputted cells 5 3 5 3" xfId="44658"/>
    <cellStyle name="Pre-inputted cells 5 3 6" xfId="24111"/>
    <cellStyle name="Pre-inputted cells 5 3 7" xfId="24112"/>
    <cellStyle name="Pre-inputted cells 5 3 8" xfId="24113"/>
    <cellStyle name="Pre-inputted cells 5 3 9" xfId="24114"/>
    <cellStyle name="Pre-inputted cells 5 3_4 28 1_Asst_Health_Crit_AllTO_RIIO_20110714pm" xfId="24115"/>
    <cellStyle name="Pre-inputted cells 5 30" xfId="24116"/>
    <cellStyle name="Pre-inputted cells 5 31" xfId="24117"/>
    <cellStyle name="Pre-inputted cells 5 32" xfId="24118"/>
    <cellStyle name="Pre-inputted cells 5 33" xfId="24119"/>
    <cellStyle name="Pre-inputted cells 5 34" xfId="24120"/>
    <cellStyle name="Pre-inputted cells 5 35" xfId="24121"/>
    <cellStyle name="Pre-inputted cells 5 36" xfId="24122"/>
    <cellStyle name="Pre-inputted cells 5 37" xfId="24123"/>
    <cellStyle name="Pre-inputted cells 5 38" xfId="24124"/>
    <cellStyle name="Pre-inputted cells 5 39" xfId="24125"/>
    <cellStyle name="Pre-inputted cells 5 4" xfId="24126"/>
    <cellStyle name="Pre-inputted cells 5 4 10" xfId="24127"/>
    <cellStyle name="Pre-inputted cells 5 4 11" xfId="24128"/>
    <cellStyle name="Pre-inputted cells 5 4 12" xfId="24129"/>
    <cellStyle name="Pre-inputted cells 5 4 13" xfId="24130"/>
    <cellStyle name="Pre-inputted cells 5 4 14" xfId="24131"/>
    <cellStyle name="Pre-inputted cells 5 4 15" xfId="24132"/>
    <cellStyle name="Pre-inputted cells 5 4 16" xfId="24133"/>
    <cellStyle name="Pre-inputted cells 5 4 17" xfId="24134"/>
    <cellStyle name="Pre-inputted cells 5 4 18" xfId="24135"/>
    <cellStyle name="Pre-inputted cells 5 4 19" xfId="24136"/>
    <cellStyle name="Pre-inputted cells 5 4 2" xfId="24137"/>
    <cellStyle name="Pre-inputted cells 5 4 2 10" xfId="24138"/>
    <cellStyle name="Pre-inputted cells 5 4 2 11" xfId="24139"/>
    <cellStyle name="Pre-inputted cells 5 4 2 12" xfId="24140"/>
    <cellStyle name="Pre-inputted cells 5 4 2 13" xfId="24141"/>
    <cellStyle name="Pre-inputted cells 5 4 2 2" xfId="24142"/>
    <cellStyle name="Pre-inputted cells 5 4 2 2 2" xfId="44659"/>
    <cellStyle name="Pre-inputted cells 5 4 2 2 3" xfId="44660"/>
    <cellStyle name="Pre-inputted cells 5 4 2 3" xfId="24143"/>
    <cellStyle name="Pre-inputted cells 5 4 2 3 2" xfId="44661"/>
    <cellStyle name="Pre-inputted cells 5 4 2 3 3" xfId="44662"/>
    <cellStyle name="Pre-inputted cells 5 4 2 4" xfId="24144"/>
    <cellStyle name="Pre-inputted cells 5 4 2 5" xfId="24145"/>
    <cellStyle name="Pre-inputted cells 5 4 2 6" xfId="24146"/>
    <cellStyle name="Pre-inputted cells 5 4 2 7" xfId="24147"/>
    <cellStyle name="Pre-inputted cells 5 4 2 8" xfId="24148"/>
    <cellStyle name="Pre-inputted cells 5 4 2 9" xfId="24149"/>
    <cellStyle name="Pre-inputted cells 5 4 20" xfId="24150"/>
    <cellStyle name="Pre-inputted cells 5 4 21" xfId="24151"/>
    <cellStyle name="Pre-inputted cells 5 4 22" xfId="24152"/>
    <cellStyle name="Pre-inputted cells 5 4 23" xfId="24153"/>
    <cellStyle name="Pre-inputted cells 5 4 24" xfId="24154"/>
    <cellStyle name="Pre-inputted cells 5 4 25" xfId="24155"/>
    <cellStyle name="Pre-inputted cells 5 4 26" xfId="24156"/>
    <cellStyle name="Pre-inputted cells 5 4 27" xfId="24157"/>
    <cellStyle name="Pre-inputted cells 5 4 28" xfId="24158"/>
    <cellStyle name="Pre-inputted cells 5 4 29" xfId="24159"/>
    <cellStyle name="Pre-inputted cells 5 4 3" xfId="24160"/>
    <cellStyle name="Pre-inputted cells 5 4 3 2" xfId="44663"/>
    <cellStyle name="Pre-inputted cells 5 4 3 3" xfId="44664"/>
    <cellStyle name="Pre-inputted cells 5 4 30" xfId="24161"/>
    <cellStyle name="Pre-inputted cells 5 4 31" xfId="24162"/>
    <cellStyle name="Pre-inputted cells 5 4 32" xfId="24163"/>
    <cellStyle name="Pre-inputted cells 5 4 33" xfId="24164"/>
    <cellStyle name="Pre-inputted cells 5 4 34" xfId="24165"/>
    <cellStyle name="Pre-inputted cells 5 4 4" xfId="24166"/>
    <cellStyle name="Pre-inputted cells 5 4 4 2" xfId="44665"/>
    <cellStyle name="Pre-inputted cells 5 4 4 3" xfId="44666"/>
    <cellStyle name="Pre-inputted cells 5 4 5" xfId="24167"/>
    <cellStyle name="Pre-inputted cells 5 4 6" xfId="24168"/>
    <cellStyle name="Pre-inputted cells 5 4 7" xfId="24169"/>
    <cellStyle name="Pre-inputted cells 5 4 8" xfId="24170"/>
    <cellStyle name="Pre-inputted cells 5 4 9" xfId="24171"/>
    <cellStyle name="Pre-inputted cells 5 5" xfId="24172"/>
    <cellStyle name="Pre-inputted cells 5 5 10" xfId="24173"/>
    <cellStyle name="Pre-inputted cells 5 5 11" xfId="24174"/>
    <cellStyle name="Pre-inputted cells 5 5 12" xfId="24175"/>
    <cellStyle name="Pre-inputted cells 5 5 13" xfId="24176"/>
    <cellStyle name="Pre-inputted cells 5 5 14" xfId="24177"/>
    <cellStyle name="Pre-inputted cells 5 5 15" xfId="24178"/>
    <cellStyle name="Pre-inputted cells 5 5 16" xfId="24179"/>
    <cellStyle name="Pre-inputted cells 5 5 17" xfId="24180"/>
    <cellStyle name="Pre-inputted cells 5 5 18" xfId="24181"/>
    <cellStyle name="Pre-inputted cells 5 5 19" xfId="24182"/>
    <cellStyle name="Pre-inputted cells 5 5 2" xfId="24183"/>
    <cellStyle name="Pre-inputted cells 5 5 2 10" xfId="24184"/>
    <cellStyle name="Pre-inputted cells 5 5 2 11" xfId="24185"/>
    <cellStyle name="Pre-inputted cells 5 5 2 12" xfId="24186"/>
    <cellStyle name="Pre-inputted cells 5 5 2 13" xfId="24187"/>
    <cellStyle name="Pre-inputted cells 5 5 2 2" xfId="24188"/>
    <cellStyle name="Pre-inputted cells 5 5 2 2 2" xfId="44667"/>
    <cellStyle name="Pre-inputted cells 5 5 2 2 3" xfId="44668"/>
    <cellStyle name="Pre-inputted cells 5 5 2 3" xfId="24189"/>
    <cellStyle name="Pre-inputted cells 5 5 2 3 2" xfId="44669"/>
    <cellStyle name="Pre-inputted cells 5 5 2 3 3" xfId="44670"/>
    <cellStyle name="Pre-inputted cells 5 5 2 4" xfId="24190"/>
    <cellStyle name="Pre-inputted cells 5 5 2 5" xfId="24191"/>
    <cellStyle name="Pre-inputted cells 5 5 2 6" xfId="24192"/>
    <cellStyle name="Pre-inputted cells 5 5 2 7" xfId="24193"/>
    <cellStyle name="Pre-inputted cells 5 5 2 8" xfId="24194"/>
    <cellStyle name="Pre-inputted cells 5 5 2 9" xfId="24195"/>
    <cellStyle name="Pre-inputted cells 5 5 20" xfId="24196"/>
    <cellStyle name="Pre-inputted cells 5 5 21" xfId="24197"/>
    <cellStyle name="Pre-inputted cells 5 5 22" xfId="24198"/>
    <cellStyle name="Pre-inputted cells 5 5 23" xfId="24199"/>
    <cellStyle name="Pre-inputted cells 5 5 24" xfId="24200"/>
    <cellStyle name="Pre-inputted cells 5 5 25" xfId="24201"/>
    <cellStyle name="Pre-inputted cells 5 5 26" xfId="24202"/>
    <cellStyle name="Pre-inputted cells 5 5 27" xfId="24203"/>
    <cellStyle name="Pre-inputted cells 5 5 28" xfId="24204"/>
    <cellStyle name="Pre-inputted cells 5 5 29" xfId="24205"/>
    <cellStyle name="Pre-inputted cells 5 5 3" xfId="24206"/>
    <cellStyle name="Pre-inputted cells 5 5 3 2" xfId="44671"/>
    <cellStyle name="Pre-inputted cells 5 5 3 3" xfId="44672"/>
    <cellStyle name="Pre-inputted cells 5 5 30" xfId="24207"/>
    <cellStyle name="Pre-inputted cells 5 5 31" xfId="24208"/>
    <cellStyle name="Pre-inputted cells 5 5 32" xfId="24209"/>
    <cellStyle name="Pre-inputted cells 5 5 33" xfId="24210"/>
    <cellStyle name="Pre-inputted cells 5 5 34" xfId="24211"/>
    <cellStyle name="Pre-inputted cells 5 5 4" xfId="24212"/>
    <cellStyle name="Pre-inputted cells 5 5 4 2" xfId="44673"/>
    <cellStyle name="Pre-inputted cells 5 5 4 3" xfId="44674"/>
    <cellStyle name="Pre-inputted cells 5 5 5" xfId="24213"/>
    <cellStyle name="Pre-inputted cells 5 5 6" xfId="24214"/>
    <cellStyle name="Pre-inputted cells 5 5 7" xfId="24215"/>
    <cellStyle name="Pre-inputted cells 5 5 8" xfId="24216"/>
    <cellStyle name="Pre-inputted cells 5 5 9" xfId="24217"/>
    <cellStyle name="Pre-inputted cells 5 6" xfId="24218"/>
    <cellStyle name="Pre-inputted cells 5 6 10" xfId="24219"/>
    <cellStyle name="Pre-inputted cells 5 6 11" xfId="24220"/>
    <cellStyle name="Pre-inputted cells 5 6 12" xfId="24221"/>
    <cellStyle name="Pre-inputted cells 5 6 13" xfId="24222"/>
    <cellStyle name="Pre-inputted cells 5 6 2" xfId="24223"/>
    <cellStyle name="Pre-inputted cells 5 6 2 2" xfId="44675"/>
    <cellStyle name="Pre-inputted cells 5 6 2 3" xfId="44676"/>
    <cellStyle name="Pre-inputted cells 5 6 3" xfId="24224"/>
    <cellStyle name="Pre-inputted cells 5 6 3 2" xfId="44677"/>
    <cellStyle name="Pre-inputted cells 5 6 3 3" xfId="44678"/>
    <cellStyle name="Pre-inputted cells 5 6 4" xfId="24225"/>
    <cellStyle name="Pre-inputted cells 5 6 5" xfId="24226"/>
    <cellStyle name="Pre-inputted cells 5 6 6" xfId="24227"/>
    <cellStyle name="Pre-inputted cells 5 6 7" xfId="24228"/>
    <cellStyle name="Pre-inputted cells 5 6 8" xfId="24229"/>
    <cellStyle name="Pre-inputted cells 5 6 9" xfId="24230"/>
    <cellStyle name="Pre-inputted cells 5 7" xfId="24231"/>
    <cellStyle name="Pre-inputted cells 5 7 2" xfId="44679"/>
    <cellStyle name="Pre-inputted cells 5 7 2 2" xfId="44680"/>
    <cellStyle name="Pre-inputted cells 5 7 2 3" xfId="44681"/>
    <cellStyle name="Pre-inputted cells 5 7 3" xfId="44682"/>
    <cellStyle name="Pre-inputted cells 5 7 3 2" xfId="44683"/>
    <cellStyle name="Pre-inputted cells 5 7 4" xfId="44684"/>
    <cellStyle name="Pre-inputted cells 5 8" xfId="24232"/>
    <cellStyle name="Pre-inputted cells 5 8 2" xfId="44685"/>
    <cellStyle name="Pre-inputted cells 5 9" xfId="24233"/>
    <cellStyle name="Pre-inputted cells 5 9 2" xfId="44686"/>
    <cellStyle name="Pre-inputted cells 5_1.3s Accounting C Costs Scots" xfId="24234"/>
    <cellStyle name="Pre-inputted cells 6" xfId="24235"/>
    <cellStyle name="Pre-inputted cells 6 10" xfId="24236"/>
    <cellStyle name="Pre-inputted cells 6 10 2" xfId="44687"/>
    <cellStyle name="Pre-inputted cells 6 11" xfId="24237"/>
    <cellStyle name="Pre-inputted cells 6 11 2" xfId="44688"/>
    <cellStyle name="Pre-inputted cells 6 12" xfId="24238"/>
    <cellStyle name="Pre-inputted cells 6 12 2" xfId="44689"/>
    <cellStyle name="Pre-inputted cells 6 13" xfId="24239"/>
    <cellStyle name="Pre-inputted cells 6 13 2" xfId="44690"/>
    <cellStyle name="Pre-inputted cells 6 14" xfId="24240"/>
    <cellStyle name="Pre-inputted cells 6 14 2" xfId="44691"/>
    <cellStyle name="Pre-inputted cells 6 15" xfId="24241"/>
    <cellStyle name="Pre-inputted cells 6 15 2" xfId="44692"/>
    <cellStyle name="Pre-inputted cells 6 16" xfId="24242"/>
    <cellStyle name="Pre-inputted cells 6 16 2" xfId="44693"/>
    <cellStyle name="Pre-inputted cells 6 17" xfId="24243"/>
    <cellStyle name="Pre-inputted cells 6 17 2" xfId="44694"/>
    <cellStyle name="Pre-inputted cells 6 18" xfId="24244"/>
    <cellStyle name="Pre-inputted cells 6 18 2" xfId="44695"/>
    <cellStyle name="Pre-inputted cells 6 19" xfId="24245"/>
    <cellStyle name="Pre-inputted cells 6 19 2" xfId="44696"/>
    <cellStyle name="Pre-inputted cells 6 2" xfId="24246"/>
    <cellStyle name="Pre-inputted cells 6 2 10" xfId="24247"/>
    <cellStyle name="Pre-inputted cells 6 2 10 2" xfId="44697"/>
    <cellStyle name="Pre-inputted cells 6 2 11" xfId="24248"/>
    <cellStyle name="Pre-inputted cells 6 2 11 2" xfId="44698"/>
    <cellStyle name="Pre-inputted cells 6 2 12" xfId="24249"/>
    <cellStyle name="Pre-inputted cells 6 2 12 2" xfId="44699"/>
    <cellStyle name="Pre-inputted cells 6 2 13" xfId="24250"/>
    <cellStyle name="Pre-inputted cells 6 2 13 2" xfId="44700"/>
    <cellStyle name="Pre-inputted cells 6 2 14" xfId="24251"/>
    <cellStyle name="Pre-inputted cells 6 2 14 2" xfId="44701"/>
    <cellStyle name="Pre-inputted cells 6 2 15" xfId="24252"/>
    <cellStyle name="Pre-inputted cells 6 2 15 2" xfId="44702"/>
    <cellStyle name="Pre-inputted cells 6 2 16" xfId="24253"/>
    <cellStyle name="Pre-inputted cells 6 2 16 2" xfId="44703"/>
    <cellStyle name="Pre-inputted cells 6 2 17" xfId="24254"/>
    <cellStyle name="Pre-inputted cells 6 2 17 2" xfId="44704"/>
    <cellStyle name="Pre-inputted cells 6 2 18" xfId="24255"/>
    <cellStyle name="Pre-inputted cells 6 2 18 2" xfId="44705"/>
    <cellStyle name="Pre-inputted cells 6 2 19" xfId="24256"/>
    <cellStyle name="Pre-inputted cells 6 2 19 2" xfId="44706"/>
    <cellStyle name="Pre-inputted cells 6 2 2" xfId="24257"/>
    <cellStyle name="Pre-inputted cells 6 2 2 10" xfId="24258"/>
    <cellStyle name="Pre-inputted cells 6 2 2 11" xfId="24259"/>
    <cellStyle name="Pre-inputted cells 6 2 2 12" xfId="24260"/>
    <cellStyle name="Pre-inputted cells 6 2 2 13" xfId="24261"/>
    <cellStyle name="Pre-inputted cells 6 2 2 14" xfId="24262"/>
    <cellStyle name="Pre-inputted cells 6 2 2 15" xfId="24263"/>
    <cellStyle name="Pre-inputted cells 6 2 2 16" xfId="24264"/>
    <cellStyle name="Pre-inputted cells 6 2 2 17" xfId="24265"/>
    <cellStyle name="Pre-inputted cells 6 2 2 18" xfId="24266"/>
    <cellStyle name="Pre-inputted cells 6 2 2 19" xfId="24267"/>
    <cellStyle name="Pre-inputted cells 6 2 2 2" xfId="24268"/>
    <cellStyle name="Pre-inputted cells 6 2 2 2 10" xfId="24269"/>
    <cellStyle name="Pre-inputted cells 6 2 2 2 11" xfId="24270"/>
    <cellStyle name="Pre-inputted cells 6 2 2 2 12" xfId="24271"/>
    <cellStyle name="Pre-inputted cells 6 2 2 2 13" xfId="24272"/>
    <cellStyle name="Pre-inputted cells 6 2 2 2 14" xfId="24273"/>
    <cellStyle name="Pre-inputted cells 6 2 2 2 15" xfId="24274"/>
    <cellStyle name="Pre-inputted cells 6 2 2 2 16" xfId="24275"/>
    <cellStyle name="Pre-inputted cells 6 2 2 2 17" xfId="24276"/>
    <cellStyle name="Pre-inputted cells 6 2 2 2 18" xfId="24277"/>
    <cellStyle name="Pre-inputted cells 6 2 2 2 19" xfId="24278"/>
    <cellStyle name="Pre-inputted cells 6 2 2 2 2" xfId="24279"/>
    <cellStyle name="Pre-inputted cells 6 2 2 2 2 10" xfId="24280"/>
    <cellStyle name="Pre-inputted cells 6 2 2 2 2 11" xfId="24281"/>
    <cellStyle name="Pre-inputted cells 6 2 2 2 2 12" xfId="24282"/>
    <cellStyle name="Pre-inputted cells 6 2 2 2 2 13" xfId="24283"/>
    <cellStyle name="Pre-inputted cells 6 2 2 2 2 2" xfId="24284"/>
    <cellStyle name="Pre-inputted cells 6 2 2 2 2 2 2" xfId="44707"/>
    <cellStyle name="Pre-inputted cells 6 2 2 2 2 2 3" xfId="44708"/>
    <cellStyle name="Pre-inputted cells 6 2 2 2 2 3" xfId="24285"/>
    <cellStyle name="Pre-inputted cells 6 2 2 2 2 3 2" xfId="44709"/>
    <cellStyle name="Pre-inputted cells 6 2 2 2 2 3 3" xfId="44710"/>
    <cellStyle name="Pre-inputted cells 6 2 2 2 2 4" xfId="24286"/>
    <cellStyle name="Pre-inputted cells 6 2 2 2 2 5" xfId="24287"/>
    <cellStyle name="Pre-inputted cells 6 2 2 2 2 6" xfId="24288"/>
    <cellStyle name="Pre-inputted cells 6 2 2 2 2 7" xfId="24289"/>
    <cellStyle name="Pre-inputted cells 6 2 2 2 2 8" xfId="24290"/>
    <cellStyle name="Pre-inputted cells 6 2 2 2 2 9" xfId="24291"/>
    <cellStyle name="Pre-inputted cells 6 2 2 2 20" xfId="24292"/>
    <cellStyle name="Pre-inputted cells 6 2 2 2 21" xfId="24293"/>
    <cellStyle name="Pre-inputted cells 6 2 2 2 22" xfId="24294"/>
    <cellStyle name="Pre-inputted cells 6 2 2 2 23" xfId="24295"/>
    <cellStyle name="Pre-inputted cells 6 2 2 2 24" xfId="24296"/>
    <cellStyle name="Pre-inputted cells 6 2 2 2 25" xfId="24297"/>
    <cellStyle name="Pre-inputted cells 6 2 2 2 26" xfId="24298"/>
    <cellStyle name="Pre-inputted cells 6 2 2 2 27" xfId="24299"/>
    <cellStyle name="Pre-inputted cells 6 2 2 2 28" xfId="24300"/>
    <cellStyle name="Pre-inputted cells 6 2 2 2 29" xfId="24301"/>
    <cellStyle name="Pre-inputted cells 6 2 2 2 3" xfId="24302"/>
    <cellStyle name="Pre-inputted cells 6 2 2 2 3 2" xfId="44711"/>
    <cellStyle name="Pre-inputted cells 6 2 2 2 3 3" xfId="44712"/>
    <cellStyle name="Pre-inputted cells 6 2 2 2 30" xfId="24303"/>
    <cellStyle name="Pre-inputted cells 6 2 2 2 31" xfId="24304"/>
    <cellStyle name="Pre-inputted cells 6 2 2 2 32" xfId="24305"/>
    <cellStyle name="Pre-inputted cells 6 2 2 2 33" xfId="24306"/>
    <cellStyle name="Pre-inputted cells 6 2 2 2 34" xfId="24307"/>
    <cellStyle name="Pre-inputted cells 6 2 2 2 4" xfId="24308"/>
    <cellStyle name="Pre-inputted cells 6 2 2 2 4 2" xfId="44713"/>
    <cellStyle name="Pre-inputted cells 6 2 2 2 4 3" xfId="44714"/>
    <cellStyle name="Pre-inputted cells 6 2 2 2 5" xfId="24309"/>
    <cellStyle name="Pre-inputted cells 6 2 2 2 6" xfId="24310"/>
    <cellStyle name="Pre-inputted cells 6 2 2 2 7" xfId="24311"/>
    <cellStyle name="Pre-inputted cells 6 2 2 2 8" xfId="24312"/>
    <cellStyle name="Pre-inputted cells 6 2 2 2 9" xfId="24313"/>
    <cellStyle name="Pre-inputted cells 6 2 2 20" xfId="24314"/>
    <cellStyle name="Pre-inputted cells 6 2 2 21" xfId="24315"/>
    <cellStyle name="Pre-inputted cells 6 2 2 22" xfId="24316"/>
    <cellStyle name="Pre-inputted cells 6 2 2 23" xfId="24317"/>
    <cellStyle name="Pre-inputted cells 6 2 2 24" xfId="24318"/>
    <cellStyle name="Pre-inputted cells 6 2 2 25" xfId="24319"/>
    <cellStyle name="Pre-inputted cells 6 2 2 26" xfId="24320"/>
    <cellStyle name="Pre-inputted cells 6 2 2 27" xfId="24321"/>
    <cellStyle name="Pre-inputted cells 6 2 2 28" xfId="24322"/>
    <cellStyle name="Pre-inputted cells 6 2 2 29" xfId="24323"/>
    <cellStyle name="Pre-inputted cells 6 2 2 3" xfId="24324"/>
    <cellStyle name="Pre-inputted cells 6 2 2 3 10" xfId="24325"/>
    <cellStyle name="Pre-inputted cells 6 2 2 3 11" xfId="24326"/>
    <cellStyle name="Pre-inputted cells 6 2 2 3 12" xfId="24327"/>
    <cellStyle name="Pre-inputted cells 6 2 2 3 13" xfId="24328"/>
    <cellStyle name="Pre-inputted cells 6 2 2 3 2" xfId="24329"/>
    <cellStyle name="Pre-inputted cells 6 2 2 3 2 2" xfId="44715"/>
    <cellStyle name="Pre-inputted cells 6 2 2 3 2 3" xfId="44716"/>
    <cellStyle name="Pre-inputted cells 6 2 2 3 3" xfId="24330"/>
    <cellStyle name="Pre-inputted cells 6 2 2 3 3 2" xfId="44717"/>
    <cellStyle name="Pre-inputted cells 6 2 2 3 3 3" xfId="44718"/>
    <cellStyle name="Pre-inputted cells 6 2 2 3 4" xfId="24331"/>
    <cellStyle name="Pre-inputted cells 6 2 2 3 5" xfId="24332"/>
    <cellStyle name="Pre-inputted cells 6 2 2 3 6" xfId="24333"/>
    <cellStyle name="Pre-inputted cells 6 2 2 3 7" xfId="24334"/>
    <cellStyle name="Pre-inputted cells 6 2 2 3 8" xfId="24335"/>
    <cellStyle name="Pre-inputted cells 6 2 2 3 9" xfId="24336"/>
    <cellStyle name="Pre-inputted cells 6 2 2 30" xfId="24337"/>
    <cellStyle name="Pre-inputted cells 6 2 2 31" xfId="24338"/>
    <cellStyle name="Pre-inputted cells 6 2 2 4" xfId="24339"/>
    <cellStyle name="Pre-inputted cells 6 2 2 4 2" xfId="44719"/>
    <cellStyle name="Pre-inputted cells 6 2 2 4 3" xfId="44720"/>
    <cellStyle name="Pre-inputted cells 6 2 2 5" xfId="24340"/>
    <cellStyle name="Pre-inputted cells 6 2 2 5 2" xfId="44721"/>
    <cellStyle name="Pre-inputted cells 6 2 2 5 3" xfId="44722"/>
    <cellStyle name="Pre-inputted cells 6 2 2 6" xfId="24341"/>
    <cellStyle name="Pre-inputted cells 6 2 2 7" xfId="24342"/>
    <cellStyle name="Pre-inputted cells 6 2 2 8" xfId="24343"/>
    <cellStyle name="Pre-inputted cells 6 2 2 9" xfId="24344"/>
    <cellStyle name="Pre-inputted cells 6 2 2_4 28 1_Asst_Health_Crit_AllTO_RIIO_20110714pm" xfId="24345"/>
    <cellStyle name="Pre-inputted cells 6 2 20" xfId="24346"/>
    <cellStyle name="Pre-inputted cells 6 2 20 2" xfId="44723"/>
    <cellStyle name="Pre-inputted cells 6 2 21" xfId="24347"/>
    <cellStyle name="Pre-inputted cells 6 2 21 2" xfId="44724"/>
    <cellStyle name="Pre-inputted cells 6 2 22" xfId="24348"/>
    <cellStyle name="Pre-inputted cells 6 2 22 2" xfId="44725"/>
    <cellStyle name="Pre-inputted cells 6 2 23" xfId="24349"/>
    <cellStyle name="Pre-inputted cells 6 2 23 2" xfId="44726"/>
    <cellStyle name="Pre-inputted cells 6 2 24" xfId="24350"/>
    <cellStyle name="Pre-inputted cells 6 2 24 2" xfId="44727"/>
    <cellStyle name="Pre-inputted cells 6 2 25" xfId="24351"/>
    <cellStyle name="Pre-inputted cells 6 2 25 2" xfId="44728"/>
    <cellStyle name="Pre-inputted cells 6 2 26" xfId="24352"/>
    <cellStyle name="Pre-inputted cells 6 2 27" xfId="24353"/>
    <cellStyle name="Pre-inputted cells 6 2 28" xfId="24354"/>
    <cellStyle name="Pre-inputted cells 6 2 29" xfId="24355"/>
    <cellStyle name="Pre-inputted cells 6 2 3" xfId="24356"/>
    <cellStyle name="Pre-inputted cells 6 2 3 10" xfId="24357"/>
    <cellStyle name="Pre-inputted cells 6 2 3 11" xfId="24358"/>
    <cellStyle name="Pre-inputted cells 6 2 3 12" xfId="24359"/>
    <cellStyle name="Pre-inputted cells 6 2 3 13" xfId="24360"/>
    <cellStyle name="Pre-inputted cells 6 2 3 14" xfId="24361"/>
    <cellStyle name="Pre-inputted cells 6 2 3 15" xfId="24362"/>
    <cellStyle name="Pre-inputted cells 6 2 3 16" xfId="24363"/>
    <cellStyle name="Pre-inputted cells 6 2 3 17" xfId="24364"/>
    <cellStyle name="Pre-inputted cells 6 2 3 18" xfId="24365"/>
    <cellStyle name="Pre-inputted cells 6 2 3 19" xfId="24366"/>
    <cellStyle name="Pre-inputted cells 6 2 3 2" xfId="24367"/>
    <cellStyle name="Pre-inputted cells 6 2 3 2 10" xfId="24368"/>
    <cellStyle name="Pre-inputted cells 6 2 3 2 11" xfId="24369"/>
    <cellStyle name="Pre-inputted cells 6 2 3 2 12" xfId="24370"/>
    <cellStyle name="Pre-inputted cells 6 2 3 2 13" xfId="24371"/>
    <cellStyle name="Pre-inputted cells 6 2 3 2 2" xfId="24372"/>
    <cellStyle name="Pre-inputted cells 6 2 3 2 2 2" xfId="44729"/>
    <cellStyle name="Pre-inputted cells 6 2 3 2 2 3" xfId="44730"/>
    <cellStyle name="Pre-inputted cells 6 2 3 2 3" xfId="24373"/>
    <cellStyle name="Pre-inputted cells 6 2 3 2 3 2" xfId="44731"/>
    <cellStyle name="Pre-inputted cells 6 2 3 2 3 3" xfId="44732"/>
    <cellStyle name="Pre-inputted cells 6 2 3 2 4" xfId="24374"/>
    <cellStyle name="Pre-inputted cells 6 2 3 2 5" xfId="24375"/>
    <cellStyle name="Pre-inputted cells 6 2 3 2 6" xfId="24376"/>
    <cellStyle name="Pre-inputted cells 6 2 3 2 7" xfId="24377"/>
    <cellStyle name="Pre-inputted cells 6 2 3 2 8" xfId="24378"/>
    <cellStyle name="Pre-inputted cells 6 2 3 2 9" xfId="24379"/>
    <cellStyle name="Pre-inputted cells 6 2 3 20" xfId="24380"/>
    <cellStyle name="Pre-inputted cells 6 2 3 21" xfId="24381"/>
    <cellStyle name="Pre-inputted cells 6 2 3 22" xfId="24382"/>
    <cellStyle name="Pre-inputted cells 6 2 3 23" xfId="24383"/>
    <cellStyle name="Pre-inputted cells 6 2 3 24" xfId="24384"/>
    <cellStyle name="Pre-inputted cells 6 2 3 25" xfId="24385"/>
    <cellStyle name="Pre-inputted cells 6 2 3 26" xfId="24386"/>
    <cellStyle name="Pre-inputted cells 6 2 3 27" xfId="24387"/>
    <cellStyle name="Pre-inputted cells 6 2 3 28" xfId="24388"/>
    <cellStyle name="Pre-inputted cells 6 2 3 29" xfId="24389"/>
    <cellStyle name="Pre-inputted cells 6 2 3 3" xfId="24390"/>
    <cellStyle name="Pre-inputted cells 6 2 3 3 2" xfId="44733"/>
    <cellStyle name="Pre-inputted cells 6 2 3 3 3" xfId="44734"/>
    <cellStyle name="Pre-inputted cells 6 2 3 30" xfId="24391"/>
    <cellStyle name="Pre-inputted cells 6 2 3 4" xfId="24392"/>
    <cellStyle name="Pre-inputted cells 6 2 3 4 2" xfId="44735"/>
    <cellStyle name="Pre-inputted cells 6 2 3 4 3" xfId="44736"/>
    <cellStyle name="Pre-inputted cells 6 2 3 5" xfId="24393"/>
    <cellStyle name="Pre-inputted cells 6 2 3 6" xfId="24394"/>
    <cellStyle name="Pre-inputted cells 6 2 3 7" xfId="24395"/>
    <cellStyle name="Pre-inputted cells 6 2 3 8" xfId="24396"/>
    <cellStyle name="Pre-inputted cells 6 2 3 9" xfId="24397"/>
    <cellStyle name="Pre-inputted cells 6 2 30" xfId="24398"/>
    <cellStyle name="Pre-inputted cells 6 2 31" xfId="24399"/>
    <cellStyle name="Pre-inputted cells 6 2 32" xfId="24400"/>
    <cellStyle name="Pre-inputted cells 6 2 33" xfId="24401"/>
    <cellStyle name="Pre-inputted cells 6 2 4" xfId="24402"/>
    <cellStyle name="Pre-inputted cells 6 2 4 10" xfId="24403"/>
    <cellStyle name="Pre-inputted cells 6 2 4 11" xfId="24404"/>
    <cellStyle name="Pre-inputted cells 6 2 4 12" xfId="24405"/>
    <cellStyle name="Pre-inputted cells 6 2 4 13" xfId="24406"/>
    <cellStyle name="Pre-inputted cells 6 2 4 14" xfId="24407"/>
    <cellStyle name="Pre-inputted cells 6 2 4 15" xfId="24408"/>
    <cellStyle name="Pre-inputted cells 6 2 4 16" xfId="24409"/>
    <cellStyle name="Pre-inputted cells 6 2 4 17" xfId="24410"/>
    <cellStyle name="Pre-inputted cells 6 2 4 18" xfId="24411"/>
    <cellStyle name="Pre-inputted cells 6 2 4 19" xfId="24412"/>
    <cellStyle name="Pre-inputted cells 6 2 4 2" xfId="24413"/>
    <cellStyle name="Pre-inputted cells 6 2 4 2 10" xfId="24414"/>
    <cellStyle name="Pre-inputted cells 6 2 4 2 11" xfId="24415"/>
    <cellStyle name="Pre-inputted cells 6 2 4 2 12" xfId="24416"/>
    <cellStyle name="Pre-inputted cells 6 2 4 2 13" xfId="24417"/>
    <cellStyle name="Pre-inputted cells 6 2 4 2 2" xfId="24418"/>
    <cellStyle name="Pre-inputted cells 6 2 4 2 2 2" xfId="44737"/>
    <cellStyle name="Pre-inputted cells 6 2 4 2 2 3" xfId="44738"/>
    <cellStyle name="Pre-inputted cells 6 2 4 2 3" xfId="24419"/>
    <cellStyle name="Pre-inputted cells 6 2 4 2 3 2" xfId="44739"/>
    <cellStyle name="Pre-inputted cells 6 2 4 2 3 3" xfId="44740"/>
    <cellStyle name="Pre-inputted cells 6 2 4 2 4" xfId="24420"/>
    <cellStyle name="Pre-inputted cells 6 2 4 2 5" xfId="24421"/>
    <cellStyle name="Pre-inputted cells 6 2 4 2 6" xfId="24422"/>
    <cellStyle name="Pre-inputted cells 6 2 4 2 7" xfId="24423"/>
    <cellStyle name="Pre-inputted cells 6 2 4 2 8" xfId="24424"/>
    <cellStyle name="Pre-inputted cells 6 2 4 2 9" xfId="24425"/>
    <cellStyle name="Pre-inputted cells 6 2 4 20" xfId="24426"/>
    <cellStyle name="Pre-inputted cells 6 2 4 21" xfId="24427"/>
    <cellStyle name="Pre-inputted cells 6 2 4 22" xfId="24428"/>
    <cellStyle name="Pre-inputted cells 6 2 4 23" xfId="24429"/>
    <cellStyle name="Pre-inputted cells 6 2 4 24" xfId="24430"/>
    <cellStyle name="Pre-inputted cells 6 2 4 25" xfId="24431"/>
    <cellStyle name="Pre-inputted cells 6 2 4 26" xfId="24432"/>
    <cellStyle name="Pre-inputted cells 6 2 4 27" xfId="24433"/>
    <cellStyle name="Pre-inputted cells 6 2 4 28" xfId="24434"/>
    <cellStyle name="Pre-inputted cells 6 2 4 29" xfId="24435"/>
    <cellStyle name="Pre-inputted cells 6 2 4 3" xfId="24436"/>
    <cellStyle name="Pre-inputted cells 6 2 4 3 2" xfId="44741"/>
    <cellStyle name="Pre-inputted cells 6 2 4 3 3" xfId="44742"/>
    <cellStyle name="Pre-inputted cells 6 2 4 30" xfId="24437"/>
    <cellStyle name="Pre-inputted cells 6 2 4 4" xfId="24438"/>
    <cellStyle name="Pre-inputted cells 6 2 4 4 2" xfId="44743"/>
    <cellStyle name="Pre-inputted cells 6 2 4 4 3" xfId="44744"/>
    <cellStyle name="Pre-inputted cells 6 2 4 5" xfId="24439"/>
    <cellStyle name="Pre-inputted cells 6 2 4 6" xfId="24440"/>
    <cellStyle name="Pre-inputted cells 6 2 4 7" xfId="24441"/>
    <cellStyle name="Pre-inputted cells 6 2 4 8" xfId="24442"/>
    <cellStyle name="Pre-inputted cells 6 2 4 9" xfId="24443"/>
    <cellStyle name="Pre-inputted cells 6 2 5" xfId="24444"/>
    <cellStyle name="Pre-inputted cells 6 2 5 10" xfId="24445"/>
    <cellStyle name="Pre-inputted cells 6 2 5 11" xfId="24446"/>
    <cellStyle name="Pre-inputted cells 6 2 5 12" xfId="24447"/>
    <cellStyle name="Pre-inputted cells 6 2 5 13" xfId="24448"/>
    <cellStyle name="Pre-inputted cells 6 2 5 2" xfId="24449"/>
    <cellStyle name="Pre-inputted cells 6 2 5 2 2" xfId="44745"/>
    <cellStyle name="Pre-inputted cells 6 2 5 2 3" xfId="44746"/>
    <cellStyle name="Pre-inputted cells 6 2 5 3" xfId="24450"/>
    <cellStyle name="Pre-inputted cells 6 2 5 3 2" xfId="44747"/>
    <cellStyle name="Pre-inputted cells 6 2 5 3 3" xfId="44748"/>
    <cellStyle name="Pre-inputted cells 6 2 5 4" xfId="24451"/>
    <cellStyle name="Pre-inputted cells 6 2 5 5" xfId="24452"/>
    <cellStyle name="Pre-inputted cells 6 2 5 6" xfId="24453"/>
    <cellStyle name="Pre-inputted cells 6 2 5 7" xfId="24454"/>
    <cellStyle name="Pre-inputted cells 6 2 5 8" xfId="24455"/>
    <cellStyle name="Pre-inputted cells 6 2 5 9" xfId="24456"/>
    <cellStyle name="Pre-inputted cells 6 2 6" xfId="24457"/>
    <cellStyle name="Pre-inputted cells 6 2 6 2" xfId="44749"/>
    <cellStyle name="Pre-inputted cells 6 2 6 2 2" xfId="44750"/>
    <cellStyle name="Pre-inputted cells 6 2 6 2 3" xfId="44751"/>
    <cellStyle name="Pre-inputted cells 6 2 6 3" xfId="44752"/>
    <cellStyle name="Pre-inputted cells 6 2 6 3 2" xfId="44753"/>
    <cellStyle name="Pre-inputted cells 6 2 6 4" xfId="44754"/>
    <cellStyle name="Pre-inputted cells 6 2 7" xfId="24458"/>
    <cellStyle name="Pre-inputted cells 6 2 7 2" xfId="44755"/>
    <cellStyle name="Pre-inputted cells 6 2 8" xfId="24459"/>
    <cellStyle name="Pre-inputted cells 6 2 8 2" xfId="44756"/>
    <cellStyle name="Pre-inputted cells 6 2 9" xfId="24460"/>
    <cellStyle name="Pre-inputted cells 6 2 9 2" xfId="44757"/>
    <cellStyle name="Pre-inputted cells 6 2_4 28 1_Asst_Health_Crit_AllTO_RIIO_20110714pm" xfId="24461"/>
    <cellStyle name="Pre-inputted cells 6 20" xfId="24462"/>
    <cellStyle name="Pre-inputted cells 6 20 2" xfId="44758"/>
    <cellStyle name="Pre-inputted cells 6 21" xfId="24463"/>
    <cellStyle name="Pre-inputted cells 6 21 2" xfId="44759"/>
    <cellStyle name="Pre-inputted cells 6 22" xfId="24464"/>
    <cellStyle name="Pre-inputted cells 6 22 2" xfId="44760"/>
    <cellStyle name="Pre-inputted cells 6 23" xfId="24465"/>
    <cellStyle name="Pre-inputted cells 6 23 2" xfId="44761"/>
    <cellStyle name="Pre-inputted cells 6 24" xfId="24466"/>
    <cellStyle name="Pre-inputted cells 6 24 2" xfId="44762"/>
    <cellStyle name="Pre-inputted cells 6 25" xfId="24467"/>
    <cellStyle name="Pre-inputted cells 6 25 2" xfId="44763"/>
    <cellStyle name="Pre-inputted cells 6 26" xfId="24468"/>
    <cellStyle name="Pre-inputted cells 6 26 2" xfId="44764"/>
    <cellStyle name="Pre-inputted cells 6 27" xfId="24469"/>
    <cellStyle name="Pre-inputted cells 6 28" xfId="24470"/>
    <cellStyle name="Pre-inputted cells 6 29" xfId="24471"/>
    <cellStyle name="Pre-inputted cells 6 3" xfId="24472"/>
    <cellStyle name="Pre-inputted cells 6 3 10" xfId="24473"/>
    <cellStyle name="Pre-inputted cells 6 3 11" xfId="24474"/>
    <cellStyle name="Pre-inputted cells 6 3 12" xfId="24475"/>
    <cellStyle name="Pre-inputted cells 6 3 13" xfId="24476"/>
    <cellStyle name="Pre-inputted cells 6 3 14" xfId="24477"/>
    <cellStyle name="Pre-inputted cells 6 3 15" xfId="24478"/>
    <cellStyle name="Pre-inputted cells 6 3 16" xfId="24479"/>
    <cellStyle name="Pre-inputted cells 6 3 17" xfId="24480"/>
    <cellStyle name="Pre-inputted cells 6 3 18" xfId="24481"/>
    <cellStyle name="Pre-inputted cells 6 3 19" xfId="24482"/>
    <cellStyle name="Pre-inputted cells 6 3 2" xfId="24483"/>
    <cellStyle name="Pre-inputted cells 6 3 2 10" xfId="24484"/>
    <cellStyle name="Pre-inputted cells 6 3 2 11" xfId="24485"/>
    <cellStyle name="Pre-inputted cells 6 3 2 12" xfId="24486"/>
    <cellStyle name="Pre-inputted cells 6 3 2 13" xfId="24487"/>
    <cellStyle name="Pre-inputted cells 6 3 2 14" xfId="24488"/>
    <cellStyle name="Pre-inputted cells 6 3 2 15" xfId="24489"/>
    <cellStyle name="Pre-inputted cells 6 3 2 16" xfId="24490"/>
    <cellStyle name="Pre-inputted cells 6 3 2 17" xfId="24491"/>
    <cellStyle name="Pre-inputted cells 6 3 2 18" xfId="24492"/>
    <cellStyle name="Pre-inputted cells 6 3 2 19" xfId="24493"/>
    <cellStyle name="Pre-inputted cells 6 3 2 2" xfId="24494"/>
    <cellStyle name="Pre-inputted cells 6 3 2 2 10" xfId="24495"/>
    <cellStyle name="Pre-inputted cells 6 3 2 2 11" xfId="24496"/>
    <cellStyle name="Pre-inputted cells 6 3 2 2 12" xfId="24497"/>
    <cellStyle name="Pre-inputted cells 6 3 2 2 13" xfId="24498"/>
    <cellStyle name="Pre-inputted cells 6 3 2 2 2" xfId="24499"/>
    <cellStyle name="Pre-inputted cells 6 3 2 2 2 2" xfId="44765"/>
    <cellStyle name="Pre-inputted cells 6 3 2 2 2 3" xfId="44766"/>
    <cellStyle name="Pre-inputted cells 6 3 2 2 3" xfId="24500"/>
    <cellStyle name="Pre-inputted cells 6 3 2 2 3 2" xfId="44767"/>
    <cellStyle name="Pre-inputted cells 6 3 2 2 3 3" xfId="44768"/>
    <cellStyle name="Pre-inputted cells 6 3 2 2 4" xfId="24501"/>
    <cellStyle name="Pre-inputted cells 6 3 2 2 5" xfId="24502"/>
    <cellStyle name="Pre-inputted cells 6 3 2 2 6" xfId="24503"/>
    <cellStyle name="Pre-inputted cells 6 3 2 2 7" xfId="24504"/>
    <cellStyle name="Pre-inputted cells 6 3 2 2 8" xfId="24505"/>
    <cellStyle name="Pre-inputted cells 6 3 2 2 9" xfId="24506"/>
    <cellStyle name="Pre-inputted cells 6 3 2 20" xfId="24507"/>
    <cellStyle name="Pre-inputted cells 6 3 2 21" xfId="24508"/>
    <cellStyle name="Pre-inputted cells 6 3 2 22" xfId="24509"/>
    <cellStyle name="Pre-inputted cells 6 3 2 23" xfId="24510"/>
    <cellStyle name="Pre-inputted cells 6 3 2 24" xfId="24511"/>
    <cellStyle name="Pre-inputted cells 6 3 2 25" xfId="24512"/>
    <cellStyle name="Pre-inputted cells 6 3 2 26" xfId="24513"/>
    <cellStyle name="Pre-inputted cells 6 3 2 27" xfId="24514"/>
    <cellStyle name="Pre-inputted cells 6 3 2 28" xfId="24515"/>
    <cellStyle name="Pre-inputted cells 6 3 2 29" xfId="24516"/>
    <cellStyle name="Pre-inputted cells 6 3 2 3" xfId="24517"/>
    <cellStyle name="Pre-inputted cells 6 3 2 3 2" xfId="44769"/>
    <cellStyle name="Pre-inputted cells 6 3 2 3 3" xfId="44770"/>
    <cellStyle name="Pre-inputted cells 6 3 2 30" xfId="24518"/>
    <cellStyle name="Pre-inputted cells 6 3 2 31" xfId="24519"/>
    <cellStyle name="Pre-inputted cells 6 3 2 32" xfId="24520"/>
    <cellStyle name="Pre-inputted cells 6 3 2 33" xfId="24521"/>
    <cellStyle name="Pre-inputted cells 6 3 2 34" xfId="24522"/>
    <cellStyle name="Pre-inputted cells 6 3 2 4" xfId="24523"/>
    <cellStyle name="Pre-inputted cells 6 3 2 4 2" xfId="44771"/>
    <cellStyle name="Pre-inputted cells 6 3 2 4 3" xfId="44772"/>
    <cellStyle name="Pre-inputted cells 6 3 2 5" xfId="24524"/>
    <cellStyle name="Pre-inputted cells 6 3 2 6" xfId="24525"/>
    <cellStyle name="Pre-inputted cells 6 3 2 7" xfId="24526"/>
    <cellStyle name="Pre-inputted cells 6 3 2 8" xfId="24527"/>
    <cellStyle name="Pre-inputted cells 6 3 2 9" xfId="24528"/>
    <cellStyle name="Pre-inputted cells 6 3 20" xfId="24529"/>
    <cellStyle name="Pre-inputted cells 6 3 21" xfId="24530"/>
    <cellStyle name="Pre-inputted cells 6 3 22" xfId="24531"/>
    <cellStyle name="Pre-inputted cells 6 3 23" xfId="24532"/>
    <cellStyle name="Pre-inputted cells 6 3 24" xfId="24533"/>
    <cellStyle name="Pre-inputted cells 6 3 25" xfId="24534"/>
    <cellStyle name="Pre-inputted cells 6 3 26" xfId="24535"/>
    <cellStyle name="Pre-inputted cells 6 3 27" xfId="24536"/>
    <cellStyle name="Pre-inputted cells 6 3 28" xfId="24537"/>
    <cellStyle name="Pre-inputted cells 6 3 29" xfId="24538"/>
    <cellStyle name="Pre-inputted cells 6 3 3" xfId="24539"/>
    <cellStyle name="Pre-inputted cells 6 3 3 10" xfId="24540"/>
    <cellStyle name="Pre-inputted cells 6 3 3 11" xfId="24541"/>
    <cellStyle name="Pre-inputted cells 6 3 3 12" xfId="24542"/>
    <cellStyle name="Pre-inputted cells 6 3 3 13" xfId="24543"/>
    <cellStyle name="Pre-inputted cells 6 3 3 2" xfId="24544"/>
    <cellStyle name="Pre-inputted cells 6 3 3 2 2" xfId="44773"/>
    <cellStyle name="Pre-inputted cells 6 3 3 2 3" xfId="44774"/>
    <cellStyle name="Pre-inputted cells 6 3 3 3" xfId="24545"/>
    <cellStyle name="Pre-inputted cells 6 3 3 3 2" xfId="44775"/>
    <cellStyle name="Pre-inputted cells 6 3 3 3 3" xfId="44776"/>
    <cellStyle name="Pre-inputted cells 6 3 3 4" xfId="24546"/>
    <cellStyle name="Pre-inputted cells 6 3 3 5" xfId="24547"/>
    <cellStyle name="Pre-inputted cells 6 3 3 6" xfId="24548"/>
    <cellStyle name="Pre-inputted cells 6 3 3 7" xfId="24549"/>
    <cellStyle name="Pre-inputted cells 6 3 3 8" xfId="24550"/>
    <cellStyle name="Pre-inputted cells 6 3 3 9" xfId="24551"/>
    <cellStyle name="Pre-inputted cells 6 3 30" xfId="24552"/>
    <cellStyle name="Pre-inputted cells 6 3 31" xfId="24553"/>
    <cellStyle name="Pre-inputted cells 6 3 32" xfId="24554"/>
    <cellStyle name="Pre-inputted cells 6 3 33" xfId="24555"/>
    <cellStyle name="Pre-inputted cells 6 3 34" xfId="24556"/>
    <cellStyle name="Pre-inputted cells 6 3 35" xfId="24557"/>
    <cellStyle name="Pre-inputted cells 6 3 4" xfId="24558"/>
    <cellStyle name="Pre-inputted cells 6 3 4 2" xfId="44777"/>
    <cellStyle name="Pre-inputted cells 6 3 4 3" xfId="44778"/>
    <cellStyle name="Pre-inputted cells 6 3 5" xfId="24559"/>
    <cellStyle name="Pre-inputted cells 6 3 5 2" xfId="44779"/>
    <cellStyle name="Pre-inputted cells 6 3 5 3" xfId="44780"/>
    <cellStyle name="Pre-inputted cells 6 3 6" xfId="24560"/>
    <cellStyle name="Pre-inputted cells 6 3 7" xfId="24561"/>
    <cellStyle name="Pre-inputted cells 6 3 8" xfId="24562"/>
    <cellStyle name="Pre-inputted cells 6 3 9" xfId="24563"/>
    <cellStyle name="Pre-inputted cells 6 3_4 28 1_Asst_Health_Crit_AllTO_RIIO_20110714pm" xfId="24564"/>
    <cellStyle name="Pre-inputted cells 6 30" xfId="24565"/>
    <cellStyle name="Pre-inputted cells 6 31" xfId="24566"/>
    <cellStyle name="Pre-inputted cells 6 32" xfId="24567"/>
    <cellStyle name="Pre-inputted cells 6 33" xfId="24568"/>
    <cellStyle name="Pre-inputted cells 6 34" xfId="24569"/>
    <cellStyle name="Pre-inputted cells 6 35" xfId="24570"/>
    <cellStyle name="Pre-inputted cells 6 36" xfId="24571"/>
    <cellStyle name="Pre-inputted cells 6 37" xfId="24572"/>
    <cellStyle name="Pre-inputted cells 6 38" xfId="24573"/>
    <cellStyle name="Pre-inputted cells 6 39" xfId="24574"/>
    <cellStyle name="Pre-inputted cells 6 4" xfId="24575"/>
    <cellStyle name="Pre-inputted cells 6 4 10" xfId="24576"/>
    <cellStyle name="Pre-inputted cells 6 4 11" xfId="24577"/>
    <cellStyle name="Pre-inputted cells 6 4 12" xfId="24578"/>
    <cellStyle name="Pre-inputted cells 6 4 13" xfId="24579"/>
    <cellStyle name="Pre-inputted cells 6 4 14" xfId="24580"/>
    <cellStyle name="Pre-inputted cells 6 4 15" xfId="24581"/>
    <cellStyle name="Pre-inputted cells 6 4 16" xfId="24582"/>
    <cellStyle name="Pre-inputted cells 6 4 17" xfId="24583"/>
    <cellStyle name="Pre-inputted cells 6 4 18" xfId="24584"/>
    <cellStyle name="Pre-inputted cells 6 4 19" xfId="24585"/>
    <cellStyle name="Pre-inputted cells 6 4 2" xfId="24586"/>
    <cellStyle name="Pre-inputted cells 6 4 2 10" xfId="24587"/>
    <cellStyle name="Pre-inputted cells 6 4 2 11" xfId="24588"/>
    <cellStyle name="Pre-inputted cells 6 4 2 12" xfId="24589"/>
    <cellStyle name="Pre-inputted cells 6 4 2 13" xfId="24590"/>
    <cellStyle name="Pre-inputted cells 6 4 2 2" xfId="24591"/>
    <cellStyle name="Pre-inputted cells 6 4 2 2 2" xfId="44781"/>
    <cellStyle name="Pre-inputted cells 6 4 2 2 3" xfId="44782"/>
    <cellStyle name="Pre-inputted cells 6 4 2 3" xfId="24592"/>
    <cellStyle name="Pre-inputted cells 6 4 2 3 2" xfId="44783"/>
    <cellStyle name="Pre-inputted cells 6 4 2 3 3" xfId="44784"/>
    <cellStyle name="Pre-inputted cells 6 4 2 4" xfId="24593"/>
    <cellStyle name="Pre-inputted cells 6 4 2 5" xfId="24594"/>
    <cellStyle name="Pre-inputted cells 6 4 2 6" xfId="24595"/>
    <cellStyle name="Pre-inputted cells 6 4 2 7" xfId="24596"/>
    <cellStyle name="Pre-inputted cells 6 4 2 8" xfId="24597"/>
    <cellStyle name="Pre-inputted cells 6 4 2 9" xfId="24598"/>
    <cellStyle name="Pre-inputted cells 6 4 20" xfId="24599"/>
    <cellStyle name="Pre-inputted cells 6 4 21" xfId="24600"/>
    <cellStyle name="Pre-inputted cells 6 4 22" xfId="24601"/>
    <cellStyle name="Pre-inputted cells 6 4 23" xfId="24602"/>
    <cellStyle name="Pre-inputted cells 6 4 24" xfId="24603"/>
    <cellStyle name="Pre-inputted cells 6 4 25" xfId="24604"/>
    <cellStyle name="Pre-inputted cells 6 4 26" xfId="24605"/>
    <cellStyle name="Pre-inputted cells 6 4 27" xfId="24606"/>
    <cellStyle name="Pre-inputted cells 6 4 28" xfId="24607"/>
    <cellStyle name="Pre-inputted cells 6 4 29" xfId="24608"/>
    <cellStyle name="Pre-inputted cells 6 4 3" xfId="24609"/>
    <cellStyle name="Pre-inputted cells 6 4 3 2" xfId="44785"/>
    <cellStyle name="Pre-inputted cells 6 4 3 3" xfId="44786"/>
    <cellStyle name="Pre-inputted cells 6 4 30" xfId="24610"/>
    <cellStyle name="Pre-inputted cells 6 4 31" xfId="24611"/>
    <cellStyle name="Pre-inputted cells 6 4 32" xfId="24612"/>
    <cellStyle name="Pre-inputted cells 6 4 33" xfId="24613"/>
    <cellStyle name="Pre-inputted cells 6 4 34" xfId="24614"/>
    <cellStyle name="Pre-inputted cells 6 4 4" xfId="24615"/>
    <cellStyle name="Pre-inputted cells 6 4 4 2" xfId="44787"/>
    <cellStyle name="Pre-inputted cells 6 4 4 3" xfId="44788"/>
    <cellStyle name="Pre-inputted cells 6 4 5" xfId="24616"/>
    <cellStyle name="Pre-inputted cells 6 4 6" xfId="24617"/>
    <cellStyle name="Pre-inputted cells 6 4 7" xfId="24618"/>
    <cellStyle name="Pre-inputted cells 6 4 8" xfId="24619"/>
    <cellStyle name="Pre-inputted cells 6 4 9" xfId="24620"/>
    <cellStyle name="Pre-inputted cells 6 5" xfId="24621"/>
    <cellStyle name="Pre-inputted cells 6 5 10" xfId="24622"/>
    <cellStyle name="Pre-inputted cells 6 5 11" xfId="24623"/>
    <cellStyle name="Pre-inputted cells 6 5 12" xfId="24624"/>
    <cellStyle name="Pre-inputted cells 6 5 13" xfId="24625"/>
    <cellStyle name="Pre-inputted cells 6 5 14" xfId="24626"/>
    <cellStyle name="Pre-inputted cells 6 5 15" xfId="24627"/>
    <cellStyle name="Pre-inputted cells 6 5 16" xfId="24628"/>
    <cellStyle name="Pre-inputted cells 6 5 17" xfId="24629"/>
    <cellStyle name="Pre-inputted cells 6 5 18" xfId="24630"/>
    <cellStyle name="Pre-inputted cells 6 5 19" xfId="24631"/>
    <cellStyle name="Pre-inputted cells 6 5 2" xfId="24632"/>
    <cellStyle name="Pre-inputted cells 6 5 2 10" xfId="24633"/>
    <cellStyle name="Pre-inputted cells 6 5 2 11" xfId="24634"/>
    <cellStyle name="Pre-inputted cells 6 5 2 12" xfId="24635"/>
    <cellStyle name="Pre-inputted cells 6 5 2 13" xfId="24636"/>
    <cellStyle name="Pre-inputted cells 6 5 2 2" xfId="24637"/>
    <cellStyle name="Pre-inputted cells 6 5 2 2 2" xfId="44789"/>
    <cellStyle name="Pre-inputted cells 6 5 2 2 3" xfId="44790"/>
    <cellStyle name="Pre-inputted cells 6 5 2 3" xfId="24638"/>
    <cellStyle name="Pre-inputted cells 6 5 2 3 2" xfId="44791"/>
    <cellStyle name="Pre-inputted cells 6 5 2 3 3" xfId="44792"/>
    <cellStyle name="Pre-inputted cells 6 5 2 4" xfId="24639"/>
    <cellStyle name="Pre-inputted cells 6 5 2 5" xfId="24640"/>
    <cellStyle name="Pre-inputted cells 6 5 2 6" xfId="24641"/>
    <cellStyle name="Pre-inputted cells 6 5 2 7" xfId="24642"/>
    <cellStyle name="Pre-inputted cells 6 5 2 8" xfId="24643"/>
    <cellStyle name="Pre-inputted cells 6 5 2 9" xfId="24644"/>
    <cellStyle name="Pre-inputted cells 6 5 20" xfId="24645"/>
    <cellStyle name="Pre-inputted cells 6 5 21" xfId="24646"/>
    <cellStyle name="Pre-inputted cells 6 5 22" xfId="24647"/>
    <cellStyle name="Pre-inputted cells 6 5 23" xfId="24648"/>
    <cellStyle name="Pre-inputted cells 6 5 24" xfId="24649"/>
    <cellStyle name="Pre-inputted cells 6 5 25" xfId="24650"/>
    <cellStyle name="Pre-inputted cells 6 5 26" xfId="24651"/>
    <cellStyle name="Pre-inputted cells 6 5 27" xfId="24652"/>
    <cellStyle name="Pre-inputted cells 6 5 28" xfId="24653"/>
    <cellStyle name="Pre-inputted cells 6 5 29" xfId="24654"/>
    <cellStyle name="Pre-inputted cells 6 5 3" xfId="24655"/>
    <cellStyle name="Pre-inputted cells 6 5 3 2" xfId="44793"/>
    <cellStyle name="Pre-inputted cells 6 5 3 3" xfId="44794"/>
    <cellStyle name="Pre-inputted cells 6 5 30" xfId="24656"/>
    <cellStyle name="Pre-inputted cells 6 5 31" xfId="24657"/>
    <cellStyle name="Pre-inputted cells 6 5 32" xfId="24658"/>
    <cellStyle name="Pre-inputted cells 6 5 33" xfId="24659"/>
    <cellStyle name="Pre-inputted cells 6 5 34" xfId="24660"/>
    <cellStyle name="Pre-inputted cells 6 5 4" xfId="24661"/>
    <cellStyle name="Pre-inputted cells 6 5 4 2" xfId="44795"/>
    <cellStyle name="Pre-inputted cells 6 5 4 3" xfId="44796"/>
    <cellStyle name="Pre-inputted cells 6 5 5" xfId="24662"/>
    <cellStyle name="Pre-inputted cells 6 5 6" xfId="24663"/>
    <cellStyle name="Pre-inputted cells 6 5 7" xfId="24664"/>
    <cellStyle name="Pre-inputted cells 6 5 8" xfId="24665"/>
    <cellStyle name="Pre-inputted cells 6 5 9" xfId="24666"/>
    <cellStyle name="Pre-inputted cells 6 6" xfId="24667"/>
    <cellStyle name="Pre-inputted cells 6 6 10" xfId="24668"/>
    <cellStyle name="Pre-inputted cells 6 6 11" xfId="24669"/>
    <cellStyle name="Pre-inputted cells 6 6 12" xfId="24670"/>
    <cellStyle name="Pre-inputted cells 6 6 13" xfId="24671"/>
    <cellStyle name="Pre-inputted cells 6 6 2" xfId="24672"/>
    <cellStyle name="Pre-inputted cells 6 6 2 2" xfId="44797"/>
    <cellStyle name="Pre-inputted cells 6 6 2 3" xfId="44798"/>
    <cellStyle name="Pre-inputted cells 6 6 3" xfId="24673"/>
    <cellStyle name="Pre-inputted cells 6 6 3 2" xfId="44799"/>
    <cellStyle name="Pre-inputted cells 6 6 3 3" xfId="44800"/>
    <cellStyle name="Pre-inputted cells 6 6 4" xfId="24674"/>
    <cellStyle name="Pre-inputted cells 6 6 5" xfId="24675"/>
    <cellStyle name="Pre-inputted cells 6 6 6" xfId="24676"/>
    <cellStyle name="Pre-inputted cells 6 6 7" xfId="24677"/>
    <cellStyle name="Pre-inputted cells 6 6 8" xfId="24678"/>
    <cellStyle name="Pre-inputted cells 6 6 9" xfId="24679"/>
    <cellStyle name="Pre-inputted cells 6 7" xfId="24680"/>
    <cellStyle name="Pre-inputted cells 6 7 2" xfId="44801"/>
    <cellStyle name="Pre-inputted cells 6 7 2 2" xfId="44802"/>
    <cellStyle name="Pre-inputted cells 6 7 2 3" xfId="44803"/>
    <cellStyle name="Pre-inputted cells 6 7 3" xfId="44804"/>
    <cellStyle name="Pre-inputted cells 6 7 3 2" xfId="44805"/>
    <cellStyle name="Pre-inputted cells 6 7 4" xfId="44806"/>
    <cellStyle name="Pre-inputted cells 6 8" xfId="24681"/>
    <cellStyle name="Pre-inputted cells 6 8 2" xfId="44807"/>
    <cellStyle name="Pre-inputted cells 6 9" xfId="24682"/>
    <cellStyle name="Pre-inputted cells 6 9 2" xfId="44808"/>
    <cellStyle name="Pre-inputted cells 6_4 28 1_Asst_Health_Crit_AllTO_RIIO_20110714pm" xfId="24683"/>
    <cellStyle name="Pre-inputted cells 7" xfId="24684"/>
    <cellStyle name="Pre-inputted cells 7 10" xfId="24685"/>
    <cellStyle name="Pre-inputted cells 7 10 2" xfId="44809"/>
    <cellStyle name="Pre-inputted cells 7 11" xfId="24686"/>
    <cellStyle name="Pre-inputted cells 7 11 2" xfId="44810"/>
    <cellStyle name="Pre-inputted cells 7 12" xfId="24687"/>
    <cellStyle name="Pre-inputted cells 7 12 2" xfId="44811"/>
    <cellStyle name="Pre-inputted cells 7 13" xfId="24688"/>
    <cellStyle name="Pre-inputted cells 7 13 2" xfId="44812"/>
    <cellStyle name="Pre-inputted cells 7 14" xfId="24689"/>
    <cellStyle name="Pre-inputted cells 7 14 2" xfId="44813"/>
    <cellStyle name="Pre-inputted cells 7 15" xfId="24690"/>
    <cellStyle name="Pre-inputted cells 7 15 2" xfId="44814"/>
    <cellStyle name="Pre-inputted cells 7 16" xfId="24691"/>
    <cellStyle name="Pre-inputted cells 7 16 2" xfId="44815"/>
    <cellStyle name="Pre-inputted cells 7 17" xfId="24692"/>
    <cellStyle name="Pre-inputted cells 7 17 2" xfId="44816"/>
    <cellStyle name="Pre-inputted cells 7 18" xfId="24693"/>
    <cellStyle name="Pre-inputted cells 7 18 2" xfId="44817"/>
    <cellStyle name="Pre-inputted cells 7 19" xfId="24694"/>
    <cellStyle name="Pre-inputted cells 7 19 2" xfId="44818"/>
    <cellStyle name="Pre-inputted cells 7 2" xfId="24695"/>
    <cellStyle name="Pre-inputted cells 7 2 10" xfId="24696"/>
    <cellStyle name="Pre-inputted cells 7 2 10 2" xfId="44819"/>
    <cellStyle name="Pre-inputted cells 7 2 11" xfId="24697"/>
    <cellStyle name="Pre-inputted cells 7 2 11 2" xfId="44820"/>
    <cellStyle name="Pre-inputted cells 7 2 12" xfId="24698"/>
    <cellStyle name="Pre-inputted cells 7 2 12 2" xfId="44821"/>
    <cellStyle name="Pre-inputted cells 7 2 13" xfId="24699"/>
    <cellStyle name="Pre-inputted cells 7 2 13 2" xfId="44822"/>
    <cellStyle name="Pre-inputted cells 7 2 14" xfId="24700"/>
    <cellStyle name="Pre-inputted cells 7 2 14 2" xfId="44823"/>
    <cellStyle name="Pre-inputted cells 7 2 15" xfId="24701"/>
    <cellStyle name="Pre-inputted cells 7 2 15 2" xfId="44824"/>
    <cellStyle name="Pre-inputted cells 7 2 16" xfId="24702"/>
    <cellStyle name="Pre-inputted cells 7 2 16 2" xfId="44825"/>
    <cellStyle name="Pre-inputted cells 7 2 17" xfId="24703"/>
    <cellStyle name="Pre-inputted cells 7 2 17 2" xfId="44826"/>
    <cellStyle name="Pre-inputted cells 7 2 18" xfId="24704"/>
    <cellStyle name="Pre-inputted cells 7 2 18 2" xfId="44827"/>
    <cellStyle name="Pre-inputted cells 7 2 19" xfId="24705"/>
    <cellStyle name="Pre-inputted cells 7 2 19 2" xfId="44828"/>
    <cellStyle name="Pre-inputted cells 7 2 2" xfId="24706"/>
    <cellStyle name="Pre-inputted cells 7 2 2 10" xfId="24707"/>
    <cellStyle name="Pre-inputted cells 7 2 2 11" xfId="24708"/>
    <cellStyle name="Pre-inputted cells 7 2 2 12" xfId="24709"/>
    <cellStyle name="Pre-inputted cells 7 2 2 13" xfId="24710"/>
    <cellStyle name="Pre-inputted cells 7 2 2 14" xfId="24711"/>
    <cellStyle name="Pre-inputted cells 7 2 2 15" xfId="24712"/>
    <cellStyle name="Pre-inputted cells 7 2 2 16" xfId="24713"/>
    <cellStyle name="Pre-inputted cells 7 2 2 17" xfId="24714"/>
    <cellStyle name="Pre-inputted cells 7 2 2 18" xfId="24715"/>
    <cellStyle name="Pre-inputted cells 7 2 2 19" xfId="24716"/>
    <cellStyle name="Pre-inputted cells 7 2 2 2" xfId="24717"/>
    <cellStyle name="Pre-inputted cells 7 2 2 2 10" xfId="24718"/>
    <cellStyle name="Pre-inputted cells 7 2 2 2 11" xfId="24719"/>
    <cellStyle name="Pre-inputted cells 7 2 2 2 12" xfId="24720"/>
    <cellStyle name="Pre-inputted cells 7 2 2 2 13" xfId="24721"/>
    <cellStyle name="Pre-inputted cells 7 2 2 2 14" xfId="24722"/>
    <cellStyle name="Pre-inputted cells 7 2 2 2 15" xfId="24723"/>
    <cellStyle name="Pre-inputted cells 7 2 2 2 16" xfId="24724"/>
    <cellStyle name="Pre-inputted cells 7 2 2 2 17" xfId="24725"/>
    <cellStyle name="Pre-inputted cells 7 2 2 2 18" xfId="24726"/>
    <cellStyle name="Pre-inputted cells 7 2 2 2 19" xfId="24727"/>
    <cellStyle name="Pre-inputted cells 7 2 2 2 2" xfId="24728"/>
    <cellStyle name="Pre-inputted cells 7 2 2 2 2 10" xfId="24729"/>
    <cellStyle name="Pre-inputted cells 7 2 2 2 2 11" xfId="24730"/>
    <cellStyle name="Pre-inputted cells 7 2 2 2 2 12" xfId="24731"/>
    <cellStyle name="Pre-inputted cells 7 2 2 2 2 13" xfId="24732"/>
    <cellStyle name="Pre-inputted cells 7 2 2 2 2 2" xfId="24733"/>
    <cellStyle name="Pre-inputted cells 7 2 2 2 2 2 2" xfId="44829"/>
    <cellStyle name="Pre-inputted cells 7 2 2 2 2 2 3" xfId="44830"/>
    <cellStyle name="Pre-inputted cells 7 2 2 2 2 3" xfId="24734"/>
    <cellStyle name="Pre-inputted cells 7 2 2 2 2 3 2" xfId="44831"/>
    <cellStyle name="Pre-inputted cells 7 2 2 2 2 3 3" xfId="44832"/>
    <cellStyle name="Pre-inputted cells 7 2 2 2 2 4" xfId="24735"/>
    <cellStyle name="Pre-inputted cells 7 2 2 2 2 5" xfId="24736"/>
    <cellStyle name="Pre-inputted cells 7 2 2 2 2 6" xfId="24737"/>
    <cellStyle name="Pre-inputted cells 7 2 2 2 2 7" xfId="24738"/>
    <cellStyle name="Pre-inputted cells 7 2 2 2 2 8" xfId="24739"/>
    <cellStyle name="Pre-inputted cells 7 2 2 2 2 9" xfId="24740"/>
    <cellStyle name="Pre-inputted cells 7 2 2 2 20" xfId="24741"/>
    <cellStyle name="Pre-inputted cells 7 2 2 2 21" xfId="24742"/>
    <cellStyle name="Pre-inputted cells 7 2 2 2 22" xfId="24743"/>
    <cellStyle name="Pre-inputted cells 7 2 2 2 23" xfId="24744"/>
    <cellStyle name="Pre-inputted cells 7 2 2 2 24" xfId="24745"/>
    <cellStyle name="Pre-inputted cells 7 2 2 2 25" xfId="24746"/>
    <cellStyle name="Pre-inputted cells 7 2 2 2 26" xfId="24747"/>
    <cellStyle name="Pre-inputted cells 7 2 2 2 27" xfId="24748"/>
    <cellStyle name="Pre-inputted cells 7 2 2 2 28" xfId="24749"/>
    <cellStyle name="Pre-inputted cells 7 2 2 2 29" xfId="24750"/>
    <cellStyle name="Pre-inputted cells 7 2 2 2 3" xfId="24751"/>
    <cellStyle name="Pre-inputted cells 7 2 2 2 3 2" xfId="44833"/>
    <cellStyle name="Pre-inputted cells 7 2 2 2 3 3" xfId="44834"/>
    <cellStyle name="Pre-inputted cells 7 2 2 2 30" xfId="24752"/>
    <cellStyle name="Pre-inputted cells 7 2 2 2 31" xfId="24753"/>
    <cellStyle name="Pre-inputted cells 7 2 2 2 32" xfId="24754"/>
    <cellStyle name="Pre-inputted cells 7 2 2 2 33" xfId="24755"/>
    <cellStyle name="Pre-inputted cells 7 2 2 2 34" xfId="24756"/>
    <cellStyle name="Pre-inputted cells 7 2 2 2 4" xfId="24757"/>
    <cellStyle name="Pre-inputted cells 7 2 2 2 4 2" xfId="44835"/>
    <cellStyle name="Pre-inputted cells 7 2 2 2 4 3" xfId="44836"/>
    <cellStyle name="Pre-inputted cells 7 2 2 2 5" xfId="24758"/>
    <cellStyle name="Pre-inputted cells 7 2 2 2 6" xfId="24759"/>
    <cellStyle name="Pre-inputted cells 7 2 2 2 7" xfId="24760"/>
    <cellStyle name="Pre-inputted cells 7 2 2 2 8" xfId="24761"/>
    <cellStyle name="Pre-inputted cells 7 2 2 2 9" xfId="24762"/>
    <cellStyle name="Pre-inputted cells 7 2 2 20" xfId="24763"/>
    <cellStyle name="Pre-inputted cells 7 2 2 21" xfId="24764"/>
    <cellStyle name="Pre-inputted cells 7 2 2 22" xfId="24765"/>
    <cellStyle name="Pre-inputted cells 7 2 2 23" xfId="24766"/>
    <cellStyle name="Pre-inputted cells 7 2 2 24" xfId="24767"/>
    <cellStyle name="Pre-inputted cells 7 2 2 25" xfId="24768"/>
    <cellStyle name="Pre-inputted cells 7 2 2 26" xfId="24769"/>
    <cellStyle name="Pre-inputted cells 7 2 2 27" xfId="24770"/>
    <cellStyle name="Pre-inputted cells 7 2 2 28" xfId="24771"/>
    <cellStyle name="Pre-inputted cells 7 2 2 29" xfId="24772"/>
    <cellStyle name="Pre-inputted cells 7 2 2 3" xfId="24773"/>
    <cellStyle name="Pre-inputted cells 7 2 2 3 10" xfId="24774"/>
    <cellStyle name="Pre-inputted cells 7 2 2 3 11" xfId="24775"/>
    <cellStyle name="Pre-inputted cells 7 2 2 3 12" xfId="24776"/>
    <cellStyle name="Pre-inputted cells 7 2 2 3 13" xfId="24777"/>
    <cellStyle name="Pre-inputted cells 7 2 2 3 2" xfId="24778"/>
    <cellStyle name="Pre-inputted cells 7 2 2 3 2 2" xfId="44837"/>
    <cellStyle name="Pre-inputted cells 7 2 2 3 2 3" xfId="44838"/>
    <cellStyle name="Pre-inputted cells 7 2 2 3 3" xfId="24779"/>
    <cellStyle name="Pre-inputted cells 7 2 2 3 3 2" xfId="44839"/>
    <cellStyle name="Pre-inputted cells 7 2 2 3 3 3" xfId="44840"/>
    <cellStyle name="Pre-inputted cells 7 2 2 3 4" xfId="24780"/>
    <cellStyle name="Pre-inputted cells 7 2 2 3 5" xfId="24781"/>
    <cellStyle name="Pre-inputted cells 7 2 2 3 6" xfId="24782"/>
    <cellStyle name="Pre-inputted cells 7 2 2 3 7" xfId="24783"/>
    <cellStyle name="Pre-inputted cells 7 2 2 3 8" xfId="24784"/>
    <cellStyle name="Pre-inputted cells 7 2 2 3 9" xfId="24785"/>
    <cellStyle name="Pre-inputted cells 7 2 2 30" xfId="24786"/>
    <cellStyle name="Pre-inputted cells 7 2 2 31" xfId="24787"/>
    <cellStyle name="Pre-inputted cells 7 2 2 4" xfId="24788"/>
    <cellStyle name="Pre-inputted cells 7 2 2 4 2" xfId="44841"/>
    <cellStyle name="Pre-inputted cells 7 2 2 4 3" xfId="44842"/>
    <cellStyle name="Pre-inputted cells 7 2 2 5" xfId="24789"/>
    <cellStyle name="Pre-inputted cells 7 2 2 5 2" xfId="44843"/>
    <cellStyle name="Pre-inputted cells 7 2 2 5 3" xfId="44844"/>
    <cellStyle name="Pre-inputted cells 7 2 2 6" xfId="24790"/>
    <cellStyle name="Pre-inputted cells 7 2 2 7" xfId="24791"/>
    <cellStyle name="Pre-inputted cells 7 2 2 8" xfId="24792"/>
    <cellStyle name="Pre-inputted cells 7 2 2 9" xfId="24793"/>
    <cellStyle name="Pre-inputted cells 7 2 2_4 28 1_Asst_Health_Crit_AllTO_RIIO_20110714pm" xfId="24794"/>
    <cellStyle name="Pre-inputted cells 7 2 20" xfId="24795"/>
    <cellStyle name="Pre-inputted cells 7 2 20 2" xfId="44845"/>
    <cellStyle name="Pre-inputted cells 7 2 21" xfId="24796"/>
    <cellStyle name="Pre-inputted cells 7 2 21 2" xfId="44846"/>
    <cellStyle name="Pre-inputted cells 7 2 22" xfId="24797"/>
    <cellStyle name="Pre-inputted cells 7 2 22 2" xfId="44847"/>
    <cellStyle name="Pre-inputted cells 7 2 23" xfId="24798"/>
    <cellStyle name="Pre-inputted cells 7 2 23 2" xfId="44848"/>
    <cellStyle name="Pre-inputted cells 7 2 24" xfId="24799"/>
    <cellStyle name="Pre-inputted cells 7 2 24 2" xfId="44849"/>
    <cellStyle name="Pre-inputted cells 7 2 25" xfId="24800"/>
    <cellStyle name="Pre-inputted cells 7 2 25 2" xfId="44850"/>
    <cellStyle name="Pre-inputted cells 7 2 26" xfId="24801"/>
    <cellStyle name="Pre-inputted cells 7 2 27" xfId="24802"/>
    <cellStyle name="Pre-inputted cells 7 2 28" xfId="24803"/>
    <cellStyle name="Pre-inputted cells 7 2 29" xfId="24804"/>
    <cellStyle name="Pre-inputted cells 7 2 3" xfId="24805"/>
    <cellStyle name="Pre-inputted cells 7 2 3 10" xfId="24806"/>
    <cellStyle name="Pre-inputted cells 7 2 3 11" xfId="24807"/>
    <cellStyle name="Pre-inputted cells 7 2 3 12" xfId="24808"/>
    <cellStyle name="Pre-inputted cells 7 2 3 13" xfId="24809"/>
    <cellStyle name="Pre-inputted cells 7 2 3 14" xfId="24810"/>
    <cellStyle name="Pre-inputted cells 7 2 3 15" xfId="24811"/>
    <cellStyle name="Pre-inputted cells 7 2 3 16" xfId="24812"/>
    <cellStyle name="Pre-inputted cells 7 2 3 17" xfId="24813"/>
    <cellStyle name="Pre-inputted cells 7 2 3 18" xfId="24814"/>
    <cellStyle name="Pre-inputted cells 7 2 3 19" xfId="24815"/>
    <cellStyle name="Pre-inputted cells 7 2 3 2" xfId="24816"/>
    <cellStyle name="Pre-inputted cells 7 2 3 2 10" xfId="24817"/>
    <cellStyle name="Pre-inputted cells 7 2 3 2 11" xfId="24818"/>
    <cellStyle name="Pre-inputted cells 7 2 3 2 12" xfId="24819"/>
    <cellStyle name="Pre-inputted cells 7 2 3 2 13" xfId="24820"/>
    <cellStyle name="Pre-inputted cells 7 2 3 2 2" xfId="24821"/>
    <cellStyle name="Pre-inputted cells 7 2 3 2 2 2" xfId="44851"/>
    <cellStyle name="Pre-inputted cells 7 2 3 2 2 3" xfId="44852"/>
    <cellStyle name="Pre-inputted cells 7 2 3 2 3" xfId="24822"/>
    <cellStyle name="Pre-inputted cells 7 2 3 2 3 2" xfId="44853"/>
    <cellStyle name="Pre-inputted cells 7 2 3 2 3 3" xfId="44854"/>
    <cellStyle name="Pre-inputted cells 7 2 3 2 4" xfId="24823"/>
    <cellStyle name="Pre-inputted cells 7 2 3 2 5" xfId="24824"/>
    <cellStyle name="Pre-inputted cells 7 2 3 2 6" xfId="24825"/>
    <cellStyle name="Pre-inputted cells 7 2 3 2 7" xfId="24826"/>
    <cellStyle name="Pre-inputted cells 7 2 3 2 8" xfId="24827"/>
    <cellStyle name="Pre-inputted cells 7 2 3 2 9" xfId="24828"/>
    <cellStyle name="Pre-inputted cells 7 2 3 20" xfId="24829"/>
    <cellStyle name="Pre-inputted cells 7 2 3 21" xfId="24830"/>
    <cellStyle name="Pre-inputted cells 7 2 3 22" xfId="24831"/>
    <cellStyle name="Pre-inputted cells 7 2 3 23" xfId="24832"/>
    <cellStyle name="Pre-inputted cells 7 2 3 24" xfId="24833"/>
    <cellStyle name="Pre-inputted cells 7 2 3 25" xfId="24834"/>
    <cellStyle name="Pre-inputted cells 7 2 3 26" xfId="24835"/>
    <cellStyle name="Pre-inputted cells 7 2 3 27" xfId="24836"/>
    <cellStyle name="Pre-inputted cells 7 2 3 28" xfId="24837"/>
    <cellStyle name="Pre-inputted cells 7 2 3 29" xfId="24838"/>
    <cellStyle name="Pre-inputted cells 7 2 3 3" xfId="24839"/>
    <cellStyle name="Pre-inputted cells 7 2 3 3 2" xfId="44855"/>
    <cellStyle name="Pre-inputted cells 7 2 3 3 3" xfId="44856"/>
    <cellStyle name="Pre-inputted cells 7 2 3 30" xfId="24840"/>
    <cellStyle name="Pre-inputted cells 7 2 3 4" xfId="24841"/>
    <cellStyle name="Pre-inputted cells 7 2 3 4 2" xfId="44857"/>
    <cellStyle name="Pre-inputted cells 7 2 3 4 3" xfId="44858"/>
    <cellStyle name="Pre-inputted cells 7 2 3 5" xfId="24842"/>
    <cellStyle name="Pre-inputted cells 7 2 3 6" xfId="24843"/>
    <cellStyle name="Pre-inputted cells 7 2 3 7" xfId="24844"/>
    <cellStyle name="Pre-inputted cells 7 2 3 8" xfId="24845"/>
    <cellStyle name="Pre-inputted cells 7 2 3 9" xfId="24846"/>
    <cellStyle name="Pre-inputted cells 7 2 30" xfId="24847"/>
    <cellStyle name="Pre-inputted cells 7 2 31" xfId="24848"/>
    <cellStyle name="Pre-inputted cells 7 2 32" xfId="24849"/>
    <cellStyle name="Pre-inputted cells 7 2 33" xfId="24850"/>
    <cellStyle name="Pre-inputted cells 7 2 4" xfId="24851"/>
    <cellStyle name="Pre-inputted cells 7 2 4 10" xfId="24852"/>
    <cellStyle name="Pre-inputted cells 7 2 4 11" xfId="24853"/>
    <cellStyle name="Pre-inputted cells 7 2 4 12" xfId="24854"/>
    <cellStyle name="Pre-inputted cells 7 2 4 13" xfId="24855"/>
    <cellStyle name="Pre-inputted cells 7 2 4 14" xfId="24856"/>
    <cellStyle name="Pre-inputted cells 7 2 4 15" xfId="24857"/>
    <cellStyle name="Pre-inputted cells 7 2 4 16" xfId="24858"/>
    <cellStyle name="Pre-inputted cells 7 2 4 17" xfId="24859"/>
    <cellStyle name="Pre-inputted cells 7 2 4 18" xfId="24860"/>
    <cellStyle name="Pre-inputted cells 7 2 4 19" xfId="24861"/>
    <cellStyle name="Pre-inputted cells 7 2 4 2" xfId="24862"/>
    <cellStyle name="Pre-inputted cells 7 2 4 2 10" xfId="24863"/>
    <cellStyle name="Pre-inputted cells 7 2 4 2 11" xfId="24864"/>
    <cellStyle name="Pre-inputted cells 7 2 4 2 12" xfId="24865"/>
    <cellStyle name="Pre-inputted cells 7 2 4 2 13" xfId="24866"/>
    <cellStyle name="Pre-inputted cells 7 2 4 2 2" xfId="24867"/>
    <cellStyle name="Pre-inputted cells 7 2 4 2 2 2" xfId="44859"/>
    <cellStyle name="Pre-inputted cells 7 2 4 2 2 3" xfId="44860"/>
    <cellStyle name="Pre-inputted cells 7 2 4 2 3" xfId="24868"/>
    <cellStyle name="Pre-inputted cells 7 2 4 2 3 2" xfId="44861"/>
    <cellStyle name="Pre-inputted cells 7 2 4 2 3 3" xfId="44862"/>
    <cellStyle name="Pre-inputted cells 7 2 4 2 4" xfId="24869"/>
    <cellStyle name="Pre-inputted cells 7 2 4 2 5" xfId="24870"/>
    <cellStyle name="Pre-inputted cells 7 2 4 2 6" xfId="24871"/>
    <cellStyle name="Pre-inputted cells 7 2 4 2 7" xfId="24872"/>
    <cellStyle name="Pre-inputted cells 7 2 4 2 8" xfId="24873"/>
    <cellStyle name="Pre-inputted cells 7 2 4 2 9" xfId="24874"/>
    <cellStyle name="Pre-inputted cells 7 2 4 20" xfId="24875"/>
    <cellStyle name="Pre-inputted cells 7 2 4 21" xfId="24876"/>
    <cellStyle name="Pre-inputted cells 7 2 4 22" xfId="24877"/>
    <cellStyle name="Pre-inputted cells 7 2 4 23" xfId="24878"/>
    <cellStyle name="Pre-inputted cells 7 2 4 24" xfId="24879"/>
    <cellStyle name="Pre-inputted cells 7 2 4 25" xfId="24880"/>
    <cellStyle name="Pre-inputted cells 7 2 4 26" xfId="24881"/>
    <cellStyle name="Pre-inputted cells 7 2 4 27" xfId="24882"/>
    <cellStyle name="Pre-inputted cells 7 2 4 28" xfId="24883"/>
    <cellStyle name="Pre-inputted cells 7 2 4 29" xfId="24884"/>
    <cellStyle name="Pre-inputted cells 7 2 4 3" xfId="24885"/>
    <cellStyle name="Pre-inputted cells 7 2 4 3 2" xfId="44863"/>
    <cellStyle name="Pre-inputted cells 7 2 4 3 3" xfId="44864"/>
    <cellStyle name="Pre-inputted cells 7 2 4 30" xfId="24886"/>
    <cellStyle name="Pre-inputted cells 7 2 4 4" xfId="24887"/>
    <cellStyle name="Pre-inputted cells 7 2 4 4 2" xfId="44865"/>
    <cellStyle name="Pre-inputted cells 7 2 4 4 3" xfId="44866"/>
    <cellStyle name="Pre-inputted cells 7 2 4 5" xfId="24888"/>
    <cellStyle name="Pre-inputted cells 7 2 4 6" xfId="24889"/>
    <cellStyle name="Pre-inputted cells 7 2 4 7" xfId="24890"/>
    <cellStyle name="Pre-inputted cells 7 2 4 8" xfId="24891"/>
    <cellStyle name="Pre-inputted cells 7 2 4 9" xfId="24892"/>
    <cellStyle name="Pre-inputted cells 7 2 5" xfId="24893"/>
    <cellStyle name="Pre-inputted cells 7 2 5 10" xfId="24894"/>
    <cellStyle name="Pre-inputted cells 7 2 5 11" xfId="24895"/>
    <cellStyle name="Pre-inputted cells 7 2 5 12" xfId="24896"/>
    <cellStyle name="Pre-inputted cells 7 2 5 13" xfId="24897"/>
    <cellStyle name="Pre-inputted cells 7 2 5 2" xfId="24898"/>
    <cellStyle name="Pre-inputted cells 7 2 5 2 2" xfId="44867"/>
    <cellStyle name="Pre-inputted cells 7 2 5 2 3" xfId="44868"/>
    <cellStyle name="Pre-inputted cells 7 2 5 3" xfId="24899"/>
    <cellStyle name="Pre-inputted cells 7 2 5 3 2" xfId="44869"/>
    <cellStyle name="Pre-inputted cells 7 2 5 3 3" xfId="44870"/>
    <cellStyle name="Pre-inputted cells 7 2 5 4" xfId="24900"/>
    <cellStyle name="Pre-inputted cells 7 2 5 5" xfId="24901"/>
    <cellStyle name="Pre-inputted cells 7 2 5 6" xfId="24902"/>
    <cellStyle name="Pre-inputted cells 7 2 5 7" xfId="24903"/>
    <cellStyle name="Pre-inputted cells 7 2 5 8" xfId="24904"/>
    <cellStyle name="Pre-inputted cells 7 2 5 9" xfId="24905"/>
    <cellStyle name="Pre-inputted cells 7 2 6" xfId="24906"/>
    <cellStyle name="Pre-inputted cells 7 2 6 2" xfId="44871"/>
    <cellStyle name="Pre-inputted cells 7 2 6 2 2" xfId="44872"/>
    <cellStyle name="Pre-inputted cells 7 2 6 2 3" xfId="44873"/>
    <cellStyle name="Pre-inputted cells 7 2 6 3" xfId="44874"/>
    <cellStyle name="Pre-inputted cells 7 2 6 3 2" xfId="44875"/>
    <cellStyle name="Pre-inputted cells 7 2 6 4" xfId="44876"/>
    <cellStyle name="Pre-inputted cells 7 2 7" xfId="24907"/>
    <cellStyle name="Pre-inputted cells 7 2 7 2" xfId="44877"/>
    <cellStyle name="Pre-inputted cells 7 2 8" xfId="24908"/>
    <cellStyle name="Pre-inputted cells 7 2 8 2" xfId="44878"/>
    <cellStyle name="Pre-inputted cells 7 2 9" xfId="24909"/>
    <cellStyle name="Pre-inputted cells 7 2 9 2" xfId="44879"/>
    <cellStyle name="Pre-inputted cells 7 2_4 28 1_Asst_Health_Crit_AllTO_RIIO_20110714pm" xfId="24910"/>
    <cellStyle name="Pre-inputted cells 7 20" xfId="24911"/>
    <cellStyle name="Pre-inputted cells 7 20 2" xfId="44880"/>
    <cellStyle name="Pre-inputted cells 7 21" xfId="24912"/>
    <cellStyle name="Pre-inputted cells 7 21 2" xfId="44881"/>
    <cellStyle name="Pre-inputted cells 7 22" xfId="24913"/>
    <cellStyle name="Pre-inputted cells 7 22 2" xfId="44882"/>
    <cellStyle name="Pre-inputted cells 7 23" xfId="24914"/>
    <cellStyle name="Pre-inputted cells 7 23 2" xfId="44883"/>
    <cellStyle name="Pre-inputted cells 7 24" xfId="24915"/>
    <cellStyle name="Pre-inputted cells 7 24 2" xfId="44884"/>
    <cellStyle name="Pre-inputted cells 7 25" xfId="24916"/>
    <cellStyle name="Pre-inputted cells 7 25 2" xfId="44885"/>
    <cellStyle name="Pre-inputted cells 7 26" xfId="24917"/>
    <cellStyle name="Pre-inputted cells 7 26 2" xfId="44886"/>
    <cellStyle name="Pre-inputted cells 7 27" xfId="24918"/>
    <cellStyle name="Pre-inputted cells 7 28" xfId="24919"/>
    <cellStyle name="Pre-inputted cells 7 29" xfId="24920"/>
    <cellStyle name="Pre-inputted cells 7 3" xfId="24921"/>
    <cellStyle name="Pre-inputted cells 7 3 10" xfId="24922"/>
    <cellStyle name="Pre-inputted cells 7 3 11" xfId="24923"/>
    <cellStyle name="Pre-inputted cells 7 3 12" xfId="24924"/>
    <cellStyle name="Pre-inputted cells 7 3 13" xfId="24925"/>
    <cellStyle name="Pre-inputted cells 7 3 14" xfId="24926"/>
    <cellStyle name="Pre-inputted cells 7 3 15" xfId="24927"/>
    <cellStyle name="Pre-inputted cells 7 3 16" xfId="24928"/>
    <cellStyle name="Pre-inputted cells 7 3 17" xfId="24929"/>
    <cellStyle name="Pre-inputted cells 7 3 18" xfId="24930"/>
    <cellStyle name="Pre-inputted cells 7 3 19" xfId="24931"/>
    <cellStyle name="Pre-inputted cells 7 3 2" xfId="24932"/>
    <cellStyle name="Pre-inputted cells 7 3 2 10" xfId="24933"/>
    <cellStyle name="Pre-inputted cells 7 3 2 11" xfId="24934"/>
    <cellStyle name="Pre-inputted cells 7 3 2 12" xfId="24935"/>
    <cellStyle name="Pre-inputted cells 7 3 2 13" xfId="24936"/>
    <cellStyle name="Pre-inputted cells 7 3 2 14" xfId="24937"/>
    <cellStyle name="Pre-inputted cells 7 3 2 15" xfId="24938"/>
    <cellStyle name="Pre-inputted cells 7 3 2 16" xfId="24939"/>
    <cellStyle name="Pre-inputted cells 7 3 2 17" xfId="24940"/>
    <cellStyle name="Pre-inputted cells 7 3 2 18" xfId="24941"/>
    <cellStyle name="Pre-inputted cells 7 3 2 19" xfId="24942"/>
    <cellStyle name="Pre-inputted cells 7 3 2 2" xfId="24943"/>
    <cellStyle name="Pre-inputted cells 7 3 2 2 10" xfId="24944"/>
    <cellStyle name="Pre-inputted cells 7 3 2 2 11" xfId="24945"/>
    <cellStyle name="Pre-inputted cells 7 3 2 2 12" xfId="24946"/>
    <cellStyle name="Pre-inputted cells 7 3 2 2 13" xfId="24947"/>
    <cellStyle name="Pre-inputted cells 7 3 2 2 2" xfId="24948"/>
    <cellStyle name="Pre-inputted cells 7 3 2 2 2 2" xfId="44887"/>
    <cellStyle name="Pre-inputted cells 7 3 2 2 2 3" xfId="44888"/>
    <cellStyle name="Pre-inputted cells 7 3 2 2 3" xfId="24949"/>
    <cellStyle name="Pre-inputted cells 7 3 2 2 3 2" xfId="44889"/>
    <cellStyle name="Pre-inputted cells 7 3 2 2 3 3" xfId="44890"/>
    <cellStyle name="Pre-inputted cells 7 3 2 2 4" xfId="24950"/>
    <cellStyle name="Pre-inputted cells 7 3 2 2 5" xfId="24951"/>
    <cellStyle name="Pre-inputted cells 7 3 2 2 6" xfId="24952"/>
    <cellStyle name="Pre-inputted cells 7 3 2 2 7" xfId="24953"/>
    <cellStyle name="Pre-inputted cells 7 3 2 2 8" xfId="24954"/>
    <cellStyle name="Pre-inputted cells 7 3 2 2 9" xfId="24955"/>
    <cellStyle name="Pre-inputted cells 7 3 2 20" xfId="24956"/>
    <cellStyle name="Pre-inputted cells 7 3 2 21" xfId="24957"/>
    <cellStyle name="Pre-inputted cells 7 3 2 22" xfId="24958"/>
    <cellStyle name="Pre-inputted cells 7 3 2 23" xfId="24959"/>
    <cellStyle name="Pre-inputted cells 7 3 2 24" xfId="24960"/>
    <cellStyle name="Pre-inputted cells 7 3 2 25" xfId="24961"/>
    <cellStyle name="Pre-inputted cells 7 3 2 26" xfId="24962"/>
    <cellStyle name="Pre-inputted cells 7 3 2 27" xfId="24963"/>
    <cellStyle name="Pre-inputted cells 7 3 2 28" xfId="24964"/>
    <cellStyle name="Pre-inputted cells 7 3 2 29" xfId="24965"/>
    <cellStyle name="Pre-inputted cells 7 3 2 3" xfId="24966"/>
    <cellStyle name="Pre-inputted cells 7 3 2 3 2" xfId="44891"/>
    <cellStyle name="Pre-inputted cells 7 3 2 3 3" xfId="44892"/>
    <cellStyle name="Pre-inputted cells 7 3 2 30" xfId="24967"/>
    <cellStyle name="Pre-inputted cells 7 3 2 31" xfId="24968"/>
    <cellStyle name="Pre-inputted cells 7 3 2 32" xfId="24969"/>
    <cellStyle name="Pre-inputted cells 7 3 2 33" xfId="24970"/>
    <cellStyle name="Pre-inputted cells 7 3 2 34" xfId="24971"/>
    <cellStyle name="Pre-inputted cells 7 3 2 4" xfId="24972"/>
    <cellStyle name="Pre-inputted cells 7 3 2 4 2" xfId="44893"/>
    <cellStyle name="Pre-inputted cells 7 3 2 4 3" xfId="44894"/>
    <cellStyle name="Pre-inputted cells 7 3 2 5" xfId="24973"/>
    <cellStyle name="Pre-inputted cells 7 3 2 6" xfId="24974"/>
    <cellStyle name="Pre-inputted cells 7 3 2 7" xfId="24975"/>
    <cellStyle name="Pre-inputted cells 7 3 2 8" xfId="24976"/>
    <cellStyle name="Pre-inputted cells 7 3 2 9" xfId="24977"/>
    <cellStyle name="Pre-inputted cells 7 3 20" xfId="24978"/>
    <cellStyle name="Pre-inputted cells 7 3 21" xfId="24979"/>
    <cellStyle name="Pre-inputted cells 7 3 22" xfId="24980"/>
    <cellStyle name="Pre-inputted cells 7 3 23" xfId="24981"/>
    <cellStyle name="Pre-inputted cells 7 3 24" xfId="24982"/>
    <cellStyle name="Pre-inputted cells 7 3 25" xfId="24983"/>
    <cellStyle name="Pre-inputted cells 7 3 26" xfId="24984"/>
    <cellStyle name="Pre-inputted cells 7 3 27" xfId="24985"/>
    <cellStyle name="Pre-inputted cells 7 3 28" xfId="24986"/>
    <cellStyle name="Pre-inputted cells 7 3 29" xfId="24987"/>
    <cellStyle name="Pre-inputted cells 7 3 3" xfId="24988"/>
    <cellStyle name="Pre-inputted cells 7 3 3 10" xfId="24989"/>
    <cellStyle name="Pre-inputted cells 7 3 3 11" xfId="24990"/>
    <cellStyle name="Pre-inputted cells 7 3 3 12" xfId="24991"/>
    <cellStyle name="Pre-inputted cells 7 3 3 13" xfId="24992"/>
    <cellStyle name="Pre-inputted cells 7 3 3 2" xfId="24993"/>
    <cellStyle name="Pre-inputted cells 7 3 3 2 2" xfId="44895"/>
    <cellStyle name="Pre-inputted cells 7 3 3 2 3" xfId="44896"/>
    <cellStyle name="Pre-inputted cells 7 3 3 3" xfId="24994"/>
    <cellStyle name="Pre-inputted cells 7 3 3 3 2" xfId="44897"/>
    <cellStyle name="Pre-inputted cells 7 3 3 3 3" xfId="44898"/>
    <cellStyle name="Pre-inputted cells 7 3 3 4" xfId="24995"/>
    <cellStyle name="Pre-inputted cells 7 3 3 5" xfId="24996"/>
    <cellStyle name="Pre-inputted cells 7 3 3 6" xfId="24997"/>
    <cellStyle name="Pre-inputted cells 7 3 3 7" xfId="24998"/>
    <cellStyle name="Pre-inputted cells 7 3 3 8" xfId="24999"/>
    <cellStyle name="Pre-inputted cells 7 3 3 9" xfId="25000"/>
    <cellStyle name="Pre-inputted cells 7 3 30" xfId="25001"/>
    <cellStyle name="Pre-inputted cells 7 3 31" xfId="25002"/>
    <cellStyle name="Pre-inputted cells 7 3 32" xfId="25003"/>
    <cellStyle name="Pre-inputted cells 7 3 33" xfId="25004"/>
    <cellStyle name="Pre-inputted cells 7 3 34" xfId="25005"/>
    <cellStyle name="Pre-inputted cells 7 3 35" xfId="25006"/>
    <cellStyle name="Pre-inputted cells 7 3 4" xfId="25007"/>
    <cellStyle name="Pre-inputted cells 7 3 4 2" xfId="44899"/>
    <cellStyle name="Pre-inputted cells 7 3 4 3" xfId="44900"/>
    <cellStyle name="Pre-inputted cells 7 3 5" xfId="25008"/>
    <cellStyle name="Pre-inputted cells 7 3 5 2" xfId="44901"/>
    <cellStyle name="Pre-inputted cells 7 3 5 3" xfId="44902"/>
    <cellStyle name="Pre-inputted cells 7 3 6" xfId="25009"/>
    <cellStyle name="Pre-inputted cells 7 3 7" xfId="25010"/>
    <cellStyle name="Pre-inputted cells 7 3 8" xfId="25011"/>
    <cellStyle name="Pre-inputted cells 7 3 9" xfId="25012"/>
    <cellStyle name="Pre-inputted cells 7 3_4 28 1_Asst_Health_Crit_AllTO_RIIO_20110714pm" xfId="25013"/>
    <cellStyle name="Pre-inputted cells 7 30" xfId="25014"/>
    <cellStyle name="Pre-inputted cells 7 31" xfId="25015"/>
    <cellStyle name="Pre-inputted cells 7 32" xfId="25016"/>
    <cellStyle name="Pre-inputted cells 7 33" xfId="25017"/>
    <cellStyle name="Pre-inputted cells 7 34" xfId="25018"/>
    <cellStyle name="Pre-inputted cells 7 35" xfId="25019"/>
    <cellStyle name="Pre-inputted cells 7 36" xfId="25020"/>
    <cellStyle name="Pre-inputted cells 7 37" xfId="25021"/>
    <cellStyle name="Pre-inputted cells 7 38" xfId="25022"/>
    <cellStyle name="Pre-inputted cells 7 39" xfId="25023"/>
    <cellStyle name="Pre-inputted cells 7 4" xfId="25024"/>
    <cellStyle name="Pre-inputted cells 7 4 10" xfId="25025"/>
    <cellStyle name="Pre-inputted cells 7 4 11" xfId="25026"/>
    <cellStyle name="Pre-inputted cells 7 4 12" xfId="25027"/>
    <cellStyle name="Pre-inputted cells 7 4 13" xfId="25028"/>
    <cellStyle name="Pre-inputted cells 7 4 14" xfId="25029"/>
    <cellStyle name="Pre-inputted cells 7 4 15" xfId="25030"/>
    <cellStyle name="Pre-inputted cells 7 4 16" xfId="25031"/>
    <cellStyle name="Pre-inputted cells 7 4 17" xfId="25032"/>
    <cellStyle name="Pre-inputted cells 7 4 18" xfId="25033"/>
    <cellStyle name="Pre-inputted cells 7 4 19" xfId="25034"/>
    <cellStyle name="Pre-inputted cells 7 4 2" xfId="25035"/>
    <cellStyle name="Pre-inputted cells 7 4 2 10" xfId="25036"/>
    <cellStyle name="Pre-inputted cells 7 4 2 11" xfId="25037"/>
    <cellStyle name="Pre-inputted cells 7 4 2 12" xfId="25038"/>
    <cellStyle name="Pre-inputted cells 7 4 2 13" xfId="25039"/>
    <cellStyle name="Pre-inputted cells 7 4 2 2" xfId="25040"/>
    <cellStyle name="Pre-inputted cells 7 4 2 2 2" xfId="44903"/>
    <cellStyle name="Pre-inputted cells 7 4 2 2 3" xfId="44904"/>
    <cellStyle name="Pre-inputted cells 7 4 2 3" xfId="25041"/>
    <cellStyle name="Pre-inputted cells 7 4 2 3 2" xfId="44905"/>
    <cellStyle name="Pre-inputted cells 7 4 2 3 3" xfId="44906"/>
    <cellStyle name="Pre-inputted cells 7 4 2 4" xfId="25042"/>
    <cellStyle name="Pre-inputted cells 7 4 2 5" xfId="25043"/>
    <cellStyle name="Pre-inputted cells 7 4 2 6" xfId="25044"/>
    <cellStyle name="Pre-inputted cells 7 4 2 7" xfId="25045"/>
    <cellStyle name="Pre-inputted cells 7 4 2 8" xfId="25046"/>
    <cellStyle name="Pre-inputted cells 7 4 2 9" xfId="25047"/>
    <cellStyle name="Pre-inputted cells 7 4 20" xfId="25048"/>
    <cellStyle name="Pre-inputted cells 7 4 21" xfId="25049"/>
    <cellStyle name="Pre-inputted cells 7 4 22" xfId="25050"/>
    <cellStyle name="Pre-inputted cells 7 4 23" xfId="25051"/>
    <cellStyle name="Pre-inputted cells 7 4 24" xfId="25052"/>
    <cellStyle name="Pre-inputted cells 7 4 25" xfId="25053"/>
    <cellStyle name="Pre-inputted cells 7 4 26" xfId="25054"/>
    <cellStyle name="Pre-inputted cells 7 4 27" xfId="25055"/>
    <cellStyle name="Pre-inputted cells 7 4 28" xfId="25056"/>
    <cellStyle name="Pre-inputted cells 7 4 29" xfId="25057"/>
    <cellStyle name="Pre-inputted cells 7 4 3" xfId="25058"/>
    <cellStyle name="Pre-inputted cells 7 4 3 2" xfId="44907"/>
    <cellStyle name="Pre-inputted cells 7 4 3 3" xfId="44908"/>
    <cellStyle name="Pre-inputted cells 7 4 30" xfId="25059"/>
    <cellStyle name="Pre-inputted cells 7 4 31" xfId="25060"/>
    <cellStyle name="Pre-inputted cells 7 4 32" xfId="25061"/>
    <cellStyle name="Pre-inputted cells 7 4 33" xfId="25062"/>
    <cellStyle name="Pre-inputted cells 7 4 34" xfId="25063"/>
    <cellStyle name="Pre-inputted cells 7 4 4" xfId="25064"/>
    <cellStyle name="Pre-inputted cells 7 4 4 2" xfId="44909"/>
    <cellStyle name="Pre-inputted cells 7 4 4 3" xfId="44910"/>
    <cellStyle name="Pre-inputted cells 7 4 5" xfId="25065"/>
    <cellStyle name="Pre-inputted cells 7 4 6" xfId="25066"/>
    <cellStyle name="Pre-inputted cells 7 4 7" xfId="25067"/>
    <cellStyle name="Pre-inputted cells 7 4 8" xfId="25068"/>
    <cellStyle name="Pre-inputted cells 7 4 9" xfId="25069"/>
    <cellStyle name="Pre-inputted cells 7 5" xfId="25070"/>
    <cellStyle name="Pre-inputted cells 7 5 10" xfId="25071"/>
    <cellStyle name="Pre-inputted cells 7 5 11" xfId="25072"/>
    <cellStyle name="Pre-inputted cells 7 5 12" xfId="25073"/>
    <cellStyle name="Pre-inputted cells 7 5 13" xfId="25074"/>
    <cellStyle name="Pre-inputted cells 7 5 14" xfId="25075"/>
    <cellStyle name="Pre-inputted cells 7 5 15" xfId="25076"/>
    <cellStyle name="Pre-inputted cells 7 5 16" xfId="25077"/>
    <cellStyle name="Pre-inputted cells 7 5 17" xfId="25078"/>
    <cellStyle name="Pre-inputted cells 7 5 18" xfId="25079"/>
    <cellStyle name="Pre-inputted cells 7 5 19" xfId="25080"/>
    <cellStyle name="Pre-inputted cells 7 5 2" xfId="25081"/>
    <cellStyle name="Pre-inputted cells 7 5 2 10" xfId="25082"/>
    <cellStyle name="Pre-inputted cells 7 5 2 11" xfId="25083"/>
    <cellStyle name="Pre-inputted cells 7 5 2 12" xfId="25084"/>
    <cellStyle name="Pre-inputted cells 7 5 2 13" xfId="25085"/>
    <cellStyle name="Pre-inputted cells 7 5 2 2" xfId="25086"/>
    <cellStyle name="Pre-inputted cells 7 5 2 2 2" xfId="44911"/>
    <cellStyle name="Pre-inputted cells 7 5 2 2 3" xfId="44912"/>
    <cellStyle name="Pre-inputted cells 7 5 2 3" xfId="25087"/>
    <cellStyle name="Pre-inputted cells 7 5 2 3 2" xfId="44913"/>
    <cellStyle name="Pre-inputted cells 7 5 2 3 3" xfId="44914"/>
    <cellStyle name="Pre-inputted cells 7 5 2 4" xfId="25088"/>
    <cellStyle name="Pre-inputted cells 7 5 2 5" xfId="25089"/>
    <cellStyle name="Pre-inputted cells 7 5 2 6" xfId="25090"/>
    <cellStyle name="Pre-inputted cells 7 5 2 7" xfId="25091"/>
    <cellStyle name="Pre-inputted cells 7 5 2 8" xfId="25092"/>
    <cellStyle name="Pre-inputted cells 7 5 2 9" xfId="25093"/>
    <cellStyle name="Pre-inputted cells 7 5 20" xfId="25094"/>
    <cellStyle name="Pre-inputted cells 7 5 21" xfId="25095"/>
    <cellStyle name="Pre-inputted cells 7 5 22" xfId="25096"/>
    <cellStyle name="Pre-inputted cells 7 5 23" xfId="25097"/>
    <cellStyle name="Pre-inputted cells 7 5 24" xfId="25098"/>
    <cellStyle name="Pre-inputted cells 7 5 25" xfId="25099"/>
    <cellStyle name="Pre-inputted cells 7 5 26" xfId="25100"/>
    <cellStyle name="Pre-inputted cells 7 5 27" xfId="25101"/>
    <cellStyle name="Pre-inputted cells 7 5 28" xfId="25102"/>
    <cellStyle name="Pre-inputted cells 7 5 29" xfId="25103"/>
    <cellStyle name="Pre-inputted cells 7 5 3" xfId="25104"/>
    <cellStyle name="Pre-inputted cells 7 5 3 2" xfId="44915"/>
    <cellStyle name="Pre-inputted cells 7 5 3 3" xfId="44916"/>
    <cellStyle name="Pre-inputted cells 7 5 30" xfId="25105"/>
    <cellStyle name="Pre-inputted cells 7 5 31" xfId="25106"/>
    <cellStyle name="Pre-inputted cells 7 5 32" xfId="25107"/>
    <cellStyle name="Pre-inputted cells 7 5 33" xfId="25108"/>
    <cellStyle name="Pre-inputted cells 7 5 34" xfId="25109"/>
    <cellStyle name="Pre-inputted cells 7 5 4" xfId="25110"/>
    <cellStyle name="Pre-inputted cells 7 5 4 2" xfId="44917"/>
    <cellStyle name="Pre-inputted cells 7 5 4 3" xfId="44918"/>
    <cellStyle name="Pre-inputted cells 7 5 5" xfId="25111"/>
    <cellStyle name="Pre-inputted cells 7 5 6" xfId="25112"/>
    <cellStyle name="Pre-inputted cells 7 5 7" xfId="25113"/>
    <cellStyle name="Pre-inputted cells 7 5 8" xfId="25114"/>
    <cellStyle name="Pre-inputted cells 7 5 9" xfId="25115"/>
    <cellStyle name="Pre-inputted cells 7 6" xfId="25116"/>
    <cellStyle name="Pre-inputted cells 7 6 10" xfId="25117"/>
    <cellStyle name="Pre-inputted cells 7 6 11" xfId="25118"/>
    <cellStyle name="Pre-inputted cells 7 6 12" xfId="25119"/>
    <cellStyle name="Pre-inputted cells 7 6 13" xfId="25120"/>
    <cellStyle name="Pre-inputted cells 7 6 2" xfId="25121"/>
    <cellStyle name="Pre-inputted cells 7 6 2 2" xfId="44919"/>
    <cellStyle name="Pre-inputted cells 7 6 2 3" xfId="44920"/>
    <cellStyle name="Pre-inputted cells 7 6 3" xfId="25122"/>
    <cellStyle name="Pre-inputted cells 7 6 3 2" xfId="44921"/>
    <cellStyle name="Pre-inputted cells 7 6 3 3" xfId="44922"/>
    <cellStyle name="Pre-inputted cells 7 6 4" xfId="25123"/>
    <cellStyle name="Pre-inputted cells 7 6 5" xfId="25124"/>
    <cellStyle name="Pre-inputted cells 7 6 6" xfId="25125"/>
    <cellStyle name="Pre-inputted cells 7 6 7" xfId="25126"/>
    <cellStyle name="Pre-inputted cells 7 6 8" xfId="25127"/>
    <cellStyle name="Pre-inputted cells 7 6 9" xfId="25128"/>
    <cellStyle name="Pre-inputted cells 7 7" xfId="25129"/>
    <cellStyle name="Pre-inputted cells 7 7 2" xfId="44923"/>
    <cellStyle name="Pre-inputted cells 7 7 2 2" xfId="44924"/>
    <cellStyle name="Pre-inputted cells 7 7 2 3" xfId="44925"/>
    <cellStyle name="Pre-inputted cells 7 7 3" xfId="44926"/>
    <cellStyle name="Pre-inputted cells 7 7 3 2" xfId="44927"/>
    <cellStyle name="Pre-inputted cells 7 7 4" xfId="44928"/>
    <cellStyle name="Pre-inputted cells 7 8" xfId="25130"/>
    <cellStyle name="Pre-inputted cells 7 8 2" xfId="44929"/>
    <cellStyle name="Pre-inputted cells 7 9" xfId="25131"/>
    <cellStyle name="Pre-inputted cells 7 9 2" xfId="44930"/>
    <cellStyle name="Pre-inputted cells 7_4 28 1_Asst_Health_Crit_AllTO_RIIO_20110714pm" xfId="25132"/>
    <cellStyle name="Pre-inputted cells 8" xfId="25133"/>
    <cellStyle name="Pre-inputted cells 8 10" xfId="25134"/>
    <cellStyle name="Pre-inputted cells 8 11" xfId="25135"/>
    <cellStyle name="Pre-inputted cells 8 12" xfId="25136"/>
    <cellStyle name="Pre-inputted cells 8 13" xfId="25137"/>
    <cellStyle name="Pre-inputted cells 8 14" xfId="25138"/>
    <cellStyle name="Pre-inputted cells 8 15" xfId="25139"/>
    <cellStyle name="Pre-inputted cells 8 16" xfId="25140"/>
    <cellStyle name="Pre-inputted cells 8 17" xfId="25141"/>
    <cellStyle name="Pre-inputted cells 8 18" xfId="25142"/>
    <cellStyle name="Pre-inputted cells 8 19" xfId="25143"/>
    <cellStyle name="Pre-inputted cells 8 2" xfId="25144"/>
    <cellStyle name="Pre-inputted cells 8 2 10" xfId="25145"/>
    <cellStyle name="Pre-inputted cells 8 2 11" xfId="25146"/>
    <cellStyle name="Pre-inputted cells 8 2 12" xfId="25147"/>
    <cellStyle name="Pre-inputted cells 8 2 13" xfId="25148"/>
    <cellStyle name="Pre-inputted cells 8 2 14" xfId="25149"/>
    <cellStyle name="Pre-inputted cells 8 2 15" xfId="25150"/>
    <cellStyle name="Pre-inputted cells 8 2 16" xfId="25151"/>
    <cellStyle name="Pre-inputted cells 8 2 17" xfId="25152"/>
    <cellStyle name="Pre-inputted cells 8 2 18" xfId="25153"/>
    <cellStyle name="Pre-inputted cells 8 2 19" xfId="25154"/>
    <cellStyle name="Pre-inputted cells 8 2 2" xfId="25155"/>
    <cellStyle name="Pre-inputted cells 8 2 2 10" xfId="25156"/>
    <cellStyle name="Pre-inputted cells 8 2 2 11" xfId="25157"/>
    <cellStyle name="Pre-inputted cells 8 2 2 12" xfId="25158"/>
    <cellStyle name="Pre-inputted cells 8 2 2 13" xfId="25159"/>
    <cellStyle name="Pre-inputted cells 8 2 2 2" xfId="25160"/>
    <cellStyle name="Pre-inputted cells 8 2 2 2 2" xfId="44931"/>
    <cellStyle name="Pre-inputted cells 8 2 2 2 3" xfId="44932"/>
    <cellStyle name="Pre-inputted cells 8 2 2 3" xfId="25161"/>
    <cellStyle name="Pre-inputted cells 8 2 2 3 2" xfId="44933"/>
    <cellStyle name="Pre-inputted cells 8 2 2 3 3" xfId="44934"/>
    <cellStyle name="Pre-inputted cells 8 2 2 4" xfId="25162"/>
    <cellStyle name="Pre-inputted cells 8 2 2 5" xfId="25163"/>
    <cellStyle name="Pre-inputted cells 8 2 2 6" xfId="25164"/>
    <cellStyle name="Pre-inputted cells 8 2 2 7" xfId="25165"/>
    <cellStyle name="Pre-inputted cells 8 2 2 8" xfId="25166"/>
    <cellStyle name="Pre-inputted cells 8 2 2 9" xfId="25167"/>
    <cellStyle name="Pre-inputted cells 8 2 20" xfId="25168"/>
    <cellStyle name="Pre-inputted cells 8 2 21" xfId="25169"/>
    <cellStyle name="Pre-inputted cells 8 2 22" xfId="25170"/>
    <cellStyle name="Pre-inputted cells 8 2 23" xfId="25171"/>
    <cellStyle name="Pre-inputted cells 8 2 24" xfId="25172"/>
    <cellStyle name="Pre-inputted cells 8 2 25" xfId="25173"/>
    <cellStyle name="Pre-inputted cells 8 2 26" xfId="25174"/>
    <cellStyle name="Pre-inputted cells 8 2 27" xfId="25175"/>
    <cellStyle name="Pre-inputted cells 8 2 28" xfId="25176"/>
    <cellStyle name="Pre-inputted cells 8 2 29" xfId="25177"/>
    <cellStyle name="Pre-inputted cells 8 2 3" xfId="25178"/>
    <cellStyle name="Pre-inputted cells 8 2 3 2" xfId="44935"/>
    <cellStyle name="Pre-inputted cells 8 2 3 3" xfId="44936"/>
    <cellStyle name="Pre-inputted cells 8 2 30" xfId="25179"/>
    <cellStyle name="Pre-inputted cells 8 2 31" xfId="25180"/>
    <cellStyle name="Pre-inputted cells 8 2 32" xfId="25181"/>
    <cellStyle name="Pre-inputted cells 8 2 33" xfId="25182"/>
    <cellStyle name="Pre-inputted cells 8 2 34" xfId="25183"/>
    <cellStyle name="Pre-inputted cells 8 2 4" xfId="25184"/>
    <cellStyle name="Pre-inputted cells 8 2 4 2" xfId="44937"/>
    <cellStyle name="Pre-inputted cells 8 2 4 3" xfId="44938"/>
    <cellStyle name="Pre-inputted cells 8 2 5" xfId="25185"/>
    <cellStyle name="Pre-inputted cells 8 2 6" xfId="25186"/>
    <cellStyle name="Pre-inputted cells 8 2 7" xfId="25187"/>
    <cellStyle name="Pre-inputted cells 8 2 8" xfId="25188"/>
    <cellStyle name="Pre-inputted cells 8 2 9" xfId="25189"/>
    <cellStyle name="Pre-inputted cells 8 20" xfId="25190"/>
    <cellStyle name="Pre-inputted cells 8 21" xfId="25191"/>
    <cellStyle name="Pre-inputted cells 8 22" xfId="25192"/>
    <cellStyle name="Pre-inputted cells 8 23" xfId="25193"/>
    <cellStyle name="Pre-inputted cells 8 24" xfId="25194"/>
    <cellStyle name="Pre-inputted cells 8 25" xfId="25195"/>
    <cellStyle name="Pre-inputted cells 8 26" xfId="25196"/>
    <cellStyle name="Pre-inputted cells 8 27" xfId="25197"/>
    <cellStyle name="Pre-inputted cells 8 28" xfId="25198"/>
    <cellStyle name="Pre-inputted cells 8 29" xfId="25199"/>
    <cellStyle name="Pre-inputted cells 8 3" xfId="25200"/>
    <cellStyle name="Pre-inputted cells 8 3 10" xfId="25201"/>
    <cellStyle name="Pre-inputted cells 8 3 11" xfId="25202"/>
    <cellStyle name="Pre-inputted cells 8 3 12" xfId="25203"/>
    <cellStyle name="Pre-inputted cells 8 3 13" xfId="25204"/>
    <cellStyle name="Pre-inputted cells 8 3 2" xfId="25205"/>
    <cellStyle name="Pre-inputted cells 8 3 2 2" xfId="44939"/>
    <cellStyle name="Pre-inputted cells 8 3 2 3" xfId="44940"/>
    <cellStyle name="Pre-inputted cells 8 3 3" xfId="25206"/>
    <cellStyle name="Pre-inputted cells 8 3 3 2" xfId="44941"/>
    <cellStyle name="Pre-inputted cells 8 3 3 3" xfId="44942"/>
    <cellStyle name="Pre-inputted cells 8 3 4" xfId="25207"/>
    <cellStyle name="Pre-inputted cells 8 3 5" xfId="25208"/>
    <cellStyle name="Pre-inputted cells 8 3 6" xfId="25209"/>
    <cellStyle name="Pre-inputted cells 8 3 7" xfId="25210"/>
    <cellStyle name="Pre-inputted cells 8 3 8" xfId="25211"/>
    <cellStyle name="Pre-inputted cells 8 3 9" xfId="25212"/>
    <cellStyle name="Pre-inputted cells 8 30" xfId="25213"/>
    <cellStyle name="Pre-inputted cells 8 31" xfId="25214"/>
    <cellStyle name="Pre-inputted cells 8 32" xfId="25215"/>
    <cellStyle name="Pre-inputted cells 8 33" xfId="25216"/>
    <cellStyle name="Pre-inputted cells 8 34" xfId="25217"/>
    <cellStyle name="Pre-inputted cells 8 35" xfId="25218"/>
    <cellStyle name="Pre-inputted cells 8 4" xfId="25219"/>
    <cellStyle name="Pre-inputted cells 8 4 2" xfId="44943"/>
    <cellStyle name="Pre-inputted cells 8 4 3" xfId="44944"/>
    <cellStyle name="Pre-inputted cells 8 5" xfId="25220"/>
    <cellStyle name="Pre-inputted cells 8 5 2" xfId="44945"/>
    <cellStyle name="Pre-inputted cells 8 5 3" xfId="44946"/>
    <cellStyle name="Pre-inputted cells 8 6" xfId="25221"/>
    <cellStyle name="Pre-inputted cells 8 7" xfId="25222"/>
    <cellStyle name="Pre-inputted cells 8 8" xfId="25223"/>
    <cellStyle name="Pre-inputted cells 8 9" xfId="25224"/>
    <cellStyle name="Pre-inputted cells 8_4 28 1_Asst_Health_Crit_AllTO_RIIO_20110714pm" xfId="25225"/>
    <cellStyle name="Pre-inputted cells 9" xfId="25226"/>
    <cellStyle name="Pre-inputted cells 9 10" xfId="25227"/>
    <cellStyle name="Pre-inputted cells 9 11" xfId="25228"/>
    <cellStyle name="Pre-inputted cells 9 12" xfId="25229"/>
    <cellStyle name="Pre-inputted cells 9 13" xfId="25230"/>
    <cellStyle name="Pre-inputted cells 9 14" xfId="25231"/>
    <cellStyle name="Pre-inputted cells 9 15" xfId="25232"/>
    <cellStyle name="Pre-inputted cells 9 16" xfId="25233"/>
    <cellStyle name="Pre-inputted cells 9 17" xfId="25234"/>
    <cellStyle name="Pre-inputted cells 9 18" xfId="25235"/>
    <cellStyle name="Pre-inputted cells 9 19" xfId="25236"/>
    <cellStyle name="Pre-inputted cells 9 2" xfId="25237"/>
    <cellStyle name="Pre-inputted cells 9 2 10" xfId="25238"/>
    <cellStyle name="Pre-inputted cells 9 2 11" xfId="25239"/>
    <cellStyle name="Pre-inputted cells 9 2 12" xfId="25240"/>
    <cellStyle name="Pre-inputted cells 9 2 13" xfId="25241"/>
    <cellStyle name="Pre-inputted cells 9 2 2" xfId="25242"/>
    <cellStyle name="Pre-inputted cells 9 2 2 2" xfId="44947"/>
    <cellStyle name="Pre-inputted cells 9 2 2 3" xfId="44948"/>
    <cellStyle name="Pre-inputted cells 9 2 3" xfId="25243"/>
    <cellStyle name="Pre-inputted cells 9 2 3 2" xfId="44949"/>
    <cellStyle name="Pre-inputted cells 9 2 3 3" xfId="44950"/>
    <cellStyle name="Pre-inputted cells 9 2 4" xfId="25244"/>
    <cellStyle name="Pre-inputted cells 9 2 5" xfId="25245"/>
    <cellStyle name="Pre-inputted cells 9 2 6" xfId="25246"/>
    <cellStyle name="Pre-inputted cells 9 2 7" xfId="25247"/>
    <cellStyle name="Pre-inputted cells 9 2 8" xfId="25248"/>
    <cellStyle name="Pre-inputted cells 9 2 9" xfId="25249"/>
    <cellStyle name="Pre-inputted cells 9 20" xfId="25250"/>
    <cellStyle name="Pre-inputted cells 9 21" xfId="25251"/>
    <cellStyle name="Pre-inputted cells 9 22" xfId="25252"/>
    <cellStyle name="Pre-inputted cells 9 23" xfId="25253"/>
    <cellStyle name="Pre-inputted cells 9 24" xfId="25254"/>
    <cellStyle name="Pre-inputted cells 9 25" xfId="25255"/>
    <cellStyle name="Pre-inputted cells 9 26" xfId="25256"/>
    <cellStyle name="Pre-inputted cells 9 27" xfId="25257"/>
    <cellStyle name="Pre-inputted cells 9 28" xfId="25258"/>
    <cellStyle name="Pre-inputted cells 9 29" xfId="25259"/>
    <cellStyle name="Pre-inputted cells 9 3" xfId="25260"/>
    <cellStyle name="Pre-inputted cells 9 3 2" xfId="44951"/>
    <cellStyle name="Pre-inputted cells 9 3 3" xfId="44952"/>
    <cellStyle name="Pre-inputted cells 9 30" xfId="25261"/>
    <cellStyle name="Pre-inputted cells 9 31" xfId="25262"/>
    <cellStyle name="Pre-inputted cells 9 32" xfId="25263"/>
    <cellStyle name="Pre-inputted cells 9 33" xfId="25264"/>
    <cellStyle name="Pre-inputted cells 9 34" xfId="25265"/>
    <cellStyle name="Pre-inputted cells 9 4" xfId="25266"/>
    <cellStyle name="Pre-inputted cells 9 4 2" xfId="44953"/>
    <cellStyle name="Pre-inputted cells 9 4 3" xfId="44954"/>
    <cellStyle name="Pre-inputted cells 9 5" xfId="25267"/>
    <cellStyle name="Pre-inputted cells 9 6" xfId="25268"/>
    <cellStyle name="Pre-inputted cells 9 7" xfId="25269"/>
    <cellStyle name="Pre-inputted cells 9 8" xfId="25270"/>
    <cellStyle name="Pre-inputted cells 9 9" xfId="25271"/>
    <cellStyle name="Pre-inputted cells_1.3s Accounting C Costs Scots" xfId="25272"/>
    <cellStyle name="price" xfId="25273"/>
    <cellStyle name="PROTECTED" xfId="25274"/>
    <cellStyle name="ProtectedDates" xfId="25275"/>
    <cellStyle name="PSChar" xfId="25276"/>
    <cellStyle name="PSChar 2" xfId="49693"/>
    <cellStyle name="PSDate" xfId="25277"/>
    <cellStyle name="PSDec" xfId="25278"/>
    <cellStyle name="PSHeading" xfId="25279"/>
    <cellStyle name="PSInt" xfId="25280"/>
    <cellStyle name="PSSpacer" xfId="25281"/>
    <cellStyle name="q" xfId="25282"/>
    <cellStyle name="R00A" xfId="25283"/>
    <cellStyle name="R00B" xfId="25284"/>
    <cellStyle name="R00L" xfId="25285"/>
    <cellStyle name="R01A" xfId="25286"/>
    <cellStyle name="R01B" xfId="25287"/>
    <cellStyle name="R01H" xfId="25288"/>
    <cellStyle name="R01L" xfId="25289"/>
    <cellStyle name="R02A" xfId="25290"/>
    <cellStyle name="R02B" xfId="25291"/>
    <cellStyle name="R02H" xfId="25292"/>
    <cellStyle name="R02L" xfId="25293"/>
    <cellStyle name="R03A" xfId="25294"/>
    <cellStyle name="R03B" xfId="25295"/>
    <cellStyle name="R03H" xfId="25296"/>
    <cellStyle name="R03L" xfId="25297"/>
    <cellStyle name="R04A" xfId="25298"/>
    <cellStyle name="R04B" xfId="25299"/>
    <cellStyle name="R04H" xfId="25300"/>
    <cellStyle name="R04L" xfId="25301"/>
    <cellStyle name="R05A" xfId="25302"/>
    <cellStyle name="R05B" xfId="25303"/>
    <cellStyle name="R05H" xfId="25304"/>
    <cellStyle name="R05L" xfId="25305"/>
    <cellStyle name="R06A" xfId="25306"/>
    <cellStyle name="R06B" xfId="25307"/>
    <cellStyle name="R06H" xfId="25308"/>
    <cellStyle name="R06L" xfId="25309"/>
    <cellStyle name="R07A" xfId="25310"/>
    <cellStyle name="R07B" xfId="25311"/>
    <cellStyle name="R07L" xfId="25312"/>
    <cellStyle name="range" xfId="25313"/>
    <cellStyle name="RangeName" xfId="25314"/>
    <cellStyle name="RevList" xfId="25315"/>
    <cellStyle name="RIGs" xfId="25316"/>
    <cellStyle name="RIGs 10" xfId="25317"/>
    <cellStyle name="RIGs 11" xfId="25318"/>
    <cellStyle name="RIGs 12" xfId="25319"/>
    <cellStyle name="RIGs 13" xfId="25320"/>
    <cellStyle name="RIGs 14" xfId="25321"/>
    <cellStyle name="RIGs 15" xfId="25322"/>
    <cellStyle name="RIGs 16" xfId="25323"/>
    <cellStyle name="RIGs 17" xfId="25324"/>
    <cellStyle name="RIGs 18" xfId="25325"/>
    <cellStyle name="RIGs 19" xfId="25326"/>
    <cellStyle name="RIGs 2" xfId="25327"/>
    <cellStyle name="RIGs 2 10" xfId="25328"/>
    <cellStyle name="RIGs 2 11" xfId="25329"/>
    <cellStyle name="RIGs 2 12" xfId="25330"/>
    <cellStyle name="RIGs 2 13" xfId="25331"/>
    <cellStyle name="RIGs 2 14" xfId="25332"/>
    <cellStyle name="RIGs 2 15" xfId="25333"/>
    <cellStyle name="RIGs 2 16" xfId="25334"/>
    <cellStyle name="RIGs 2 17" xfId="25335"/>
    <cellStyle name="RIGs 2 18" xfId="25336"/>
    <cellStyle name="RIGs 2 19" xfId="25337"/>
    <cellStyle name="RIGs 2 2" xfId="25338"/>
    <cellStyle name="RIGs 2 2 10" xfId="25339"/>
    <cellStyle name="RIGs 2 2 11" xfId="25340"/>
    <cellStyle name="RIGs 2 2 12" xfId="25341"/>
    <cellStyle name="RIGs 2 2 13" xfId="25342"/>
    <cellStyle name="RIGs 2 2 14" xfId="25343"/>
    <cellStyle name="RIGs 2 2 15" xfId="25344"/>
    <cellStyle name="RIGs 2 2 16" xfId="25345"/>
    <cellStyle name="RIGs 2 2 17" xfId="25346"/>
    <cellStyle name="RIGs 2 2 18" xfId="25347"/>
    <cellStyle name="RIGs 2 2 19" xfId="25348"/>
    <cellStyle name="RIGs 2 2 2" xfId="25349"/>
    <cellStyle name="RIGs 2 2 2 10" xfId="25350"/>
    <cellStyle name="RIGs 2 2 2 11" xfId="25351"/>
    <cellStyle name="RIGs 2 2 2 12" xfId="25352"/>
    <cellStyle name="RIGs 2 2 2 13" xfId="25353"/>
    <cellStyle name="RIGs 2 2 2 14" xfId="25354"/>
    <cellStyle name="RIGs 2 2 2 15" xfId="25355"/>
    <cellStyle name="RIGs 2 2 2 16" xfId="25356"/>
    <cellStyle name="RIGs 2 2 2 17" xfId="25357"/>
    <cellStyle name="RIGs 2 2 2 18" xfId="25358"/>
    <cellStyle name="RIGs 2 2 2 19" xfId="25359"/>
    <cellStyle name="RIGs 2 2 2 2" xfId="25360"/>
    <cellStyle name="RIGs 2 2 2 2 10" xfId="25361"/>
    <cellStyle name="RIGs 2 2 2 2 11" xfId="25362"/>
    <cellStyle name="RIGs 2 2 2 2 12" xfId="25363"/>
    <cellStyle name="RIGs 2 2 2 2 13" xfId="25364"/>
    <cellStyle name="RIGs 2 2 2 2 2" xfId="25365"/>
    <cellStyle name="RIGs 2 2 2 2 3" xfId="25366"/>
    <cellStyle name="RIGs 2 2 2 2 4" xfId="25367"/>
    <cellStyle name="RIGs 2 2 2 2 5" xfId="25368"/>
    <cellStyle name="RIGs 2 2 2 2 6" xfId="25369"/>
    <cellStyle name="RIGs 2 2 2 2 7" xfId="25370"/>
    <cellStyle name="RIGs 2 2 2 2 8" xfId="25371"/>
    <cellStyle name="RIGs 2 2 2 2 9" xfId="25372"/>
    <cellStyle name="RIGs 2 2 2 20" xfId="25373"/>
    <cellStyle name="RIGs 2 2 2 21" xfId="25374"/>
    <cellStyle name="RIGs 2 2 2 3" xfId="25375"/>
    <cellStyle name="RIGs 2 2 2 4" xfId="25376"/>
    <cellStyle name="RIGs 2 2 2 5" xfId="25377"/>
    <cellStyle name="RIGs 2 2 2 6" xfId="25378"/>
    <cellStyle name="RIGs 2 2 2 7" xfId="25379"/>
    <cellStyle name="RIGs 2 2 2 8" xfId="25380"/>
    <cellStyle name="RIGs 2 2 2 9" xfId="25381"/>
    <cellStyle name="RIGs 2 2 20" xfId="25382"/>
    <cellStyle name="RIGs 2 2 21" xfId="25383"/>
    <cellStyle name="RIGs 2 2 22" xfId="25384"/>
    <cellStyle name="RIGs 2 2 3" xfId="25385"/>
    <cellStyle name="RIGs 2 2 3 10" xfId="25386"/>
    <cellStyle name="RIGs 2 2 3 11" xfId="25387"/>
    <cellStyle name="RIGs 2 2 3 12" xfId="25388"/>
    <cellStyle name="RIGs 2 2 3 13" xfId="25389"/>
    <cellStyle name="RIGs 2 2 3 2" xfId="25390"/>
    <cellStyle name="RIGs 2 2 3 3" xfId="25391"/>
    <cellStyle name="RIGs 2 2 3 4" xfId="25392"/>
    <cellStyle name="RIGs 2 2 3 5" xfId="25393"/>
    <cellStyle name="RIGs 2 2 3 6" xfId="25394"/>
    <cellStyle name="RIGs 2 2 3 7" xfId="25395"/>
    <cellStyle name="RIGs 2 2 3 8" xfId="25396"/>
    <cellStyle name="RIGs 2 2 3 9" xfId="25397"/>
    <cellStyle name="RIGs 2 2 4" xfId="25398"/>
    <cellStyle name="RIGs 2 2 5" xfId="25399"/>
    <cellStyle name="RIGs 2 2 6" xfId="25400"/>
    <cellStyle name="RIGs 2 2 7" xfId="25401"/>
    <cellStyle name="RIGs 2 2 8" xfId="25402"/>
    <cellStyle name="RIGs 2 2 9" xfId="25403"/>
    <cellStyle name="RIGs 2 2_4 28 1_Asst_Health_Crit_AllTO_RIIO_20110714pm" xfId="25404"/>
    <cellStyle name="RIGs 2 20" xfId="25405"/>
    <cellStyle name="RIGs 2 21" xfId="25406"/>
    <cellStyle name="RIGs 2 22" xfId="25407"/>
    <cellStyle name="RIGs 2 23" xfId="25408"/>
    <cellStyle name="RIGs 2 24" xfId="25409"/>
    <cellStyle name="RIGs 2 25" xfId="44955"/>
    <cellStyle name="RIGs 2 3" xfId="25410"/>
    <cellStyle name="RIGs 2 3 10" xfId="25411"/>
    <cellStyle name="RIGs 2 3 11" xfId="25412"/>
    <cellStyle name="RIGs 2 3 12" xfId="25413"/>
    <cellStyle name="RIGs 2 3 13" xfId="25414"/>
    <cellStyle name="RIGs 2 3 14" xfId="25415"/>
    <cellStyle name="RIGs 2 3 15" xfId="25416"/>
    <cellStyle name="RIGs 2 3 16" xfId="25417"/>
    <cellStyle name="RIGs 2 3 17" xfId="25418"/>
    <cellStyle name="RIGs 2 3 18" xfId="25419"/>
    <cellStyle name="RIGs 2 3 19" xfId="25420"/>
    <cellStyle name="RIGs 2 3 2" xfId="25421"/>
    <cellStyle name="RIGs 2 3 2 10" xfId="25422"/>
    <cellStyle name="RIGs 2 3 2 11" xfId="25423"/>
    <cellStyle name="RIGs 2 3 2 12" xfId="25424"/>
    <cellStyle name="RIGs 2 3 2 13" xfId="25425"/>
    <cellStyle name="RIGs 2 3 2 2" xfId="25426"/>
    <cellStyle name="RIGs 2 3 2 3" xfId="25427"/>
    <cellStyle name="RIGs 2 3 2 4" xfId="25428"/>
    <cellStyle name="RIGs 2 3 2 5" xfId="25429"/>
    <cellStyle name="RIGs 2 3 2 6" xfId="25430"/>
    <cellStyle name="RIGs 2 3 2 7" xfId="25431"/>
    <cellStyle name="RIGs 2 3 2 8" xfId="25432"/>
    <cellStyle name="RIGs 2 3 2 9" xfId="25433"/>
    <cellStyle name="RIGs 2 3 20" xfId="25434"/>
    <cellStyle name="RIGs 2 3 21" xfId="25435"/>
    <cellStyle name="RIGs 2 3 3" xfId="25436"/>
    <cellStyle name="RIGs 2 3 4" xfId="25437"/>
    <cellStyle name="RIGs 2 3 5" xfId="25438"/>
    <cellStyle name="RIGs 2 3 6" xfId="25439"/>
    <cellStyle name="RIGs 2 3 7" xfId="25440"/>
    <cellStyle name="RIGs 2 3 8" xfId="25441"/>
    <cellStyle name="RIGs 2 3 9" xfId="25442"/>
    <cellStyle name="RIGs 2 4" xfId="25443"/>
    <cellStyle name="RIGs 2 4 10" xfId="25444"/>
    <cellStyle name="RIGs 2 4 11" xfId="25445"/>
    <cellStyle name="RIGs 2 4 12" xfId="25446"/>
    <cellStyle name="RIGs 2 4 13" xfId="25447"/>
    <cellStyle name="RIGs 2 4 2" xfId="25448"/>
    <cellStyle name="RIGs 2 4 3" xfId="25449"/>
    <cellStyle name="RIGs 2 4 4" xfId="25450"/>
    <cellStyle name="RIGs 2 4 5" xfId="25451"/>
    <cellStyle name="RIGs 2 4 6" xfId="25452"/>
    <cellStyle name="RIGs 2 4 7" xfId="25453"/>
    <cellStyle name="RIGs 2 4 8" xfId="25454"/>
    <cellStyle name="RIGs 2 4 9" xfId="25455"/>
    <cellStyle name="RIGs 2 5" xfId="25456"/>
    <cellStyle name="RIGs 2 5 2" xfId="44956"/>
    <cellStyle name="RIGs 2 5 2 2" xfId="44957"/>
    <cellStyle name="RIGs 2 5 2 3" xfId="44958"/>
    <cellStyle name="RIGs 2 5 3" xfId="44959"/>
    <cellStyle name="RIGs 2 5 4" xfId="44960"/>
    <cellStyle name="RIGs 2 6" xfId="25457"/>
    <cellStyle name="RIGs 2 7" xfId="25458"/>
    <cellStyle name="RIGs 2 8" xfId="25459"/>
    <cellStyle name="RIGs 2 9" xfId="25460"/>
    <cellStyle name="RIGs 2_4 28 1_Asst_Health_Crit_AllTO_RIIO_20110714pm" xfId="25461"/>
    <cellStyle name="RIGs 20" xfId="25462"/>
    <cellStyle name="RIGs 21" xfId="25463"/>
    <cellStyle name="RIGs 22" xfId="25464"/>
    <cellStyle name="RIGs 23" xfId="25465"/>
    <cellStyle name="RIGs 24" xfId="25466"/>
    <cellStyle name="RIGs 25" xfId="25467"/>
    <cellStyle name="RIGs 26" xfId="44961"/>
    <cellStyle name="RIGs 3" xfId="25468"/>
    <cellStyle name="RIGs 3 10" xfId="25469"/>
    <cellStyle name="RIGs 3 11" xfId="25470"/>
    <cellStyle name="RIGs 3 12" xfId="25471"/>
    <cellStyle name="RIGs 3 13" xfId="25472"/>
    <cellStyle name="RIGs 3 14" xfId="25473"/>
    <cellStyle name="RIGs 3 15" xfId="25474"/>
    <cellStyle name="RIGs 3 16" xfId="25475"/>
    <cellStyle name="RIGs 3 17" xfId="25476"/>
    <cellStyle name="RIGs 3 18" xfId="25477"/>
    <cellStyle name="RIGs 3 19" xfId="25478"/>
    <cellStyle name="RIGs 3 2" xfId="25479"/>
    <cellStyle name="RIGs 3 2 10" xfId="25480"/>
    <cellStyle name="RIGs 3 2 11" xfId="25481"/>
    <cellStyle name="RIGs 3 2 12" xfId="25482"/>
    <cellStyle name="RIGs 3 2 13" xfId="25483"/>
    <cellStyle name="RIGs 3 2 14" xfId="25484"/>
    <cellStyle name="RIGs 3 2 15" xfId="25485"/>
    <cellStyle name="RIGs 3 2 16" xfId="25486"/>
    <cellStyle name="RIGs 3 2 17" xfId="25487"/>
    <cellStyle name="RIGs 3 2 18" xfId="25488"/>
    <cellStyle name="RIGs 3 2 19" xfId="25489"/>
    <cellStyle name="RIGs 3 2 2" xfId="25490"/>
    <cellStyle name="RIGs 3 2 2 10" xfId="25491"/>
    <cellStyle name="RIGs 3 2 2 11" xfId="25492"/>
    <cellStyle name="RIGs 3 2 2 12" xfId="25493"/>
    <cellStyle name="RIGs 3 2 2 13" xfId="25494"/>
    <cellStyle name="RIGs 3 2 2 2" xfId="25495"/>
    <cellStyle name="RIGs 3 2 2 3" xfId="25496"/>
    <cellStyle name="RIGs 3 2 2 4" xfId="25497"/>
    <cellStyle name="RIGs 3 2 2 5" xfId="25498"/>
    <cellStyle name="RIGs 3 2 2 6" xfId="25499"/>
    <cellStyle name="RIGs 3 2 2 7" xfId="25500"/>
    <cellStyle name="RIGs 3 2 2 8" xfId="25501"/>
    <cellStyle name="RIGs 3 2 2 9" xfId="25502"/>
    <cellStyle name="RIGs 3 2 20" xfId="25503"/>
    <cellStyle name="RIGs 3 2 21" xfId="25504"/>
    <cellStyle name="RIGs 3 2 3" xfId="25505"/>
    <cellStyle name="RIGs 3 2 4" xfId="25506"/>
    <cellStyle name="RIGs 3 2 5" xfId="25507"/>
    <cellStyle name="RIGs 3 2 6" xfId="25508"/>
    <cellStyle name="RIGs 3 2 7" xfId="25509"/>
    <cellStyle name="RIGs 3 2 8" xfId="25510"/>
    <cellStyle name="RIGs 3 2 9" xfId="25511"/>
    <cellStyle name="RIGs 3 20" xfId="25512"/>
    <cellStyle name="RIGs 3 21" xfId="25513"/>
    <cellStyle name="RIGs 3 22" xfId="25514"/>
    <cellStyle name="RIGs 3 3" xfId="25515"/>
    <cellStyle name="RIGs 3 3 10" xfId="25516"/>
    <cellStyle name="RIGs 3 3 11" xfId="25517"/>
    <cellStyle name="RIGs 3 3 12" xfId="25518"/>
    <cellStyle name="RIGs 3 3 13" xfId="25519"/>
    <cellStyle name="RIGs 3 3 2" xfId="25520"/>
    <cellStyle name="RIGs 3 3 3" xfId="25521"/>
    <cellStyle name="RIGs 3 3 4" xfId="25522"/>
    <cellStyle name="RIGs 3 3 5" xfId="25523"/>
    <cellStyle name="RIGs 3 3 6" xfId="25524"/>
    <cellStyle name="RIGs 3 3 7" xfId="25525"/>
    <cellStyle name="RIGs 3 3 8" xfId="25526"/>
    <cellStyle name="RIGs 3 3 9" xfId="25527"/>
    <cellStyle name="RIGs 3 4" xfId="25528"/>
    <cellStyle name="RIGs 3 5" xfId="25529"/>
    <cellStyle name="RIGs 3 6" xfId="25530"/>
    <cellStyle name="RIGs 3 7" xfId="25531"/>
    <cellStyle name="RIGs 3 8" xfId="25532"/>
    <cellStyle name="RIGs 3 9" xfId="25533"/>
    <cellStyle name="RIGs 3_4 28 1_Asst_Health_Crit_AllTO_RIIO_20110714pm" xfId="25534"/>
    <cellStyle name="RIGs 4" xfId="25535"/>
    <cellStyle name="RIGs 4 10" xfId="25536"/>
    <cellStyle name="RIGs 4 11" xfId="25537"/>
    <cellStyle name="RIGs 4 12" xfId="25538"/>
    <cellStyle name="RIGs 4 13" xfId="25539"/>
    <cellStyle name="RIGs 4 14" xfId="25540"/>
    <cellStyle name="RIGs 4 15" xfId="25541"/>
    <cellStyle name="RIGs 4 16" xfId="25542"/>
    <cellStyle name="RIGs 4 17" xfId="25543"/>
    <cellStyle name="RIGs 4 18" xfId="25544"/>
    <cellStyle name="RIGs 4 19" xfId="25545"/>
    <cellStyle name="RIGs 4 2" xfId="25546"/>
    <cellStyle name="RIGs 4 2 10" xfId="25547"/>
    <cellStyle name="RIGs 4 2 11" xfId="25548"/>
    <cellStyle name="RIGs 4 2 12" xfId="25549"/>
    <cellStyle name="RIGs 4 2 13" xfId="25550"/>
    <cellStyle name="RIGs 4 2 2" xfId="25551"/>
    <cellStyle name="RIGs 4 2 3" xfId="25552"/>
    <cellStyle name="RIGs 4 2 4" xfId="25553"/>
    <cellStyle name="RIGs 4 2 5" xfId="25554"/>
    <cellStyle name="RIGs 4 2 6" xfId="25555"/>
    <cellStyle name="RIGs 4 2 7" xfId="25556"/>
    <cellStyle name="RIGs 4 2 8" xfId="25557"/>
    <cellStyle name="RIGs 4 2 9" xfId="25558"/>
    <cellStyle name="RIGs 4 20" xfId="25559"/>
    <cellStyle name="RIGs 4 21" xfId="25560"/>
    <cellStyle name="RIGs 4 3" xfId="25561"/>
    <cellStyle name="RIGs 4 4" xfId="25562"/>
    <cellStyle name="RIGs 4 5" xfId="25563"/>
    <cellStyle name="RIGs 4 6" xfId="25564"/>
    <cellStyle name="RIGs 4 7" xfId="25565"/>
    <cellStyle name="RIGs 4 8" xfId="25566"/>
    <cellStyle name="RIGs 4 9" xfId="25567"/>
    <cellStyle name="RIGs 5" xfId="25568"/>
    <cellStyle name="RIGs 5 10" xfId="25569"/>
    <cellStyle name="RIGs 5 11" xfId="25570"/>
    <cellStyle name="RIGs 5 12" xfId="25571"/>
    <cellStyle name="RIGs 5 13" xfId="25572"/>
    <cellStyle name="RIGs 5 2" xfId="25573"/>
    <cellStyle name="RIGs 5 3" xfId="25574"/>
    <cellStyle name="RIGs 5 4" xfId="25575"/>
    <cellStyle name="RIGs 5 5" xfId="25576"/>
    <cellStyle name="RIGs 5 6" xfId="25577"/>
    <cellStyle name="RIGs 5 7" xfId="25578"/>
    <cellStyle name="RIGs 5 8" xfId="25579"/>
    <cellStyle name="RIGs 5 9" xfId="25580"/>
    <cellStyle name="RIGs 6" xfId="25581"/>
    <cellStyle name="RIGs 6 2" xfId="44962"/>
    <cellStyle name="RIGs 6 2 2" xfId="44963"/>
    <cellStyle name="RIGs 6 2 3" xfId="44964"/>
    <cellStyle name="RIGs 6 3" xfId="44965"/>
    <cellStyle name="RIGs 6 4" xfId="44966"/>
    <cellStyle name="RIGs 7" xfId="25582"/>
    <cellStyle name="RIGs 8" xfId="25583"/>
    <cellStyle name="RIGs 9" xfId="25584"/>
    <cellStyle name="RIGs input cells" xfId="25585"/>
    <cellStyle name="RIGs input cells 10" xfId="25586"/>
    <cellStyle name="RIGs input cells 10 10" xfId="25587"/>
    <cellStyle name="RIGs input cells 10 11" xfId="25588"/>
    <cellStyle name="RIGs input cells 10 12" xfId="25589"/>
    <cellStyle name="RIGs input cells 10 13" xfId="25590"/>
    <cellStyle name="RIGs input cells 10 14" xfId="25591"/>
    <cellStyle name="RIGs input cells 10 15" xfId="25592"/>
    <cellStyle name="RIGs input cells 10 16" xfId="25593"/>
    <cellStyle name="RIGs input cells 10 17" xfId="25594"/>
    <cellStyle name="RIGs input cells 10 18" xfId="25595"/>
    <cellStyle name="RIGs input cells 10 19" xfId="25596"/>
    <cellStyle name="RIGs input cells 10 2" xfId="25597"/>
    <cellStyle name="RIGs input cells 10 2 10" xfId="25598"/>
    <cellStyle name="RIGs input cells 10 2 11" xfId="25599"/>
    <cellStyle name="RIGs input cells 10 2 12" xfId="25600"/>
    <cellStyle name="RIGs input cells 10 2 13" xfId="25601"/>
    <cellStyle name="RIGs input cells 10 2 2" xfId="25602"/>
    <cellStyle name="RIGs input cells 10 2 2 2" xfId="44967"/>
    <cellStyle name="RIGs input cells 10 2 2 3" xfId="44968"/>
    <cellStyle name="RIGs input cells 10 2 3" xfId="25603"/>
    <cellStyle name="RIGs input cells 10 2 3 2" xfId="44969"/>
    <cellStyle name="RIGs input cells 10 2 3 3" xfId="44970"/>
    <cellStyle name="RIGs input cells 10 2 4" xfId="25604"/>
    <cellStyle name="RIGs input cells 10 2 5" xfId="25605"/>
    <cellStyle name="RIGs input cells 10 2 6" xfId="25606"/>
    <cellStyle name="RIGs input cells 10 2 7" xfId="25607"/>
    <cellStyle name="RIGs input cells 10 2 8" xfId="25608"/>
    <cellStyle name="RIGs input cells 10 2 9" xfId="25609"/>
    <cellStyle name="RIGs input cells 10 20" xfId="25610"/>
    <cellStyle name="RIGs input cells 10 21" xfId="25611"/>
    <cellStyle name="RIGs input cells 10 22" xfId="25612"/>
    <cellStyle name="RIGs input cells 10 23" xfId="25613"/>
    <cellStyle name="RIGs input cells 10 24" xfId="25614"/>
    <cellStyle name="RIGs input cells 10 25" xfId="25615"/>
    <cellStyle name="RIGs input cells 10 26" xfId="25616"/>
    <cellStyle name="RIGs input cells 10 27" xfId="25617"/>
    <cellStyle name="RIGs input cells 10 28" xfId="25618"/>
    <cellStyle name="RIGs input cells 10 29" xfId="25619"/>
    <cellStyle name="RIGs input cells 10 3" xfId="25620"/>
    <cellStyle name="RIGs input cells 10 3 2" xfId="25621"/>
    <cellStyle name="RIGs input cells 10 3 2 2" xfId="25622"/>
    <cellStyle name="RIGs input cells 10 3 2 2 2" xfId="25623"/>
    <cellStyle name="RIGs input cells 10 3 2 2 3" xfId="44971"/>
    <cellStyle name="RIGs input cells 10 3 2 2 3 2" xfId="44972"/>
    <cellStyle name="RIGs input cells 10 3 3" xfId="44973"/>
    <cellStyle name="RIGs input cells 10 30" xfId="25624"/>
    <cellStyle name="RIGs input cells 10 31" xfId="25625"/>
    <cellStyle name="RIGs input cells 10 32" xfId="25626"/>
    <cellStyle name="RIGs input cells 10 33" xfId="25627"/>
    <cellStyle name="RIGs input cells 10 34" xfId="25628"/>
    <cellStyle name="RIGs input cells 10 4" xfId="25629"/>
    <cellStyle name="RIGs input cells 10 4 2" xfId="44974"/>
    <cellStyle name="RIGs input cells 10 4 3" xfId="44975"/>
    <cellStyle name="RIGs input cells 10 5" xfId="25630"/>
    <cellStyle name="RIGs input cells 10 6" xfId="25631"/>
    <cellStyle name="RIGs input cells 10 7" xfId="25632"/>
    <cellStyle name="RIGs input cells 10 8" xfId="25633"/>
    <cellStyle name="RIGs input cells 10 9" xfId="25634"/>
    <cellStyle name="RIGs input cells 11" xfId="25635"/>
    <cellStyle name="RIGs input cells 11 10" xfId="25636"/>
    <cellStyle name="RIGs input cells 11 11" xfId="25637"/>
    <cellStyle name="RIGs input cells 11 12" xfId="25638"/>
    <cellStyle name="RIGs input cells 11 13" xfId="25639"/>
    <cellStyle name="RIGs input cells 11 14" xfId="25640"/>
    <cellStyle name="RIGs input cells 11 15" xfId="25641"/>
    <cellStyle name="RIGs input cells 11 16" xfId="25642"/>
    <cellStyle name="RIGs input cells 11 17" xfId="25643"/>
    <cellStyle name="RIGs input cells 11 18" xfId="25644"/>
    <cellStyle name="RIGs input cells 11 19" xfId="25645"/>
    <cellStyle name="RIGs input cells 11 2" xfId="25646"/>
    <cellStyle name="RIGs input cells 11 2 10" xfId="25647"/>
    <cellStyle name="RIGs input cells 11 2 11" xfId="25648"/>
    <cellStyle name="RIGs input cells 11 2 12" xfId="25649"/>
    <cellStyle name="RIGs input cells 11 2 13" xfId="25650"/>
    <cellStyle name="RIGs input cells 11 2 2" xfId="25651"/>
    <cellStyle name="RIGs input cells 11 2 2 2" xfId="44976"/>
    <cellStyle name="RIGs input cells 11 2 2 2 2" xfId="44977"/>
    <cellStyle name="RIGs input cells 11 2 2 3" xfId="44978"/>
    <cellStyle name="RIGs input cells 11 2 3" xfId="25652"/>
    <cellStyle name="RIGs input cells 11 2 3 2" xfId="44979"/>
    <cellStyle name="RIGs input cells 11 2 3 3" xfId="44980"/>
    <cellStyle name="RIGs input cells 11 2 4" xfId="25653"/>
    <cellStyle name="RIGs input cells 11 2 5" xfId="25654"/>
    <cellStyle name="RIGs input cells 11 2 6" xfId="25655"/>
    <cellStyle name="RIGs input cells 11 2 7" xfId="25656"/>
    <cellStyle name="RIGs input cells 11 2 8" xfId="25657"/>
    <cellStyle name="RIGs input cells 11 2 9" xfId="25658"/>
    <cellStyle name="RIGs input cells 11 20" xfId="25659"/>
    <cellStyle name="RIGs input cells 11 21" xfId="25660"/>
    <cellStyle name="RIGs input cells 11 22" xfId="25661"/>
    <cellStyle name="RIGs input cells 11 23" xfId="25662"/>
    <cellStyle name="RIGs input cells 11 24" xfId="25663"/>
    <cellStyle name="RIGs input cells 11 25" xfId="25664"/>
    <cellStyle name="RIGs input cells 11 26" xfId="25665"/>
    <cellStyle name="RIGs input cells 11 27" xfId="25666"/>
    <cellStyle name="RIGs input cells 11 28" xfId="25667"/>
    <cellStyle name="RIGs input cells 11 29" xfId="25668"/>
    <cellStyle name="RIGs input cells 11 3" xfId="25669"/>
    <cellStyle name="RIGs input cells 11 3 2" xfId="44981"/>
    <cellStyle name="RIGs input cells 11 3 3" xfId="44982"/>
    <cellStyle name="RIGs input cells 11 30" xfId="25670"/>
    <cellStyle name="RIGs input cells 11 31" xfId="25671"/>
    <cellStyle name="RIGs input cells 11 32" xfId="25672"/>
    <cellStyle name="RIGs input cells 11 33" xfId="25673"/>
    <cellStyle name="RIGs input cells 11 34" xfId="25674"/>
    <cellStyle name="RIGs input cells 11 4" xfId="25675"/>
    <cellStyle name="RIGs input cells 11 4 2" xfId="44983"/>
    <cellStyle name="RIGs input cells 11 4 3" xfId="44984"/>
    <cellStyle name="RIGs input cells 11 5" xfId="25676"/>
    <cellStyle name="RIGs input cells 11 6" xfId="25677"/>
    <cellStyle name="RIGs input cells 11 7" xfId="25678"/>
    <cellStyle name="RIGs input cells 11 8" xfId="25679"/>
    <cellStyle name="RIGs input cells 11 9" xfId="25680"/>
    <cellStyle name="RIGs input cells 12" xfId="25681"/>
    <cellStyle name="RIGs input cells 12 10" xfId="25682"/>
    <cellStyle name="RIGs input cells 12 11" xfId="25683"/>
    <cellStyle name="RIGs input cells 12 12" xfId="25684"/>
    <cellStyle name="RIGs input cells 12 13" xfId="25685"/>
    <cellStyle name="RIGs input cells 12 14" xfId="25686"/>
    <cellStyle name="RIGs input cells 12 15" xfId="25687"/>
    <cellStyle name="RIGs input cells 12 16" xfId="25688"/>
    <cellStyle name="RIGs input cells 12 17" xfId="25689"/>
    <cellStyle name="RIGs input cells 12 18" xfId="25690"/>
    <cellStyle name="RIGs input cells 12 19" xfId="25691"/>
    <cellStyle name="RIGs input cells 12 2" xfId="25692"/>
    <cellStyle name="RIGs input cells 12 2 10" xfId="25693"/>
    <cellStyle name="RIGs input cells 12 2 11" xfId="25694"/>
    <cellStyle name="RIGs input cells 12 2 12" xfId="25695"/>
    <cellStyle name="RIGs input cells 12 2 13" xfId="25696"/>
    <cellStyle name="RIGs input cells 12 2 2" xfId="25697"/>
    <cellStyle name="RIGs input cells 12 2 2 2" xfId="44985"/>
    <cellStyle name="RIGs input cells 12 2 2 3" xfId="44986"/>
    <cellStyle name="RIGs input cells 12 2 3" xfId="25698"/>
    <cellStyle name="RIGs input cells 12 2 3 2" xfId="44987"/>
    <cellStyle name="RIGs input cells 12 2 3 3" xfId="44988"/>
    <cellStyle name="RIGs input cells 12 2 4" xfId="25699"/>
    <cellStyle name="RIGs input cells 12 2 5" xfId="25700"/>
    <cellStyle name="RIGs input cells 12 2 6" xfId="25701"/>
    <cellStyle name="RIGs input cells 12 2 7" xfId="25702"/>
    <cellStyle name="RIGs input cells 12 2 8" xfId="25703"/>
    <cellStyle name="RIGs input cells 12 2 9" xfId="25704"/>
    <cellStyle name="RIGs input cells 12 20" xfId="25705"/>
    <cellStyle name="RIGs input cells 12 21" xfId="25706"/>
    <cellStyle name="RIGs input cells 12 22" xfId="25707"/>
    <cellStyle name="RIGs input cells 12 23" xfId="25708"/>
    <cellStyle name="RIGs input cells 12 24" xfId="25709"/>
    <cellStyle name="RIGs input cells 12 25" xfId="25710"/>
    <cellStyle name="RIGs input cells 12 26" xfId="25711"/>
    <cellStyle name="RIGs input cells 12 27" xfId="25712"/>
    <cellStyle name="RIGs input cells 12 28" xfId="25713"/>
    <cellStyle name="RIGs input cells 12 29" xfId="25714"/>
    <cellStyle name="RIGs input cells 12 3" xfId="25715"/>
    <cellStyle name="RIGs input cells 12 3 2" xfId="44989"/>
    <cellStyle name="RIGs input cells 12 3 3" xfId="44990"/>
    <cellStyle name="RIGs input cells 12 30" xfId="25716"/>
    <cellStyle name="RIGs input cells 12 31" xfId="25717"/>
    <cellStyle name="RIGs input cells 12 32" xfId="25718"/>
    <cellStyle name="RIGs input cells 12 33" xfId="25719"/>
    <cellStyle name="RIGs input cells 12 34" xfId="25720"/>
    <cellStyle name="RIGs input cells 12 4" xfId="25721"/>
    <cellStyle name="RIGs input cells 12 4 2" xfId="44991"/>
    <cellStyle name="RIGs input cells 12 4 3" xfId="44992"/>
    <cellStyle name="RIGs input cells 12 5" xfId="25722"/>
    <cellStyle name="RIGs input cells 12 6" xfId="25723"/>
    <cellStyle name="RIGs input cells 12 7" xfId="25724"/>
    <cellStyle name="RIGs input cells 12 8" xfId="25725"/>
    <cellStyle name="RIGs input cells 12 9" xfId="25726"/>
    <cellStyle name="RIGs input cells 13" xfId="25727"/>
    <cellStyle name="RIGs input cells 13 10" xfId="25728"/>
    <cellStyle name="RIGs input cells 13 11" xfId="25729"/>
    <cellStyle name="RIGs input cells 13 12" xfId="25730"/>
    <cellStyle name="RIGs input cells 13 13" xfId="25731"/>
    <cellStyle name="RIGs input cells 13 2" xfId="25732"/>
    <cellStyle name="RIGs input cells 13 2 2" xfId="44993"/>
    <cellStyle name="RIGs input cells 13 2 3" xfId="44994"/>
    <cellStyle name="RIGs input cells 13 3" xfId="25733"/>
    <cellStyle name="RIGs input cells 13 3 2" xfId="44995"/>
    <cellStyle name="RIGs input cells 13 3 3" xfId="44996"/>
    <cellStyle name="RIGs input cells 13 4" xfId="25734"/>
    <cellStyle name="RIGs input cells 13 5" xfId="25735"/>
    <cellStyle name="RIGs input cells 13 6" xfId="25736"/>
    <cellStyle name="RIGs input cells 13 7" xfId="25737"/>
    <cellStyle name="RIGs input cells 13 8" xfId="25738"/>
    <cellStyle name="RIGs input cells 13 9" xfId="25739"/>
    <cellStyle name="RIGs input cells 14" xfId="25740"/>
    <cellStyle name="RIGs input cells 14 2" xfId="44997"/>
    <cellStyle name="RIGs input cells 14 2 2" xfId="44998"/>
    <cellStyle name="RIGs input cells 14 2 3" xfId="44999"/>
    <cellStyle name="RIGs input cells 14 3" xfId="45000"/>
    <cellStyle name="RIGs input cells 14 3 2" xfId="45001"/>
    <cellStyle name="RIGs input cells 14 4" xfId="45002"/>
    <cellStyle name="RIGs input cells 15" xfId="25741"/>
    <cellStyle name="RIGs input cells 15 2" xfId="25742"/>
    <cellStyle name="RIGs input cells 16" xfId="25743"/>
    <cellStyle name="RIGs input cells 16 2" xfId="25744"/>
    <cellStyle name="RIGs input cells 17" xfId="25745"/>
    <cellStyle name="RIGs input cells 17 2" xfId="45003"/>
    <cellStyle name="RIGs input cells 18" xfId="25746"/>
    <cellStyle name="RIGs input cells 18 2" xfId="45004"/>
    <cellStyle name="RIGs input cells 19" xfId="25747"/>
    <cellStyle name="RIGs input cells 19 2" xfId="45005"/>
    <cellStyle name="RIGs input cells 2" xfId="25748"/>
    <cellStyle name="RIGs input cells 2 10" xfId="25749"/>
    <cellStyle name="RIGs input cells 2 10 10" xfId="25750"/>
    <cellStyle name="RIGs input cells 2 10 11" xfId="25751"/>
    <cellStyle name="RIGs input cells 2 10 12" xfId="25752"/>
    <cellStyle name="RIGs input cells 2 10 13" xfId="25753"/>
    <cellStyle name="RIGs input cells 2 10 14" xfId="25754"/>
    <cellStyle name="RIGs input cells 2 10 15" xfId="25755"/>
    <cellStyle name="RIGs input cells 2 10 16" xfId="25756"/>
    <cellStyle name="RIGs input cells 2 10 17" xfId="25757"/>
    <cellStyle name="RIGs input cells 2 10 18" xfId="25758"/>
    <cellStyle name="RIGs input cells 2 10 19" xfId="25759"/>
    <cellStyle name="RIGs input cells 2 10 2" xfId="25760"/>
    <cellStyle name="RIGs input cells 2 10 2 10" xfId="25761"/>
    <cellStyle name="RIGs input cells 2 10 2 11" xfId="25762"/>
    <cellStyle name="RIGs input cells 2 10 2 12" xfId="25763"/>
    <cellStyle name="RIGs input cells 2 10 2 13" xfId="25764"/>
    <cellStyle name="RIGs input cells 2 10 2 2" xfId="25765"/>
    <cellStyle name="RIGs input cells 2 10 2 2 2" xfId="45006"/>
    <cellStyle name="RIGs input cells 2 10 2 2 3" xfId="45007"/>
    <cellStyle name="RIGs input cells 2 10 2 3" xfId="25766"/>
    <cellStyle name="RIGs input cells 2 10 2 3 2" xfId="45008"/>
    <cellStyle name="RIGs input cells 2 10 2 3 3" xfId="45009"/>
    <cellStyle name="RIGs input cells 2 10 2 4" xfId="25767"/>
    <cellStyle name="RIGs input cells 2 10 2 5" xfId="25768"/>
    <cellStyle name="RIGs input cells 2 10 2 6" xfId="25769"/>
    <cellStyle name="RIGs input cells 2 10 2 7" xfId="25770"/>
    <cellStyle name="RIGs input cells 2 10 2 8" xfId="25771"/>
    <cellStyle name="RIGs input cells 2 10 2 9" xfId="25772"/>
    <cellStyle name="RIGs input cells 2 10 20" xfId="25773"/>
    <cellStyle name="RIGs input cells 2 10 21" xfId="25774"/>
    <cellStyle name="RIGs input cells 2 10 22" xfId="25775"/>
    <cellStyle name="RIGs input cells 2 10 23" xfId="25776"/>
    <cellStyle name="RIGs input cells 2 10 24" xfId="25777"/>
    <cellStyle name="RIGs input cells 2 10 25" xfId="25778"/>
    <cellStyle name="RIGs input cells 2 10 26" xfId="25779"/>
    <cellStyle name="RIGs input cells 2 10 27" xfId="25780"/>
    <cellStyle name="RIGs input cells 2 10 28" xfId="25781"/>
    <cellStyle name="RIGs input cells 2 10 29" xfId="25782"/>
    <cellStyle name="RIGs input cells 2 10 3" xfId="25783"/>
    <cellStyle name="RIGs input cells 2 10 3 2" xfId="45010"/>
    <cellStyle name="RIGs input cells 2 10 3 3" xfId="45011"/>
    <cellStyle name="RIGs input cells 2 10 30" xfId="25784"/>
    <cellStyle name="RIGs input cells 2 10 31" xfId="25785"/>
    <cellStyle name="RIGs input cells 2 10 32" xfId="25786"/>
    <cellStyle name="RIGs input cells 2 10 33" xfId="25787"/>
    <cellStyle name="RIGs input cells 2 10 34" xfId="25788"/>
    <cellStyle name="RIGs input cells 2 10 4" xfId="25789"/>
    <cellStyle name="RIGs input cells 2 10 4 2" xfId="45012"/>
    <cellStyle name="RIGs input cells 2 10 4 3" xfId="45013"/>
    <cellStyle name="RIGs input cells 2 10 5" xfId="25790"/>
    <cellStyle name="RIGs input cells 2 10 6" xfId="25791"/>
    <cellStyle name="RIGs input cells 2 10 7" xfId="25792"/>
    <cellStyle name="RIGs input cells 2 10 8" xfId="25793"/>
    <cellStyle name="RIGs input cells 2 10 9" xfId="25794"/>
    <cellStyle name="RIGs input cells 2 11" xfId="25795"/>
    <cellStyle name="RIGs input cells 2 11 10" xfId="25796"/>
    <cellStyle name="RIGs input cells 2 11 11" xfId="25797"/>
    <cellStyle name="RIGs input cells 2 11 12" xfId="25798"/>
    <cellStyle name="RIGs input cells 2 11 13" xfId="25799"/>
    <cellStyle name="RIGs input cells 2 11 14" xfId="25800"/>
    <cellStyle name="RIGs input cells 2 11 15" xfId="25801"/>
    <cellStyle name="RIGs input cells 2 11 16" xfId="25802"/>
    <cellStyle name="RIGs input cells 2 11 17" xfId="25803"/>
    <cellStyle name="RIGs input cells 2 11 18" xfId="25804"/>
    <cellStyle name="RIGs input cells 2 11 19" xfId="25805"/>
    <cellStyle name="RIGs input cells 2 11 2" xfId="25806"/>
    <cellStyle name="RIGs input cells 2 11 2 10" xfId="25807"/>
    <cellStyle name="RIGs input cells 2 11 2 11" xfId="25808"/>
    <cellStyle name="RIGs input cells 2 11 2 12" xfId="25809"/>
    <cellStyle name="RIGs input cells 2 11 2 13" xfId="25810"/>
    <cellStyle name="RIGs input cells 2 11 2 2" xfId="25811"/>
    <cellStyle name="RIGs input cells 2 11 2 2 2" xfId="45014"/>
    <cellStyle name="RIGs input cells 2 11 2 2 3" xfId="45015"/>
    <cellStyle name="RIGs input cells 2 11 2 3" xfId="25812"/>
    <cellStyle name="RIGs input cells 2 11 2 3 2" xfId="45016"/>
    <cellStyle name="RIGs input cells 2 11 2 3 3" xfId="45017"/>
    <cellStyle name="RIGs input cells 2 11 2 4" xfId="25813"/>
    <cellStyle name="RIGs input cells 2 11 2 5" xfId="25814"/>
    <cellStyle name="RIGs input cells 2 11 2 6" xfId="25815"/>
    <cellStyle name="RIGs input cells 2 11 2 7" xfId="25816"/>
    <cellStyle name="RIGs input cells 2 11 2 8" xfId="25817"/>
    <cellStyle name="RIGs input cells 2 11 2 9" xfId="25818"/>
    <cellStyle name="RIGs input cells 2 11 20" xfId="25819"/>
    <cellStyle name="RIGs input cells 2 11 21" xfId="25820"/>
    <cellStyle name="RIGs input cells 2 11 22" xfId="25821"/>
    <cellStyle name="RIGs input cells 2 11 23" xfId="25822"/>
    <cellStyle name="RIGs input cells 2 11 24" xfId="25823"/>
    <cellStyle name="RIGs input cells 2 11 25" xfId="25824"/>
    <cellStyle name="RIGs input cells 2 11 26" xfId="25825"/>
    <cellStyle name="RIGs input cells 2 11 27" xfId="25826"/>
    <cellStyle name="RIGs input cells 2 11 28" xfId="25827"/>
    <cellStyle name="RIGs input cells 2 11 29" xfId="25828"/>
    <cellStyle name="RIGs input cells 2 11 3" xfId="25829"/>
    <cellStyle name="RIGs input cells 2 11 3 2" xfId="45018"/>
    <cellStyle name="RIGs input cells 2 11 3 3" xfId="45019"/>
    <cellStyle name="RIGs input cells 2 11 30" xfId="25830"/>
    <cellStyle name="RIGs input cells 2 11 31" xfId="25831"/>
    <cellStyle name="RIGs input cells 2 11 32" xfId="25832"/>
    <cellStyle name="RIGs input cells 2 11 33" xfId="25833"/>
    <cellStyle name="RIGs input cells 2 11 34" xfId="25834"/>
    <cellStyle name="RIGs input cells 2 11 4" xfId="25835"/>
    <cellStyle name="RIGs input cells 2 11 4 2" xfId="45020"/>
    <cellStyle name="RIGs input cells 2 11 4 3" xfId="45021"/>
    <cellStyle name="RIGs input cells 2 11 5" xfId="25836"/>
    <cellStyle name="RIGs input cells 2 11 6" xfId="25837"/>
    <cellStyle name="RIGs input cells 2 11 7" xfId="25838"/>
    <cellStyle name="RIGs input cells 2 11 8" xfId="25839"/>
    <cellStyle name="RIGs input cells 2 11 9" xfId="25840"/>
    <cellStyle name="RIGs input cells 2 12" xfId="25841"/>
    <cellStyle name="RIGs input cells 2 12 10" xfId="25842"/>
    <cellStyle name="RIGs input cells 2 12 11" xfId="25843"/>
    <cellStyle name="RIGs input cells 2 12 12" xfId="25844"/>
    <cellStyle name="RIGs input cells 2 12 13" xfId="25845"/>
    <cellStyle name="RIGs input cells 2 12 2" xfId="25846"/>
    <cellStyle name="RIGs input cells 2 12 2 2" xfId="45022"/>
    <cellStyle name="RIGs input cells 2 12 2 3" xfId="45023"/>
    <cellStyle name="RIGs input cells 2 12 3" xfId="25847"/>
    <cellStyle name="RIGs input cells 2 12 3 2" xfId="45024"/>
    <cellStyle name="RIGs input cells 2 12 3 3" xfId="45025"/>
    <cellStyle name="RIGs input cells 2 12 4" xfId="25848"/>
    <cellStyle name="RIGs input cells 2 12 5" xfId="25849"/>
    <cellStyle name="RIGs input cells 2 12 6" xfId="25850"/>
    <cellStyle name="RIGs input cells 2 12 7" xfId="25851"/>
    <cellStyle name="RIGs input cells 2 12 8" xfId="25852"/>
    <cellStyle name="RIGs input cells 2 12 9" xfId="25853"/>
    <cellStyle name="RIGs input cells 2 13" xfId="25854"/>
    <cellStyle name="RIGs input cells 2 13 2" xfId="45026"/>
    <cellStyle name="RIGs input cells 2 13 2 2" xfId="45027"/>
    <cellStyle name="RIGs input cells 2 13 2 3" xfId="45028"/>
    <cellStyle name="RIGs input cells 2 13 3" xfId="45029"/>
    <cellStyle name="RIGs input cells 2 13 3 2" xfId="45030"/>
    <cellStyle name="RIGs input cells 2 13 4" xfId="45031"/>
    <cellStyle name="RIGs input cells 2 14" xfId="25855"/>
    <cellStyle name="RIGs input cells 2 14 2" xfId="45032"/>
    <cellStyle name="RIGs input cells 2 15" xfId="25856"/>
    <cellStyle name="RIGs input cells 2 15 2" xfId="45033"/>
    <cellStyle name="RIGs input cells 2 16" xfId="25857"/>
    <cellStyle name="RIGs input cells 2 16 2" xfId="45034"/>
    <cellStyle name="RIGs input cells 2 17" xfId="25858"/>
    <cellStyle name="RIGs input cells 2 17 2" xfId="45035"/>
    <cellStyle name="RIGs input cells 2 18" xfId="25859"/>
    <cellStyle name="RIGs input cells 2 18 2" xfId="45036"/>
    <cellStyle name="RIGs input cells 2 19" xfId="25860"/>
    <cellStyle name="RIGs input cells 2 19 2" xfId="45037"/>
    <cellStyle name="RIGs input cells 2 2" xfId="25861"/>
    <cellStyle name="RIGs input cells 2 2 10" xfId="25862"/>
    <cellStyle name="RIGs input cells 2 2 10 2" xfId="45038"/>
    <cellStyle name="RIGs input cells 2 2 11" xfId="25863"/>
    <cellStyle name="RIGs input cells 2 2 11 2" xfId="45039"/>
    <cellStyle name="RIGs input cells 2 2 12" xfId="25864"/>
    <cellStyle name="RIGs input cells 2 2 12 2" xfId="45040"/>
    <cellStyle name="RIGs input cells 2 2 13" xfId="25865"/>
    <cellStyle name="RIGs input cells 2 2 13 2" xfId="45041"/>
    <cellStyle name="RIGs input cells 2 2 14" xfId="25866"/>
    <cellStyle name="RIGs input cells 2 2 14 2" xfId="45042"/>
    <cellStyle name="RIGs input cells 2 2 15" xfId="25867"/>
    <cellStyle name="RIGs input cells 2 2 15 2" xfId="45043"/>
    <cellStyle name="RIGs input cells 2 2 16" xfId="25868"/>
    <cellStyle name="RIGs input cells 2 2 16 2" xfId="45044"/>
    <cellStyle name="RIGs input cells 2 2 17" xfId="25869"/>
    <cellStyle name="RIGs input cells 2 2 17 2" xfId="45045"/>
    <cellStyle name="RIGs input cells 2 2 18" xfId="25870"/>
    <cellStyle name="RIGs input cells 2 2 18 2" xfId="45046"/>
    <cellStyle name="RIGs input cells 2 2 19" xfId="25871"/>
    <cellStyle name="RIGs input cells 2 2 19 2" xfId="45047"/>
    <cellStyle name="RIGs input cells 2 2 2" xfId="25872"/>
    <cellStyle name="RIGs input cells 2 2 2 10" xfId="25873"/>
    <cellStyle name="RIGs input cells 2 2 2 10 2" xfId="45048"/>
    <cellStyle name="RIGs input cells 2 2 2 11" xfId="25874"/>
    <cellStyle name="RIGs input cells 2 2 2 11 2" xfId="45049"/>
    <cellStyle name="RIGs input cells 2 2 2 12" xfId="25875"/>
    <cellStyle name="RIGs input cells 2 2 2 12 2" xfId="45050"/>
    <cellStyle name="RIGs input cells 2 2 2 13" xfId="25876"/>
    <cellStyle name="RIGs input cells 2 2 2 13 2" xfId="45051"/>
    <cellStyle name="RIGs input cells 2 2 2 14" xfId="25877"/>
    <cellStyle name="RIGs input cells 2 2 2 14 2" xfId="45052"/>
    <cellStyle name="RIGs input cells 2 2 2 15" xfId="25878"/>
    <cellStyle name="RIGs input cells 2 2 2 15 2" xfId="45053"/>
    <cellStyle name="RIGs input cells 2 2 2 16" xfId="25879"/>
    <cellStyle name="RIGs input cells 2 2 2 16 2" xfId="45054"/>
    <cellStyle name="RIGs input cells 2 2 2 17" xfId="25880"/>
    <cellStyle name="RIGs input cells 2 2 2 17 2" xfId="45055"/>
    <cellStyle name="RIGs input cells 2 2 2 18" xfId="25881"/>
    <cellStyle name="RIGs input cells 2 2 2 18 2" xfId="45056"/>
    <cellStyle name="RIGs input cells 2 2 2 19" xfId="25882"/>
    <cellStyle name="RIGs input cells 2 2 2 19 2" xfId="45057"/>
    <cellStyle name="RIGs input cells 2 2 2 2" xfId="25883"/>
    <cellStyle name="RIGs input cells 2 2 2 2 10" xfId="25884"/>
    <cellStyle name="RIGs input cells 2 2 2 2 11" xfId="25885"/>
    <cellStyle name="RIGs input cells 2 2 2 2 12" xfId="25886"/>
    <cellStyle name="RIGs input cells 2 2 2 2 13" xfId="25887"/>
    <cellStyle name="RIGs input cells 2 2 2 2 14" xfId="25888"/>
    <cellStyle name="RIGs input cells 2 2 2 2 15" xfId="25889"/>
    <cellStyle name="RIGs input cells 2 2 2 2 16" xfId="25890"/>
    <cellStyle name="RIGs input cells 2 2 2 2 17" xfId="25891"/>
    <cellStyle name="RIGs input cells 2 2 2 2 18" xfId="25892"/>
    <cellStyle name="RIGs input cells 2 2 2 2 19" xfId="25893"/>
    <cellStyle name="RIGs input cells 2 2 2 2 2" xfId="25894"/>
    <cellStyle name="RIGs input cells 2 2 2 2 2 10" xfId="25895"/>
    <cellStyle name="RIGs input cells 2 2 2 2 2 11" xfId="25896"/>
    <cellStyle name="RIGs input cells 2 2 2 2 2 12" xfId="25897"/>
    <cellStyle name="RIGs input cells 2 2 2 2 2 13" xfId="25898"/>
    <cellStyle name="RIGs input cells 2 2 2 2 2 14" xfId="25899"/>
    <cellStyle name="RIGs input cells 2 2 2 2 2 15" xfId="25900"/>
    <cellStyle name="RIGs input cells 2 2 2 2 2 16" xfId="25901"/>
    <cellStyle name="RIGs input cells 2 2 2 2 2 17" xfId="25902"/>
    <cellStyle name="RIGs input cells 2 2 2 2 2 18" xfId="25903"/>
    <cellStyle name="RIGs input cells 2 2 2 2 2 19" xfId="25904"/>
    <cellStyle name="RIGs input cells 2 2 2 2 2 2" xfId="25905"/>
    <cellStyle name="RIGs input cells 2 2 2 2 2 2 10" xfId="25906"/>
    <cellStyle name="RIGs input cells 2 2 2 2 2 2 11" xfId="25907"/>
    <cellStyle name="RIGs input cells 2 2 2 2 2 2 12" xfId="25908"/>
    <cellStyle name="RIGs input cells 2 2 2 2 2 2 13" xfId="25909"/>
    <cellStyle name="RIGs input cells 2 2 2 2 2 2 2" xfId="25910"/>
    <cellStyle name="RIGs input cells 2 2 2 2 2 2 2 2" xfId="45058"/>
    <cellStyle name="RIGs input cells 2 2 2 2 2 2 2 3" xfId="45059"/>
    <cellStyle name="RIGs input cells 2 2 2 2 2 2 3" xfId="25911"/>
    <cellStyle name="RIGs input cells 2 2 2 2 2 2 3 2" xfId="45060"/>
    <cellStyle name="RIGs input cells 2 2 2 2 2 2 3 3" xfId="45061"/>
    <cellStyle name="RIGs input cells 2 2 2 2 2 2 4" xfId="25912"/>
    <cellStyle name="RIGs input cells 2 2 2 2 2 2 5" xfId="25913"/>
    <cellStyle name="RIGs input cells 2 2 2 2 2 2 6" xfId="25914"/>
    <cellStyle name="RIGs input cells 2 2 2 2 2 2 7" xfId="25915"/>
    <cellStyle name="RIGs input cells 2 2 2 2 2 2 8" xfId="25916"/>
    <cellStyle name="RIGs input cells 2 2 2 2 2 2 9" xfId="25917"/>
    <cellStyle name="RIGs input cells 2 2 2 2 2 20" xfId="25918"/>
    <cellStyle name="RIGs input cells 2 2 2 2 2 21" xfId="25919"/>
    <cellStyle name="RIGs input cells 2 2 2 2 2 22" xfId="25920"/>
    <cellStyle name="RIGs input cells 2 2 2 2 2 23" xfId="25921"/>
    <cellStyle name="RIGs input cells 2 2 2 2 2 24" xfId="25922"/>
    <cellStyle name="RIGs input cells 2 2 2 2 2 25" xfId="25923"/>
    <cellStyle name="RIGs input cells 2 2 2 2 2 26" xfId="25924"/>
    <cellStyle name="RIGs input cells 2 2 2 2 2 27" xfId="25925"/>
    <cellStyle name="RIGs input cells 2 2 2 2 2 28" xfId="25926"/>
    <cellStyle name="RIGs input cells 2 2 2 2 2 29" xfId="25927"/>
    <cellStyle name="RIGs input cells 2 2 2 2 2 3" xfId="25928"/>
    <cellStyle name="RIGs input cells 2 2 2 2 2 3 2" xfId="45062"/>
    <cellStyle name="RIGs input cells 2 2 2 2 2 3 3" xfId="45063"/>
    <cellStyle name="RIGs input cells 2 2 2 2 2 30" xfId="25929"/>
    <cellStyle name="RIGs input cells 2 2 2 2 2 31" xfId="25930"/>
    <cellStyle name="RIGs input cells 2 2 2 2 2 32" xfId="25931"/>
    <cellStyle name="RIGs input cells 2 2 2 2 2 33" xfId="25932"/>
    <cellStyle name="RIGs input cells 2 2 2 2 2 34" xfId="25933"/>
    <cellStyle name="RIGs input cells 2 2 2 2 2 4" xfId="25934"/>
    <cellStyle name="RIGs input cells 2 2 2 2 2 4 2" xfId="45064"/>
    <cellStyle name="RIGs input cells 2 2 2 2 2 4 3" xfId="45065"/>
    <cellStyle name="RIGs input cells 2 2 2 2 2 5" xfId="25935"/>
    <cellStyle name="RIGs input cells 2 2 2 2 2 6" xfId="25936"/>
    <cellStyle name="RIGs input cells 2 2 2 2 2 7" xfId="25937"/>
    <cellStyle name="RIGs input cells 2 2 2 2 2 8" xfId="25938"/>
    <cellStyle name="RIGs input cells 2 2 2 2 2 9" xfId="25939"/>
    <cellStyle name="RIGs input cells 2 2 2 2 20" xfId="25940"/>
    <cellStyle name="RIGs input cells 2 2 2 2 21" xfId="25941"/>
    <cellStyle name="RIGs input cells 2 2 2 2 22" xfId="25942"/>
    <cellStyle name="RIGs input cells 2 2 2 2 23" xfId="25943"/>
    <cellStyle name="RIGs input cells 2 2 2 2 24" xfId="25944"/>
    <cellStyle name="RIGs input cells 2 2 2 2 25" xfId="25945"/>
    <cellStyle name="RIGs input cells 2 2 2 2 26" xfId="25946"/>
    <cellStyle name="RIGs input cells 2 2 2 2 27" xfId="25947"/>
    <cellStyle name="RIGs input cells 2 2 2 2 28" xfId="25948"/>
    <cellStyle name="RIGs input cells 2 2 2 2 29" xfId="25949"/>
    <cellStyle name="RIGs input cells 2 2 2 2 3" xfId="25950"/>
    <cellStyle name="RIGs input cells 2 2 2 2 3 10" xfId="25951"/>
    <cellStyle name="RIGs input cells 2 2 2 2 3 11" xfId="25952"/>
    <cellStyle name="RIGs input cells 2 2 2 2 3 12" xfId="25953"/>
    <cellStyle name="RIGs input cells 2 2 2 2 3 13" xfId="25954"/>
    <cellStyle name="RIGs input cells 2 2 2 2 3 2" xfId="25955"/>
    <cellStyle name="RIGs input cells 2 2 2 2 3 2 2" xfId="45066"/>
    <cellStyle name="RIGs input cells 2 2 2 2 3 2 3" xfId="45067"/>
    <cellStyle name="RIGs input cells 2 2 2 2 3 3" xfId="25956"/>
    <cellStyle name="RIGs input cells 2 2 2 2 3 3 2" xfId="45068"/>
    <cellStyle name="RIGs input cells 2 2 2 2 3 3 3" xfId="45069"/>
    <cellStyle name="RIGs input cells 2 2 2 2 3 4" xfId="25957"/>
    <cellStyle name="RIGs input cells 2 2 2 2 3 5" xfId="25958"/>
    <cellStyle name="RIGs input cells 2 2 2 2 3 6" xfId="25959"/>
    <cellStyle name="RIGs input cells 2 2 2 2 3 7" xfId="25960"/>
    <cellStyle name="RIGs input cells 2 2 2 2 3 8" xfId="25961"/>
    <cellStyle name="RIGs input cells 2 2 2 2 3 9" xfId="25962"/>
    <cellStyle name="RIGs input cells 2 2 2 2 30" xfId="25963"/>
    <cellStyle name="RIGs input cells 2 2 2 2 31" xfId="25964"/>
    <cellStyle name="RIGs input cells 2 2 2 2 32" xfId="25965"/>
    <cellStyle name="RIGs input cells 2 2 2 2 33" xfId="25966"/>
    <cellStyle name="RIGs input cells 2 2 2 2 34" xfId="25967"/>
    <cellStyle name="RIGs input cells 2 2 2 2 35" xfId="25968"/>
    <cellStyle name="RIGs input cells 2 2 2 2 4" xfId="25969"/>
    <cellStyle name="RIGs input cells 2 2 2 2 4 2" xfId="45070"/>
    <cellStyle name="RIGs input cells 2 2 2 2 4 3" xfId="45071"/>
    <cellStyle name="RIGs input cells 2 2 2 2 5" xfId="25970"/>
    <cellStyle name="RIGs input cells 2 2 2 2 5 2" xfId="45072"/>
    <cellStyle name="RIGs input cells 2 2 2 2 5 3" xfId="45073"/>
    <cellStyle name="RIGs input cells 2 2 2 2 6" xfId="25971"/>
    <cellStyle name="RIGs input cells 2 2 2 2 7" xfId="25972"/>
    <cellStyle name="RIGs input cells 2 2 2 2 8" xfId="25973"/>
    <cellStyle name="RIGs input cells 2 2 2 2 9" xfId="25974"/>
    <cellStyle name="RIGs input cells 2 2 2 2_4 28 1_Asst_Health_Crit_AllTO_RIIO_20110714pm" xfId="25975"/>
    <cellStyle name="RIGs input cells 2 2 2 20" xfId="25976"/>
    <cellStyle name="RIGs input cells 2 2 2 20 2" xfId="45074"/>
    <cellStyle name="RIGs input cells 2 2 2 21" xfId="25977"/>
    <cellStyle name="RIGs input cells 2 2 2 21 2" xfId="45075"/>
    <cellStyle name="RIGs input cells 2 2 2 22" xfId="25978"/>
    <cellStyle name="RIGs input cells 2 2 2 22 2" xfId="45076"/>
    <cellStyle name="RIGs input cells 2 2 2 23" xfId="25979"/>
    <cellStyle name="RIGs input cells 2 2 2 23 2" xfId="45077"/>
    <cellStyle name="RIGs input cells 2 2 2 24" xfId="25980"/>
    <cellStyle name="RIGs input cells 2 2 2 24 2" xfId="45078"/>
    <cellStyle name="RIGs input cells 2 2 2 25" xfId="25981"/>
    <cellStyle name="RIGs input cells 2 2 2 25 2" xfId="45079"/>
    <cellStyle name="RIGs input cells 2 2 2 26" xfId="25982"/>
    <cellStyle name="RIGs input cells 2 2 2 27" xfId="25983"/>
    <cellStyle name="RIGs input cells 2 2 2 28" xfId="25984"/>
    <cellStyle name="RIGs input cells 2 2 2 29" xfId="25985"/>
    <cellStyle name="RIGs input cells 2 2 2 3" xfId="25986"/>
    <cellStyle name="RIGs input cells 2 2 2 3 10" xfId="25987"/>
    <cellStyle name="RIGs input cells 2 2 2 3 11" xfId="25988"/>
    <cellStyle name="RIGs input cells 2 2 2 3 12" xfId="25989"/>
    <cellStyle name="RIGs input cells 2 2 2 3 13" xfId="25990"/>
    <cellStyle name="RIGs input cells 2 2 2 3 14" xfId="25991"/>
    <cellStyle name="RIGs input cells 2 2 2 3 15" xfId="25992"/>
    <cellStyle name="RIGs input cells 2 2 2 3 16" xfId="25993"/>
    <cellStyle name="RIGs input cells 2 2 2 3 17" xfId="25994"/>
    <cellStyle name="RIGs input cells 2 2 2 3 18" xfId="25995"/>
    <cellStyle name="RIGs input cells 2 2 2 3 19" xfId="25996"/>
    <cellStyle name="RIGs input cells 2 2 2 3 2" xfId="25997"/>
    <cellStyle name="RIGs input cells 2 2 2 3 2 10" xfId="25998"/>
    <cellStyle name="RIGs input cells 2 2 2 3 2 11" xfId="25999"/>
    <cellStyle name="RIGs input cells 2 2 2 3 2 12" xfId="26000"/>
    <cellStyle name="RIGs input cells 2 2 2 3 2 13" xfId="26001"/>
    <cellStyle name="RIGs input cells 2 2 2 3 2 2" xfId="26002"/>
    <cellStyle name="RIGs input cells 2 2 2 3 2 2 2" xfId="45080"/>
    <cellStyle name="RIGs input cells 2 2 2 3 2 2 3" xfId="45081"/>
    <cellStyle name="RIGs input cells 2 2 2 3 2 3" xfId="26003"/>
    <cellStyle name="RIGs input cells 2 2 2 3 2 3 2" xfId="45082"/>
    <cellStyle name="RIGs input cells 2 2 2 3 2 3 3" xfId="45083"/>
    <cellStyle name="RIGs input cells 2 2 2 3 2 4" xfId="26004"/>
    <cellStyle name="RIGs input cells 2 2 2 3 2 5" xfId="26005"/>
    <cellStyle name="RIGs input cells 2 2 2 3 2 6" xfId="26006"/>
    <cellStyle name="RIGs input cells 2 2 2 3 2 7" xfId="26007"/>
    <cellStyle name="RIGs input cells 2 2 2 3 2 8" xfId="26008"/>
    <cellStyle name="RIGs input cells 2 2 2 3 2 9" xfId="26009"/>
    <cellStyle name="RIGs input cells 2 2 2 3 20" xfId="26010"/>
    <cellStyle name="RIGs input cells 2 2 2 3 21" xfId="26011"/>
    <cellStyle name="RIGs input cells 2 2 2 3 22" xfId="26012"/>
    <cellStyle name="RIGs input cells 2 2 2 3 23" xfId="26013"/>
    <cellStyle name="RIGs input cells 2 2 2 3 24" xfId="26014"/>
    <cellStyle name="RIGs input cells 2 2 2 3 25" xfId="26015"/>
    <cellStyle name="RIGs input cells 2 2 2 3 26" xfId="26016"/>
    <cellStyle name="RIGs input cells 2 2 2 3 27" xfId="26017"/>
    <cellStyle name="RIGs input cells 2 2 2 3 28" xfId="26018"/>
    <cellStyle name="RIGs input cells 2 2 2 3 29" xfId="26019"/>
    <cellStyle name="RIGs input cells 2 2 2 3 3" xfId="26020"/>
    <cellStyle name="RIGs input cells 2 2 2 3 3 2" xfId="45084"/>
    <cellStyle name="RIGs input cells 2 2 2 3 3 3" xfId="45085"/>
    <cellStyle name="RIGs input cells 2 2 2 3 30" xfId="26021"/>
    <cellStyle name="RIGs input cells 2 2 2 3 31" xfId="26022"/>
    <cellStyle name="RIGs input cells 2 2 2 3 32" xfId="26023"/>
    <cellStyle name="RIGs input cells 2 2 2 3 33" xfId="26024"/>
    <cellStyle name="RIGs input cells 2 2 2 3 34" xfId="26025"/>
    <cellStyle name="RIGs input cells 2 2 2 3 4" xfId="26026"/>
    <cellStyle name="RIGs input cells 2 2 2 3 4 2" xfId="45086"/>
    <cellStyle name="RIGs input cells 2 2 2 3 4 3" xfId="45087"/>
    <cellStyle name="RIGs input cells 2 2 2 3 5" xfId="26027"/>
    <cellStyle name="RIGs input cells 2 2 2 3 6" xfId="26028"/>
    <cellStyle name="RIGs input cells 2 2 2 3 7" xfId="26029"/>
    <cellStyle name="RIGs input cells 2 2 2 3 8" xfId="26030"/>
    <cellStyle name="RIGs input cells 2 2 2 3 9" xfId="26031"/>
    <cellStyle name="RIGs input cells 2 2 2 30" xfId="26032"/>
    <cellStyle name="RIGs input cells 2 2 2 31" xfId="26033"/>
    <cellStyle name="RIGs input cells 2 2 2 32" xfId="26034"/>
    <cellStyle name="RIGs input cells 2 2 2 33" xfId="26035"/>
    <cellStyle name="RIGs input cells 2 2 2 34" xfId="26036"/>
    <cellStyle name="RIGs input cells 2 2 2 35" xfId="26037"/>
    <cellStyle name="RIGs input cells 2 2 2 36" xfId="26038"/>
    <cellStyle name="RIGs input cells 2 2 2 37" xfId="26039"/>
    <cellStyle name="RIGs input cells 2 2 2 38" xfId="26040"/>
    <cellStyle name="RIGs input cells 2 2 2 4" xfId="26041"/>
    <cellStyle name="RIGs input cells 2 2 2 4 10" xfId="26042"/>
    <cellStyle name="RIGs input cells 2 2 2 4 11" xfId="26043"/>
    <cellStyle name="RIGs input cells 2 2 2 4 12" xfId="26044"/>
    <cellStyle name="RIGs input cells 2 2 2 4 13" xfId="26045"/>
    <cellStyle name="RIGs input cells 2 2 2 4 14" xfId="26046"/>
    <cellStyle name="RIGs input cells 2 2 2 4 15" xfId="26047"/>
    <cellStyle name="RIGs input cells 2 2 2 4 16" xfId="26048"/>
    <cellStyle name="RIGs input cells 2 2 2 4 17" xfId="26049"/>
    <cellStyle name="RIGs input cells 2 2 2 4 18" xfId="26050"/>
    <cellStyle name="RIGs input cells 2 2 2 4 19" xfId="26051"/>
    <cellStyle name="RIGs input cells 2 2 2 4 2" xfId="26052"/>
    <cellStyle name="RIGs input cells 2 2 2 4 2 10" xfId="26053"/>
    <cellStyle name="RIGs input cells 2 2 2 4 2 11" xfId="26054"/>
    <cellStyle name="RIGs input cells 2 2 2 4 2 12" xfId="26055"/>
    <cellStyle name="RIGs input cells 2 2 2 4 2 13" xfId="26056"/>
    <cellStyle name="RIGs input cells 2 2 2 4 2 2" xfId="26057"/>
    <cellStyle name="RIGs input cells 2 2 2 4 2 2 2" xfId="45088"/>
    <cellStyle name="RIGs input cells 2 2 2 4 2 2 3" xfId="45089"/>
    <cellStyle name="RIGs input cells 2 2 2 4 2 3" xfId="26058"/>
    <cellStyle name="RIGs input cells 2 2 2 4 2 3 2" xfId="45090"/>
    <cellStyle name="RIGs input cells 2 2 2 4 2 3 3" xfId="45091"/>
    <cellStyle name="RIGs input cells 2 2 2 4 2 4" xfId="26059"/>
    <cellStyle name="RIGs input cells 2 2 2 4 2 5" xfId="26060"/>
    <cellStyle name="RIGs input cells 2 2 2 4 2 6" xfId="26061"/>
    <cellStyle name="RIGs input cells 2 2 2 4 2 7" xfId="26062"/>
    <cellStyle name="RIGs input cells 2 2 2 4 2 8" xfId="26063"/>
    <cellStyle name="RIGs input cells 2 2 2 4 2 9" xfId="26064"/>
    <cellStyle name="RIGs input cells 2 2 2 4 20" xfId="26065"/>
    <cellStyle name="RIGs input cells 2 2 2 4 21" xfId="26066"/>
    <cellStyle name="RIGs input cells 2 2 2 4 22" xfId="26067"/>
    <cellStyle name="RIGs input cells 2 2 2 4 23" xfId="26068"/>
    <cellStyle name="RIGs input cells 2 2 2 4 24" xfId="26069"/>
    <cellStyle name="RIGs input cells 2 2 2 4 25" xfId="26070"/>
    <cellStyle name="RIGs input cells 2 2 2 4 26" xfId="26071"/>
    <cellStyle name="RIGs input cells 2 2 2 4 27" xfId="26072"/>
    <cellStyle name="RIGs input cells 2 2 2 4 28" xfId="26073"/>
    <cellStyle name="RIGs input cells 2 2 2 4 29" xfId="26074"/>
    <cellStyle name="RIGs input cells 2 2 2 4 3" xfId="26075"/>
    <cellStyle name="RIGs input cells 2 2 2 4 3 2" xfId="45092"/>
    <cellStyle name="RIGs input cells 2 2 2 4 3 3" xfId="45093"/>
    <cellStyle name="RIGs input cells 2 2 2 4 30" xfId="26076"/>
    <cellStyle name="RIGs input cells 2 2 2 4 31" xfId="26077"/>
    <cellStyle name="RIGs input cells 2 2 2 4 32" xfId="26078"/>
    <cellStyle name="RIGs input cells 2 2 2 4 33" xfId="26079"/>
    <cellStyle name="RIGs input cells 2 2 2 4 34" xfId="26080"/>
    <cellStyle name="RIGs input cells 2 2 2 4 4" xfId="26081"/>
    <cellStyle name="RIGs input cells 2 2 2 4 4 2" xfId="45094"/>
    <cellStyle name="RIGs input cells 2 2 2 4 4 3" xfId="45095"/>
    <cellStyle name="RIGs input cells 2 2 2 4 5" xfId="26082"/>
    <cellStyle name="RIGs input cells 2 2 2 4 6" xfId="26083"/>
    <cellStyle name="RIGs input cells 2 2 2 4 7" xfId="26084"/>
    <cellStyle name="RIGs input cells 2 2 2 4 8" xfId="26085"/>
    <cellStyle name="RIGs input cells 2 2 2 4 9" xfId="26086"/>
    <cellStyle name="RIGs input cells 2 2 2 5" xfId="26087"/>
    <cellStyle name="RIGs input cells 2 2 2 5 10" xfId="26088"/>
    <cellStyle name="RIGs input cells 2 2 2 5 11" xfId="26089"/>
    <cellStyle name="RIGs input cells 2 2 2 5 12" xfId="26090"/>
    <cellStyle name="RIGs input cells 2 2 2 5 13" xfId="26091"/>
    <cellStyle name="RIGs input cells 2 2 2 5 2" xfId="26092"/>
    <cellStyle name="RIGs input cells 2 2 2 5 2 2" xfId="45096"/>
    <cellStyle name="RIGs input cells 2 2 2 5 2 3" xfId="45097"/>
    <cellStyle name="RIGs input cells 2 2 2 5 3" xfId="26093"/>
    <cellStyle name="RIGs input cells 2 2 2 5 3 2" xfId="45098"/>
    <cellStyle name="RIGs input cells 2 2 2 5 3 3" xfId="45099"/>
    <cellStyle name="RIGs input cells 2 2 2 5 4" xfId="26094"/>
    <cellStyle name="RIGs input cells 2 2 2 5 5" xfId="26095"/>
    <cellStyle name="RIGs input cells 2 2 2 5 6" xfId="26096"/>
    <cellStyle name="RIGs input cells 2 2 2 5 7" xfId="26097"/>
    <cellStyle name="RIGs input cells 2 2 2 5 8" xfId="26098"/>
    <cellStyle name="RIGs input cells 2 2 2 5 9" xfId="26099"/>
    <cellStyle name="RIGs input cells 2 2 2 6" xfId="26100"/>
    <cellStyle name="RIGs input cells 2 2 2 6 2" xfId="45100"/>
    <cellStyle name="RIGs input cells 2 2 2 6 2 2" xfId="45101"/>
    <cellStyle name="RIGs input cells 2 2 2 6 2 3" xfId="45102"/>
    <cellStyle name="RIGs input cells 2 2 2 6 3" xfId="45103"/>
    <cellStyle name="RIGs input cells 2 2 2 6 3 2" xfId="45104"/>
    <cellStyle name="RIGs input cells 2 2 2 6 4" xfId="45105"/>
    <cellStyle name="RIGs input cells 2 2 2 7" xfId="26101"/>
    <cellStyle name="RIGs input cells 2 2 2 7 2" xfId="45106"/>
    <cellStyle name="RIGs input cells 2 2 2 8" xfId="26102"/>
    <cellStyle name="RIGs input cells 2 2 2 8 2" xfId="45107"/>
    <cellStyle name="RIGs input cells 2 2 2 9" xfId="26103"/>
    <cellStyle name="RIGs input cells 2 2 2 9 2" xfId="45108"/>
    <cellStyle name="RIGs input cells 2 2 2_4 28 1_Asst_Health_Crit_AllTO_RIIO_20110714pm" xfId="26104"/>
    <cellStyle name="RIGs input cells 2 2 20" xfId="26105"/>
    <cellStyle name="RIGs input cells 2 2 20 2" xfId="45109"/>
    <cellStyle name="RIGs input cells 2 2 21" xfId="26106"/>
    <cellStyle name="RIGs input cells 2 2 21 2" xfId="45110"/>
    <cellStyle name="RIGs input cells 2 2 22" xfId="26107"/>
    <cellStyle name="RIGs input cells 2 2 22 2" xfId="45111"/>
    <cellStyle name="RIGs input cells 2 2 23" xfId="26108"/>
    <cellStyle name="RIGs input cells 2 2 23 2" xfId="45112"/>
    <cellStyle name="RIGs input cells 2 2 24" xfId="26109"/>
    <cellStyle name="RIGs input cells 2 2 24 2" xfId="45113"/>
    <cellStyle name="RIGs input cells 2 2 25" xfId="26110"/>
    <cellStyle name="RIGs input cells 2 2 25 2" xfId="45114"/>
    <cellStyle name="RIGs input cells 2 2 26" xfId="26111"/>
    <cellStyle name="RIGs input cells 2 2 26 2" xfId="45115"/>
    <cellStyle name="RIGs input cells 2 2 27" xfId="26112"/>
    <cellStyle name="RIGs input cells 2 2 28" xfId="26113"/>
    <cellStyle name="RIGs input cells 2 2 29" xfId="26114"/>
    <cellStyle name="RIGs input cells 2 2 3" xfId="26115"/>
    <cellStyle name="RIGs input cells 2 2 3 10" xfId="26116"/>
    <cellStyle name="RIGs input cells 2 2 3 11" xfId="26117"/>
    <cellStyle name="RIGs input cells 2 2 3 12" xfId="26118"/>
    <cellStyle name="RIGs input cells 2 2 3 13" xfId="26119"/>
    <cellStyle name="RIGs input cells 2 2 3 14" xfId="26120"/>
    <cellStyle name="RIGs input cells 2 2 3 15" xfId="26121"/>
    <cellStyle name="RIGs input cells 2 2 3 16" xfId="26122"/>
    <cellStyle name="RIGs input cells 2 2 3 17" xfId="26123"/>
    <cellStyle name="RIGs input cells 2 2 3 18" xfId="26124"/>
    <cellStyle name="RIGs input cells 2 2 3 19" xfId="26125"/>
    <cellStyle name="RIGs input cells 2 2 3 2" xfId="26126"/>
    <cellStyle name="RIGs input cells 2 2 3 2 10" xfId="26127"/>
    <cellStyle name="RIGs input cells 2 2 3 2 11" xfId="26128"/>
    <cellStyle name="RIGs input cells 2 2 3 2 12" xfId="26129"/>
    <cellStyle name="RIGs input cells 2 2 3 2 13" xfId="26130"/>
    <cellStyle name="RIGs input cells 2 2 3 2 14" xfId="26131"/>
    <cellStyle name="RIGs input cells 2 2 3 2 15" xfId="26132"/>
    <cellStyle name="RIGs input cells 2 2 3 2 16" xfId="26133"/>
    <cellStyle name="RIGs input cells 2 2 3 2 17" xfId="26134"/>
    <cellStyle name="RIGs input cells 2 2 3 2 18" xfId="26135"/>
    <cellStyle name="RIGs input cells 2 2 3 2 19" xfId="26136"/>
    <cellStyle name="RIGs input cells 2 2 3 2 2" xfId="26137"/>
    <cellStyle name="RIGs input cells 2 2 3 2 2 10" xfId="26138"/>
    <cellStyle name="RIGs input cells 2 2 3 2 2 11" xfId="26139"/>
    <cellStyle name="RIGs input cells 2 2 3 2 2 12" xfId="26140"/>
    <cellStyle name="RIGs input cells 2 2 3 2 2 13" xfId="26141"/>
    <cellStyle name="RIGs input cells 2 2 3 2 2 2" xfId="26142"/>
    <cellStyle name="RIGs input cells 2 2 3 2 2 2 2" xfId="45116"/>
    <cellStyle name="RIGs input cells 2 2 3 2 2 2 3" xfId="45117"/>
    <cellStyle name="RIGs input cells 2 2 3 2 2 3" xfId="26143"/>
    <cellStyle name="RIGs input cells 2 2 3 2 2 3 2" xfId="45118"/>
    <cellStyle name="RIGs input cells 2 2 3 2 2 3 3" xfId="45119"/>
    <cellStyle name="RIGs input cells 2 2 3 2 2 4" xfId="26144"/>
    <cellStyle name="RIGs input cells 2 2 3 2 2 5" xfId="26145"/>
    <cellStyle name="RIGs input cells 2 2 3 2 2 6" xfId="26146"/>
    <cellStyle name="RIGs input cells 2 2 3 2 2 7" xfId="26147"/>
    <cellStyle name="RIGs input cells 2 2 3 2 2 8" xfId="26148"/>
    <cellStyle name="RIGs input cells 2 2 3 2 2 9" xfId="26149"/>
    <cellStyle name="RIGs input cells 2 2 3 2 20" xfId="26150"/>
    <cellStyle name="RIGs input cells 2 2 3 2 21" xfId="26151"/>
    <cellStyle name="RIGs input cells 2 2 3 2 22" xfId="26152"/>
    <cellStyle name="RIGs input cells 2 2 3 2 23" xfId="26153"/>
    <cellStyle name="RIGs input cells 2 2 3 2 24" xfId="26154"/>
    <cellStyle name="RIGs input cells 2 2 3 2 25" xfId="26155"/>
    <cellStyle name="RIGs input cells 2 2 3 2 26" xfId="26156"/>
    <cellStyle name="RIGs input cells 2 2 3 2 27" xfId="26157"/>
    <cellStyle name="RIGs input cells 2 2 3 2 28" xfId="26158"/>
    <cellStyle name="RIGs input cells 2 2 3 2 29" xfId="26159"/>
    <cellStyle name="RIGs input cells 2 2 3 2 3" xfId="26160"/>
    <cellStyle name="RIGs input cells 2 2 3 2 3 2" xfId="45120"/>
    <cellStyle name="RIGs input cells 2 2 3 2 3 3" xfId="45121"/>
    <cellStyle name="RIGs input cells 2 2 3 2 30" xfId="26161"/>
    <cellStyle name="RIGs input cells 2 2 3 2 31" xfId="26162"/>
    <cellStyle name="RIGs input cells 2 2 3 2 32" xfId="26163"/>
    <cellStyle name="RIGs input cells 2 2 3 2 33" xfId="26164"/>
    <cellStyle name="RIGs input cells 2 2 3 2 34" xfId="26165"/>
    <cellStyle name="RIGs input cells 2 2 3 2 4" xfId="26166"/>
    <cellStyle name="RIGs input cells 2 2 3 2 4 2" xfId="45122"/>
    <cellStyle name="RIGs input cells 2 2 3 2 4 3" xfId="45123"/>
    <cellStyle name="RIGs input cells 2 2 3 2 5" xfId="26167"/>
    <cellStyle name="RIGs input cells 2 2 3 2 6" xfId="26168"/>
    <cellStyle name="RIGs input cells 2 2 3 2 7" xfId="26169"/>
    <cellStyle name="RIGs input cells 2 2 3 2 8" xfId="26170"/>
    <cellStyle name="RIGs input cells 2 2 3 2 9" xfId="26171"/>
    <cellStyle name="RIGs input cells 2 2 3 20" xfId="26172"/>
    <cellStyle name="RIGs input cells 2 2 3 21" xfId="26173"/>
    <cellStyle name="RIGs input cells 2 2 3 22" xfId="26174"/>
    <cellStyle name="RIGs input cells 2 2 3 23" xfId="26175"/>
    <cellStyle name="RIGs input cells 2 2 3 24" xfId="26176"/>
    <cellStyle name="RIGs input cells 2 2 3 25" xfId="26177"/>
    <cellStyle name="RIGs input cells 2 2 3 26" xfId="26178"/>
    <cellStyle name="RIGs input cells 2 2 3 27" xfId="26179"/>
    <cellStyle name="RIGs input cells 2 2 3 28" xfId="26180"/>
    <cellStyle name="RIGs input cells 2 2 3 29" xfId="26181"/>
    <cellStyle name="RIGs input cells 2 2 3 3" xfId="26182"/>
    <cellStyle name="RIGs input cells 2 2 3 3 10" xfId="26183"/>
    <cellStyle name="RIGs input cells 2 2 3 3 11" xfId="26184"/>
    <cellStyle name="RIGs input cells 2 2 3 3 12" xfId="26185"/>
    <cellStyle name="RIGs input cells 2 2 3 3 13" xfId="26186"/>
    <cellStyle name="RIGs input cells 2 2 3 3 2" xfId="26187"/>
    <cellStyle name="RIGs input cells 2 2 3 3 2 2" xfId="45124"/>
    <cellStyle name="RIGs input cells 2 2 3 3 2 3" xfId="45125"/>
    <cellStyle name="RIGs input cells 2 2 3 3 3" xfId="26188"/>
    <cellStyle name="RIGs input cells 2 2 3 3 3 2" xfId="45126"/>
    <cellStyle name="RIGs input cells 2 2 3 3 3 3" xfId="45127"/>
    <cellStyle name="RIGs input cells 2 2 3 3 4" xfId="26189"/>
    <cellStyle name="RIGs input cells 2 2 3 3 5" xfId="26190"/>
    <cellStyle name="RIGs input cells 2 2 3 3 6" xfId="26191"/>
    <cellStyle name="RIGs input cells 2 2 3 3 7" xfId="26192"/>
    <cellStyle name="RIGs input cells 2 2 3 3 8" xfId="26193"/>
    <cellStyle name="RIGs input cells 2 2 3 3 9" xfId="26194"/>
    <cellStyle name="RIGs input cells 2 2 3 30" xfId="26195"/>
    <cellStyle name="RIGs input cells 2 2 3 31" xfId="26196"/>
    <cellStyle name="RIGs input cells 2 2 3 32" xfId="26197"/>
    <cellStyle name="RIGs input cells 2 2 3 33" xfId="26198"/>
    <cellStyle name="RIGs input cells 2 2 3 34" xfId="26199"/>
    <cellStyle name="RIGs input cells 2 2 3 35" xfId="26200"/>
    <cellStyle name="RIGs input cells 2 2 3 4" xfId="26201"/>
    <cellStyle name="RIGs input cells 2 2 3 4 2" xfId="45128"/>
    <cellStyle name="RIGs input cells 2 2 3 4 3" xfId="45129"/>
    <cellStyle name="RIGs input cells 2 2 3 5" xfId="26202"/>
    <cellStyle name="RIGs input cells 2 2 3 5 2" xfId="45130"/>
    <cellStyle name="RIGs input cells 2 2 3 5 3" xfId="45131"/>
    <cellStyle name="RIGs input cells 2 2 3 6" xfId="26203"/>
    <cellStyle name="RIGs input cells 2 2 3 7" xfId="26204"/>
    <cellStyle name="RIGs input cells 2 2 3 8" xfId="26205"/>
    <cellStyle name="RIGs input cells 2 2 3 9" xfId="26206"/>
    <cellStyle name="RIGs input cells 2 2 3_4 28 1_Asst_Health_Crit_AllTO_RIIO_20110714pm" xfId="26207"/>
    <cellStyle name="RIGs input cells 2 2 30" xfId="26208"/>
    <cellStyle name="RIGs input cells 2 2 31" xfId="26209"/>
    <cellStyle name="RIGs input cells 2 2 32" xfId="26210"/>
    <cellStyle name="RIGs input cells 2 2 33" xfId="26211"/>
    <cellStyle name="RIGs input cells 2 2 34" xfId="26212"/>
    <cellStyle name="RIGs input cells 2 2 35" xfId="26213"/>
    <cellStyle name="RIGs input cells 2 2 36" xfId="26214"/>
    <cellStyle name="RIGs input cells 2 2 37" xfId="26215"/>
    <cellStyle name="RIGs input cells 2 2 38" xfId="26216"/>
    <cellStyle name="RIGs input cells 2 2 39" xfId="26217"/>
    <cellStyle name="RIGs input cells 2 2 4" xfId="26218"/>
    <cellStyle name="RIGs input cells 2 2 4 10" xfId="26219"/>
    <cellStyle name="RIGs input cells 2 2 4 11" xfId="26220"/>
    <cellStyle name="RIGs input cells 2 2 4 12" xfId="26221"/>
    <cellStyle name="RIGs input cells 2 2 4 13" xfId="26222"/>
    <cellStyle name="RIGs input cells 2 2 4 14" xfId="26223"/>
    <cellStyle name="RIGs input cells 2 2 4 15" xfId="26224"/>
    <cellStyle name="RIGs input cells 2 2 4 16" xfId="26225"/>
    <cellStyle name="RIGs input cells 2 2 4 17" xfId="26226"/>
    <cellStyle name="RIGs input cells 2 2 4 18" xfId="26227"/>
    <cellStyle name="RIGs input cells 2 2 4 19" xfId="26228"/>
    <cellStyle name="RIGs input cells 2 2 4 2" xfId="26229"/>
    <cellStyle name="RIGs input cells 2 2 4 2 10" xfId="26230"/>
    <cellStyle name="RIGs input cells 2 2 4 2 11" xfId="26231"/>
    <cellStyle name="RIGs input cells 2 2 4 2 12" xfId="26232"/>
    <cellStyle name="RIGs input cells 2 2 4 2 13" xfId="26233"/>
    <cellStyle name="RIGs input cells 2 2 4 2 2" xfId="26234"/>
    <cellStyle name="RIGs input cells 2 2 4 2 2 2" xfId="45132"/>
    <cellStyle name="RIGs input cells 2 2 4 2 2 3" xfId="45133"/>
    <cellStyle name="RIGs input cells 2 2 4 2 3" xfId="26235"/>
    <cellStyle name="RIGs input cells 2 2 4 2 3 2" xfId="45134"/>
    <cellStyle name="RIGs input cells 2 2 4 2 3 3" xfId="45135"/>
    <cellStyle name="RIGs input cells 2 2 4 2 4" xfId="26236"/>
    <cellStyle name="RIGs input cells 2 2 4 2 5" xfId="26237"/>
    <cellStyle name="RIGs input cells 2 2 4 2 6" xfId="26238"/>
    <cellStyle name="RIGs input cells 2 2 4 2 7" xfId="26239"/>
    <cellStyle name="RIGs input cells 2 2 4 2 8" xfId="26240"/>
    <cellStyle name="RIGs input cells 2 2 4 2 9" xfId="26241"/>
    <cellStyle name="RIGs input cells 2 2 4 20" xfId="26242"/>
    <cellStyle name="RIGs input cells 2 2 4 21" xfId="26243"/>
    <cellStyle name="RIGs input cells 2 2 4 22" xfId="26244"/>
    <cellStyle name="RIGs input cells 2 2 4 23" xfId="26245"/>
    <cellStyle name="RIGs input cells 2 2 4 24" xfId="26246"/>
    <cellStyle name="RIGs input cells 2 2 4 25" xfId="26247"/>
    <cellStyle name="RIGs input cells 2 2 4 26" xfId="26248"/>
    <cellStyle name="RIGs input cells 2 2 4 27" xfId="26249"/>
    <cellStyle name="RIGs input cells 2 2 4 28" xfId="26250"/>
    <cellStyle name="RIGs input cells 2 2 4 29" xfId="26251"/>
    <cellStyle name="RIGs input cells 2 2 4 3" xfId="26252"/>
    <cellStyle name="RIGs input cells 2 2 4 3 2" xfId="45136"/>
    <cellStyle name="RIGs input cells 2 2 4 3 3" xfId="45137"/>
    <cellStyle name="RIGs input cells 2 2 4 30" xfId="26253"/>
    <cellStyle name="RIGs input cells 2 2 4 31" xfId="26254"/>
    <cellStyle name="RIGs input cells 2 2 4 32" xfId="26255"/>
    <cellStyle name="RIGs input cells 2 2 4 33" xfId="26256"/>
    <cellStyle name="RIGs input cells 2 2 4 34" xfId="26257"/>
    <cellStyle name="RIGs input cells 2 2 4 4" xfId="26258"/>
    <cellStyle name="RIGs input cells 2 2 4 4 2" xfId="45138"/>
    <cellStyle name="RIGs input cells 2 2 4 4 3" xfId="45139"/>
    <cellStyle name="RIGs input cells 2 2 4 5" xfId="26259"/>
    <cellStyle name="RIGs input cells 2 2 4 6" xfId="26260"/>
    <cellStyle name="RIGs input cells 2 2 4 7" xfId="26261"/>
    <cellStyle name="RIGs input cells 2 2 4 8" xfId="26262"/>
    <cellStyle name="RIGs input cells 2 2 4 9" xfId="26263"/>
    <cellStyle name="RIGs input cells 2 2 5" xfId="26264"/>
    <cellStyle name="RIGs input cells 2 2 5 10" xfId="26265"/>
    <cellStyle name="RIGs input cells 2 2 5 11" xfId="26266"/>
    <cellStyle name="RIGs input cells 2 2 5 12" xfId="26267"/>
    <cellStyle name="RIGs input cells 2 2 5 13" xfId="26268"/>
    <cellStyle name="RIGs input cells 2 2 5 14" xfId="26269"/>
    <cellStyle name="RIGs input cells 2 2 5 15" xfId="26270"/>
    <cellStyle name="RIGs input cells 2 2 5 16" xfId="26271"/>
    <cellStyle name="RIGs input cells 2 2 5 17" xfId="26272"/>
    <cellStyle name="RIGs input cells 2 2 5 18" xfId="26273"/>
    <cellStyle name="RIGs input cells 2 2 5 19" xfId="26274"/>
    <cellStyle name="RIGs input cells 2 2 5 2" xfId="26275"/>
    <cellStyle name="RIGs input cells 2 2 5 2 10" xfId="26276"/>
    <cellStyle name="RIGs input cells 2 2 5 2 11" xfId="26277"/>
    <cellStyle name="RIGs input cells 2 2 5 2 12" xfId="26278"/>
    <cellStyle name="RIGs input cells 2 2 5 2 13" xfId="26279"/>
    <cellStyle name="RIGs input cells 2 2 5 2 2" xfId="26280"/>
    <cellStyle name="RIGs input cells 2 2 5 2 2 2" xfId="45140"/>
    <cellStyle name="RIGs input cells 2 2 5 2 2 3" xfId="45141"/>
    <cellStyle name="RIGs input cells 2 2 5 2 3" xfId="26281"/>
    <cellStyle name="RIGs input cells 2 2 5 2 3 2" xfId="45142"/>
    <cellStyle name="RIGs input cells 2 2 5 2 3 3" xfId="45143"/>
    <cellStyle name="RIGs input cells 2 2 5 2 4" xfId="26282"/>
    <cellStyle name="RIGs input cells 2 2 5 2 5" xfId="26283"/>
    <cellStyle name="RIGs input cells 2 2 5 2 6" xfId="26284"/>
    <cellStyle name="RIGs input cells 2 2 5 2 7" xfId="26285"/>
    <cellStyle name="RIGs input cells 2 2 5 2 8" xfId="26286"/>
    <cellStyle name="RIGs input cells 2 2 5 2 9" xfId="26287"/>
    <cellStyle name="RIGs input cells 2 2 5 20" xfId="26288"/>
    <cellStyle name="RIGs input cells 2 2 5 21" xfId="26289"/>
    <cellStyle name="RIGs input cells 2 2 5 22" xfId="26290"/>
    <cellStyle name="RIGs input cells 2 2 5 23" xfId="26291"/>
    <cellStyle name="RIGs input cells 2 2 5 24" xfId="26292"/>
    <cellStyle name="RIGs input cells 2 2 5 25" xfId="26293"/>
    <cellStyle name="RIGs input cells 2 2 5 26" xfId="26294"/>
    <cellStyle name="RIGs input cells 2 2 5 27" xfId="26295"/>
    <cellStyle name="RIGs input cells 2 2 5 28" xfId="26296"/>
    <cellStyle name="RIGs input cells 2 2 5 29" xfId="26297"/>
    <cellStyle name="RIGs input cells 2 2 5 3" xfId="26298"/>
    <cellStyle name="RIGs input cells 2 2 5 3 2" xfId="45144"/>
    <cellStyle name="RIGs input cells 2 2 5 3 3" xfId="45145"/>
    <cellStyle name="RIGs input cells 2 2 5 30" xfId="26299"/>
    <cellStyle name="RIGs input cells 2 2 5 31" xfId="26300"/>
    <cellStyle name="RIGs input cells 2 2 5 32" xfId="26301"/>
    <cellStyle name="RIGs input cells 2 2 5 33" xfId="26302"/>
    <cellStyle name="RIGs input cells 2 2 5 34" xfId="26303"/>
    <cellStyle name="RIGs input cells 2 2 5 4" xfId="26304"/>
    <cellStyle name="RIGs input cells 2 2 5 4 2" xfId="45146"/>
    <cellStyle name="RIGs input cells 2 2 5 4 3" xfId="45147"/>
    <cellStyle name="RIGs input cells 2 2 5 5" xfId="26305"/>
    <cellStyle name="RIGs input cells 2 2 5 6" xfId="26306"/>
    <cellStyle name="RIGs input cells 2 2 5 7" xfId="26307"/>
    <cellStyle name="RIGs input cells 2 2 5 8" xfId="26308"/>
    <cellStyle name="RIGs input cells 2 2 5 9" xfId="26309"/>
    <cellStyle name="RIGs input cells 2 2 6" xfId="26310"/>
    <cellStyle name="RIGs input cells 2 2 6 10" xfId="26311"/>
    <cellStyle name="RIGs input cells 2 2 6 11" xfId="26312"/>
    <cellStyle name="RIGs input cells 2 2 6 12" xfId="26313"/>
    <cellStyle name="RIGs input cells 2 2 6 13" xfId="26314"/>
    <cellStyle name="RIGs input cells 2 2 6 2" xfId="26315"/>
    <cellStyle name="RIGs input cells 2 2 6 2 2" xfId="45148"/>
    <cellStyle name="RIGs input cells 2 2 6 2 3" xfId="45149"/>
    <cellStyle name="RIGs input cells 2 2 6 3" xfId="26316"/>
    <cellStyle name="RIGs input cells 2 2 6 3 2" xfId="45150"/>
    <cellStyle name="RIGs input cells 2 2 6 3 3" xfId="45151"/>
    <cellStyle name="RIGs input cells 2 2 6 4" xfId="26317"/>
    <cellStyle name="RIGs input cells 2 2 6 5" xfId="26318"/>
    <cellStyle name="RIGs input cells 2 2 6 6" xfId="26319"/>
    <cellStyle name="RIGs input cells 2 2 6 7" xfId="26320"/>
    <cellStyle name="RIGs input cells 2 2 6 8" xfId="26321"/>
    <cellStyle name="RIGs input cells 2 2 6 9" xfId="26322"/>
    <cellStyle name="RIGs input cells 2 2 7" xfId="26323"/>
    <cellStyle name="RIGs input cells 2 2 7 2" xfId="45152"/>
    <cellStyle name="RIGs input cells 2 2 7 2 2" xfId="45153"/>
    <cellStyle name="RIGs input cells 2 2 7 2 3" xfId="45154"/>
    <cellStyle name="RIGs input cells 2 2 7 3" xfId="45155"/>
    <cellStyle name="RIGs input cells 2 2 7 3 2" xfId="45156"/>
    <cellStyle name="RIGs input cells 2 2 7 4" xfId="45157"/>
    <cellStyle name="RIGs input cells 2 2 8" xfId="26324"/>
    <cellStyle name="RIGs input cells 2 2 8 2" xfId="45158"/>
    <cellStyle name="RIGs input cells 2 2 9" xfId="26325"/>
    <cellStyle name="RIGs input cells 2 2 9 2" xfId="45159"/>
    <cellStyle name="RIGs input cells 2 2_1.3s Accounting C Costs Scots" xfId="26326"/>
    <cellStyle name="RIGs input cells 2 20" xfId="26327"/>
    <cellStyle name="RIGs input cells 2 20 2" xfId="45160"/>
    <cellStyle name="RIGs input cells 2 21" xfId="26328"/>
    <cellStyle name="RIGs input cells 2 21 2" xfId="45161"/>
    <cellStyle name="RIGs input cells 2 22" xfId="26329"/>
    <cellStyle name="RIGs input cells 2 22 2" xfId="45162"/>
    <cellStyle name="RIGs input cells 2 23" xfId="26330"/>
    <cellStyle name="RIGs input cells 2 23 2" xfId="45163"/>
    <cellStyle name="RIGs input cells 2 24" xfId="26331"/>
    <cellStyle name="RIGs input cells 2 24 2" xfId="45164"/>
    <cellStyle name="RIGs input cells 2 25" xfId="26332"/>
    <cellStyle name="RIGs input cells 2 25 2" xfId="45165"/>
    <cellStyle name="RIGs input cells 2 26" xfId="26333"/>
    <cellStyle name="RIGs input cells 2 26 2" xfId="45166"/>
    <cellStyle name="RIGs input cells 2 27" xfId="26334"/>
    <cellStyle name="RIGs input cells 2 27 2" xfId="45167"/>
    <cellStyle name="RIGs input cells 2 28" xfId="26335"/>
    <cellStyle name="RIGs input cells 2 28 2" xfId="45168"/>
    <cellStyle name="RIGs input cells 2 29" xfId="26336"/>
    <cellStyle name="RIGs input cells 2 29 2" xfId="45169"/>
    <cellStyle name="RIGs input cells 2 3" xfId="26337"/>
    <cellStyle name="RIGs input cells 2 3 10" xfId="26338"/>
    <cellStyle name="RIGs input cells 2 3 10 2" xfId="45170"/>
    <cellStyle name="RIGs input cells 2 3 11" xfId="26339"/>
    <cellStyle name="RIGs input cells 2 3 11 2" xfId="45171"/>
    <cellStyle name="RIGs input cells 2 3 12" xfId="26340"/>
    <cellStyle name="RIGs input cells 2 3 12 2" xfId="45172"/>
    <cellStyle name="RIGs input cells 2 3 13" xfId="26341"/>
    <cellStyle name="RIGs input cells 2 3 13 2" xfId="45173"/>
    <cellStyle name="RIGs input cells 2 3 14" xfId="26342"/>
    <cellStyle name="RIGs input cells 2 3 14 2" xfId="45174"/>
    <cellStyle name="RIGs input cells 2 3 15" xfId="26343"/>
    <cellStyle name="RIGs input cells 2 3 15 2" xfId="45175"/>
    <cellStyle name="RIGs input cells 2 3 16" xfId="26344"/>
    <cellStyle name="RIGs input cells 2 3 16 2" xfId="45176"/>
    <cellStyle name="RIGs input cells 2 3 17" xfId="26345"/>
    <cellStyle name="RIGs input cells 2 3 17 2" xfId="45177"/>
    <cellStyle name="RIGs input cells 2 3 18" xfId="26346"/>
    <cellStyle name="RIGs input cells 2 3 18 2" xfId="45178"/>
    <cellStyle name="RIGs input cells 2 3 19" xfId="26347"/>
    <cellStyle name="RIGs input cells 2 3 19 2" xfId="45179"/>
    <cellStyle name="RIGs input cells 2 3 2" xfId="26348"/>
    <cellStyle name="RIGs input cells 2 3 2 10" xfId="26349"/>
    <cellStyle name="RIGs input cells 2 3 2 11" xfId="26350"/>
    <cellStyle name="RIGs input cells 2 3 2 12" xfId="26351"/>
    <cellStyle name="RIGs input cells 2 3 2 13" xfId="26352"/>
    <cellStyle name="RIGs input cells 2 3 2 14" xfId="26353"/>
    <cellStyle name="RIGs input cells 2 3 2 15" xfId="26354"/>
    <cellStyle name="RIGs input cells 2 3 2 16" xfId="26355"/>
    <cellStyle name="RIGs input cells 2 3 2 17" xfId="26356"/>
    <cellStyle name="RIGs input cells 2 3 2 18" xfId="26357"/>
    <cellStyle name="RIGs input cells 2 3 2 19" xfId="26358"/>
    <cellStyle name="RIGs input cells 2 3 2 2" xfId="26359"/>
    <cellStyle name="RIGs input cells 2 3 2 2 10" xfId="26360"/>
    <cellStyle name="RIGs input cells 2 3 2 2 11" xfId="26361"/>
    <cellStyle name="RIGs input cells 2 3 2 2 12" xfId="26362"/>
    <cellStyle name="RIGs input cells 2 3 2 2 13" xfId="26363"/>
    <cellStyle name="RIGs input cells 2 3 2 2 14" xfId="26364"/>
    <cellStyle name="RIGs input cells 2 3 2 2 15" xfId="26365"/>
    <cellStyle name="RIGs input cells 2 3 2 2 16" xfId="26366"/>
    <cellStyle name="RIGs input cells 2 3 2 2 17" xfId="26367"/>
    <cellStyle name="RIGs input cells 2 3 2 2 18" xfId="26368"/>
    <cellStyle name="RIGs input cells 2 3 2 2 19" xfId="26369"/>
    <cellStyle name="RIGs input cells 2 3 2 2 2" xfId="26370"/>
    <cellStyle name="RIGs input cells 2 3 2 2 2 10" xfId="26371"/>
    <cellStyle name="RIGs input cells 2 3 2 2 2 11" xfId="26372"/>
    <cellStyle name="RIGs input cells 2 3 2 2 2 12" xfId="26373"/>
    <cellStyle name="RIGs input cells 2 3 2 2 2 13" xfId="26374"/>
    <cellStyle name="RIGs input cells 2 3 2 2 2 2" xfId="26375"/>
    <cellStyle name="RIGs input cells 2 3 2 2 2 2 2" xfId="45180"/>
    <cellStyle name="RIGs input cells 2 3 2 2 2 2 3" xfId="45181"/>
    <cellStyle name="RIGs input cells 2 3 2 2 2 3" xfId="26376"/>
    <cellStyle name="RIGs input cells 2 3 2 2 2 3 2" xfId="45182"/>
    <cellStyle name="RIGs input cells 2 3 2 2 2 3 3" xfId="45183"/>
    <cellStyle name="RIGs input cells 2 3 2 2 2 4" xfId="26377"/>
    <cellStyle name="RIGs input cells 2 3 2 2 2 5" xfId="26378"/>
    <cellStyle name="RIGs input cells 2 3 2 2 2 6" xfId="26379"/>
    <cellStyle name="RIGs input cells 2 3 2 2 2 7" xfId="26380"/>
    <cellStyle name="RIGs input cells 2 3 2 2 2 8" xfId="26381"/>
    <cellStyle name="RIGs input cells 2 3 2 2 2 9" xfId="26382"/>
    <cellStyle name="RIGs input cells 2 3 2 2 20" xfId="26383"/>
    <cellStyle name="RIGs input cells 2 3 2 2 21" xfId="26384"/>
    <cellStyle name="RIGs input cells 2 3 2 2 22" xfId="26385"/>
    <cellStyle name="RIGs input cells 2 3 2 2 23" xfId="26386"/>
    <cellStyle name="RIGs input cells 2 3 2 2 24" xfId="26387"/>
    <cellStyle name="RIGs input cells 2 3 2 2 25" xfId="26388"/>
    <cellStyle name="RIGs input cells 2 3 2 2 26" xfId="26389"/>
    <cellStyle name="RIGs input cells 2 3 2 2 27" xfId="26390"/>
    <cellStyle name="RIGs input cells 2 3 2 2 28" xfId="26391"/>
    <cellStyle name="RIGs input cells 2 3 2 2 29" xfId="26392"/>
    <cellStyle name="RIGs input cells 2 3 2 2 3" xfId="26393"/>
    <cellStyle name="RIGs input cells 2 3 2 2 3 2" xfId="45184"/>
    <cellStyle name="RIGs input cells 2 3 2 2 3 3" xfId="45185"/>
    <cellStyle name="RIGs input cells 2 3 2 2 30" xfId="26394"/>
    <cellStyle name="RIGs input cells 2 3 2 2 31" xfId="26395"/>
    <cellStyle name="RIGs input cells 2 3 2 2 32" xfId="26396"/>
    <cellStyle name="RIGs input cells 2 3 2 2 33" xfId="26397"/>
    <cellStyle name="RIGs input cells 2 3 2 2 34" xfId="26398"/>
    <cellStyle name="RIGs input cells 2 3 2 2 4" xfId="26399"/>
    <cellStyle name="RIGs input cells 2 3 2 2 4 2" xfId="45186"/>
    <cellStyle name="RIGs input cells 2 3 2 2 4 3" xfId="45187"/>
    <cellStyle name="RIGs input cells 2 3 2 2 5" xfId="26400"/>
    <cellStyle name="RIGs input cells 2 3 2 2 6" xfId="26401"/>
    <cellStyle name="RIGs input cells 2 3 2 2 7" xfId="26402"/>
    <cellStyle name="RIGs input cells 2 3 2 2 8" xfId="26403"/>
    <cellStyle name="RIGs input cells 2 3 2 2 9" xfId="26404"/>
    <cellStyle name="RIGs input cells 2 3 2 20" xfId="26405"/>
    <cellStyle name="RIGs input cells 2 3 2 21" xfId="26406"/>
    <cellStyle name="RIGs input cells 2 3 2 22" xfId="26407"/>
    <cellStyle name="RIGs input cells 2 3 2 23" xfId="26408"/>
    <cellStyle name="RIGs input cells 2 3 2 24" xfId="26409"/>
    <cellStyle name="RIGs input cells 2 3 2 25" xfId="26410"/>
    <cellStyle name="RIGs input cells 2 3 2 26" xfId="26411"/>
    <cellStyle name="RIGs input cells 2 3 2 27" xfId="26412"/>
    <cellStyle name="RIGs input cells 2 3 2 28" xfId="26413"/>
    <cellStyle name="RIGs input cells 2 3 2 29" xfId="26414"/>
    <cellStyle name="RIGs input cells 2 3 2 3" xfId="26415"/>
    <cellStyle name="RIGs input cells 2 3 2 3 10" xfId="26416"/>
    <cellStyle name="RIGs input cells 2 3 2 3 11" xfId="26417"/>
    <cellStyle name="RIGs input cells 2 3 2 3 12" xfId="26418"/>
    <cellStyle name="RIGs input cells 2 3 2 3 13" xfId="26419"/>
    <cellStyle name="RIGs input cells 2 3 2 3 2" xfId="26420"/>
    <cellStyle name="RIGs input cells 2 3 2 3 2 2" xfId="45188"/>
    <cellStyle name="RIGs input cells 2 3 2 3 2 3" xfId="45189"/>
    <cellStyle name="RIGs input cells 2 3 2 3 3" xfId="26421"/>
    <cellStyle name="RIGs input cells 2 3 2 3 3 2" xfId="45190"/>
    <cellStyle name="RIGs input cells 2 3 2 3 3 3" xfId="45191"/>
    <cellStyle name="RIGs input cells 2 3 2 3 4" xfId="26422"/>
    <cellStyle name="RIGs input cells 2 3 2 3 5" xfId="26423"/>
    <cellStyle name="RIGs input cells 2 3 2 3 6" xfId="26424"/>
    <cellStyle name="RIGs input cells 2 3 2 3 7" xfId="26425"/>
    <cellStyle name="RIGs input cells 2 3 2 3 8" xfId="26426"/>
    <cellStyle name="RIGs input cells 2 3 2 3 9" xfId="26427"/>
    <cellStyle name="RIGs input cells 2 3 2 30" xfId="26428"/>
    <cellStyle name="RIGs input cells 2 3 2 31" xfId="26429"/>
    <cellStyle name="RIGs input cells 2 3 2 32" xfId="26430"/>
    <cellStyle name="RIGs input cells 2 3 2 33" xfId="26431"/>
    <cellStyle name="RIGs input cells 2 3 2 34" xfId="26432"/>
    <cellStyle name="RIGs input cells 2 3 2 35" xfId="26433"/>
    <cellStyle name="RIGs input cells 2 3 2 4" xfId="26434"/>
    <cellStyle name="RIGs input cells 2 3 2 4 2" xfId="45192"/>
    <cellStyle name="RIGs input cells 2 3 2 4 3" xfId="45193"/>
    <cellStyle name="RIGs input cells 2 3 2 5" xfId="26435"/>
    <cellStyle name="RIGs input cells 2 3 2 5 2" xfId="45194"/>
    <cellStyle name="RIGs input cells 2 3 2 5 3" xfId="45195"/>
    <cellStyle name="RIGs input cells 2 3 2 6" xfId="26436"/>
    <cellStyle name="RIGs input cells 2 3 2 7" xfId="26437"/>
    <cellStyle name="RIGs input cells 2 3 2 8" xfId="26438"/>
    <cellStyle name="RIGs input cells 2 3 2 9" xfId="26439"/>
    <cellStyle name="RIGs input cells 2 3 2_4 28 1_Asst_Health_Crit_AllTO_RIIO_20110714pm" xfId="26440"/>
    <cellStyle name="RIGs input cells 2 3 20" xfId="26441"/>
    <cellStyle name="RIGs input cells 2 3 20 2" xfId="45196"/>
    <cellStyle name="RIGs input cells 2 3 21" xfId="26442"/>
    <cellStyle name="RIGs input cells 2 3 21 2" xfId="45197"/>
    <cellStyle name="RIGs input cells 2 3 22" xfId="26443"/>
    <cellStyle name="RIGs input cells 2 3 22 2" xfId="45198"/>
    <cellStyle name="RIGs input cells 2 3 23" xfId="26444"/>
    <cellStyle name="RIGs input cells 2 3 23 2" xfId="45199"/>
    <cellStyle name="RIGs input cells 2 3 24" xfId="26445"/>
    <cellStyle name="RIGs input cells 2 3 24 2" xfId="45200"/>
    <cellStyle name="RIGs input cells 2 3 25" xfId="26446"/>
    <cellStyle name="RIGs input cells 2 3 25 2" xfId="45201"/>
    <cellStyle name="RIGs input cells 2 3 26" xfId="26447"/>
    <cellStyle name="RIGs input cells 2 3 27" xfId="26448"/>
    <cellStyle name="RIGs input cells 2 3 28" xfId="26449"/>
    <cellStyle name="RIGs input cells 2 3 29" xfId="26450"/>
    <cellStyle name="RIGs input cells 2 3 3" xfId="26451"/>
    <cellStyle name="RIGs input cells 2 3 3 10" xfId="26452"/>
    <cellStyle name="RIGs input cells 2 3 3 11" xfId="26453"/>
    <cellStyle name="RIGs input cells 2 3 3 12" xfId="26454"/>
    <cellStyle name="RIGs input cells 2 3 3 13" xfId="26455"/>
    <cellStyle name="RIGs input cells 2 3 3 14" xfId="26456"/>
    <cellStyle name="RIGs input cells 2 3 3 15" xfId="26457"/>
    <cellStyle name="RIGs input cells 2 3 3 16" xfId="26458"/>
    <cellStyle name="RIGs input cells 2 3 3 17" xfId="26459"/>
    <cellStyle name="RIGs input cells 2 3 3 18" xfId="26460"/>
    <cellStyle name="RIGs input cells 2 3 3 19" xfId="26461"/>
    <cellStyle name="RIGs input cells 2 3 3 2" xfId="26462"/>
    <cellStyle name="RIGs input cells 2 3 3 2 10" xfId="26463"/>
    <cellStyle name="RIGs input cells 2 3 3 2 11" xfId="26464"/>
    <cellStyle name="RIGs input cells 2 3 3 2 12" xfId="26465"/>
    <cellStyle name="RIGs input cells 2 3 3 2 13" xfId="26466"/>
    <cellStyle name="RIGs input cells 2 3 3 2 2" xfId="26467"/>
    <cellStyle name="RIGs input cells 2 3 3 2 2 2" xfId="45202"/>
    <cellStyle name="RIGs input cells 2 3 3 2 2 3" xfId="45203"/>
    <cellStyle name="RIGs input cells 2 3 3 2 3" xfId="26468"/>
    <cellStyle name="RIGs input cells 2 3 3 2 3 2" xfId="45204"/>
    <cellStyle name="RIGs input cells 2 3 3 2 3 3" xfId="45205"/>
    <cellStyle name="RIGs input cells 2 3 3 2 4" xfId="26469"/>
    <cellStyle name="RIGs input cells 2 3 3 2 5" xfId="26470"/>
    <cellStyle name="RIGs input cells 2 3 3 2 6" xfId="26471"/>
    <cellStyle name="RIGs input cells 2 3 3 2 7" xfId="26472"/>
    <cellStyle name="RIGs input cells 2 3 3 2 8" xfId="26473"/>
    <cellStyle name="RIGs input cells 2 3 3 2 9" xfId="26474"/>
    <cellStyle name="RIGs input cells 2 3 3 20" xfId="26475"/>
    <cellStyle name="RIGs input cells 2 3 3 21" xfId="26476"/>
    <cellStyle name="RIGs input cells 2 3 3 22" xfId="26477"/>
    <cellStyle name="RIGs input cells 2 3 3 23" xfId="26478"/>
    <cellStyle name="RIGs input cells 2 3 3 24" xfId="26479"/>
    <cellStyle name="RIGs input cells 2 3 3 25" xfId="26480"/>
    <cellStyle name="RIGs input cells 2 3 3 26" xfId="26481"/>
    <cellStyle name="RIGs input cells 2 3 3 27" xfId="26482"/>
    <cellStyle name="RIGs input cells 2 3 3 28" xfId="26483"/>
    <cellStyle name="RIGs input cells 2 3 3 29" xfId="26484"/>
    <cellStyle name="RIGs input cells 2 3 3 3" xfId="26485"/>
    <cellStyle name="RIGs input cells 2 3 3 3 2" xfId="45206"/>
    <cellStyle name="RIGs input cells 2 3 3 3 3" xfId="45207"/>
    <cellStyle name="RIGs input cells 2 3 3 30" xfId="26486"/>
    <cellStyle name="RIGs input cells 2 3 3 31" xfId="26487"/>
    <cellStyle name="RIGs input cells 2 3 3 32" xfId="26488"/>
    <cellStyle name="RIGs input cells 2 3 3 33" xfId="26489"/>
    <cellStyle name="RIGs input cells 2 3 3 34" xfId="26490"/>
    <cellStyle name="RIGs input cells 2 3 3 4" xfId="26491"/>
    <cellStyle name="RIGs input cells 2 3 3 4 2" xfId="45208"/>
    <cellStyle name="RIGs input cells 2 3 3 4 3" xfId="45209"/>
    <cellStyle name="RIGs input cells 2 3 3 5" xfId="26492"/>
    <cellStyle name="RIGs input cells 2 3 3 6" xfId="26493"/>
    <cellStyle name="RIGs input cells 2 3 3 7" xfId="26494"/>
    <cellStyle name="RIGs input cells 2 3 3 8" xfId="26495"/>
    <cellStyle name="RIGs input cells 2 3 3 9" xfId="26496"/>
    <cellStyle name="RIGs input cells 2 3 30" xfId="26497"/>
    <cellStyle name="RIGs input cells 2 3 31" xfId="26498"/>
    <cellStyle name="RIGs input cells 2 3 32" xfId="26499"/>
    <cellStyle name="RIGs input cells 2 3 33" xfId="26500"/>
    <cellStyle name="RIGs input cells 2 3 34" xfId="26501"/>
    <cellStyle name="RIGs input cells 2 3 35" xfId="26502"/>
    <cellStyle name="RIGs input cells 2 3 36" xfId="26503"/>
    <cellStyle name="RIGs input cells 2 3 37" xfId="26504"/>
    <cellStyle name="RIGs input cells 2 3 38" xfId="26505"/>
    <cellStyle name="RIGs input cells 2 3 4" xfId="26506"/>
    <cellStyle name="RIGs input cells 2 3 4 10" xfId="26507"/>
    <cellStyle name="RIGs input cells 2 3 4 11" xfId="26508"/>
    <cellStyle name="RIGs input cells 2 3 4 12" xfId="26509"/>
    <cellStyle name="RIGs input cells 2 3 4 13" xfId="26510"/>
    <cellStyle name="RIGs input cells 2 3 4 14" xfId="26511"/>
    <cellStyle name="RIGs input cells 2 3 4 15" xfId="26512"/>
    <cellStyle name="RIGs input cells 2 3 4 16" xfId="26513"/>
    <cellStyle name="RIGs input cells 2 3 4 17" xfId="26514"/>
    <cellStyle name="RIGs input cells 2 3 4 18" xfId="26515"/>
    <cellStyle name="RIGs input cells 2 3 4 19" xfId="26516"/>
    <cellStyle name="RIGs input cells 2 3 4 2" xfId="26517"/>
    <cellStyle name="RIGs input cells 2 3 4 2 10" xfId="26518"/>
    <cellStyle name="RIGs input cells 2 3 4 2 11" xfId="26519"/>
    <cellStyle name="RIGs input cells 2 3 4 2 12" xfId="26520"/>
    <cellStyle name="RIGs input cells 2 3 4 2 13" xfId="26521"/>
    <cellStyle name="RIGs input cells 2 3 4 2 2" xfId="26522"/>
    <cellStyle name="RIGs input cells 2 3 4 2 2 2" xfId="45210"/>
    <cellStyle name="RIGs input cells 2 3 4 2 2 3" xfId="45211"/>
    <cellStyle name="RIGs input cells 2 3 4 2 3" xfId="26523"/>
    <cellStyle name="RIGs input cells 2 3 4 2 3 2" xfId="45212"/>
    <cellStyle name="RIGs input cells 2 3 4 2 3 3" xfId="45213"/>
    <cellStyle name="RIGs input cells 2 3 4 2 4" xfId="26524"/>
    <cellStyle name="RIGs input cells 2 3 4 2 5" xfId="26525"/>
    <cellStyle name="RIGs input cells 2 3 4 2 6" xfId="26526"/>
    <cellStyle name="RIGs input cells 2 3 4 2 7" xfId="26527"/>
    <cellStyle name="RIGs input cells 2 3 4 2 8" xfId="26528"/>
    <cellStyle name="RIGs input cells 2 3 4 2 9" xfId="26529"/>
    <cellStyle name="RIGs input cells 2 3 4 20" xfId="26530"/>
    <cellStyle name="RIGs input cells 2 3 4 21" xfId="26531"/>
    <cellStyle name="RIGs input cells 2 3 4 22" xfId="26532"/>
    <cellStyle name="RIGs input cells 2 3 4 23" xfId="26533"/>
    <cellStyle name="RIGs input cells 2 3 4 24" xfId="26534"/>
    <cellStyle name="RIGs input cells 2 3 4 25" xfId="26535"/>
    <cellStyle name="RIGs input cells 2 3 4 26" xfId="26536"/>
    <cellStyle name="RIGs input cells 2 3 4 27" xfId="26537"/>
    <cellStyle name="RIGs input cells 2 3 4 28" xfId="26538"/>
    <cellStyle name="RIGs input cells 2 3 4 29" xfId="26539"/>
    <cellStyle name="RIGs input cells 2 3 4 3" xfId="26540"/>
    <cellStyle name="RIGs input cells 2 3 4 3 2" xfId="45214"/>
    <cellStyle name="RIGs input cells 2 3 4 3 3" xfId="45215"/>
    <cellStyle name="RIGs input cells 2 3 4 30" xfId="26541"/>
    <cellStyle name="RIGs input cells 2 3 4 31" xfId="26542"/>
    <cellStyle name="RIGs input cells 2 3 4 32" xfId="26543"/>
    <cellStyle name="RIGs input cells 2 3 4 33" xfId="26544"/>
    <cellStyle name="RIGs input cells 2 3 4 34" xfId="26545"/>
    <cellStyle name="RIGs input cells 2 3 4 4" xfId="26546"/>
    <cellStyle name="RIGs input cells 2 3 4 4 2" xfId="45216"/>
    <cellStyle name="RIGs input cells 2 3 4 4 3" xfId="45217"/>
    <cellStyle name="RIGs input cells 2 3 4 5" xfId="26547"/>
    <cellStyle name="RIGs input cells 2 3 4 6" xfId="26548"/>
    <cellStyle name="RIGs input cells 2 3 4 7" xfId="26549"/>
    <cellStyle name="RIGs input cells 2 3 4 8" xfId="26550"/>
    <cellStyle name="RIGs input cells 2 3 4 9" xfId="26551"/>
    <cellStyle name="RIGs input cells 2 3 5" xfId="26552"/>
    <cellStyle name="RIGs input cells 2 3 5 10" xfId="26553"/>
    <cellStyle name="RIGs input cells 2 3 5 11" xfId="26554"/>
    <cellStyle name="RIGs input cells 2 3 5 12" xfId="26555"/>
    <cellStyle name="RIGs input cells 2 3 5 13" xfId="26556"/>
    <cellStyle name="RIGs input cells 2 3 5 2" xfId="26557"/>
    <cellStyle name="RIGs input cells 2 3 5 2 2" xfId="45218"/>
    <cellStyle name="RIGs input cells 2 3 5 2 3" xfId="45219"/>
    <cellStyle name="RIGs input cells 2 3 5 3" xfId="26558"/>
    <cellStyle name="RIGs input cells 2 3 5 3 2" xfId="45220"/>
    <cellStyle name="RIGs input cells 2 3 5 3 3" xfId="45221"/>
    <cellStyle name="RIGs input cells 2 3 5 4" xfId="26559"/>
    <cellStyle name="RIGs input cells 2 3 5 5" xfId="26560"/>
    <cellStyle name="RIGs input cells 2 3 5 6" xfId="26561"/>
    <cellStyle name="RIGs input cells 2 3 5 7" xfId="26562"/>
    <cellStyle name="RIGs input cells 2 3 5 8" xfId="26563"/>
    <cellStyle name="RIGs input cells 2 3 5 9" xfId="26564"/>
    <cellStyle name="RIGs input cells 2 3 6" xfId="26565"/>
    <cellStyle name="RIGs input cells 2 3 6 2" xfId="45222"/>
    <cellStyle name="RIGs input cells 2 3 6 2 2" xfId="45223"/>
    <cellStyle name="RIGs input cells 2 3 6 2 3" xfId="45224"/>
    <cellStyle name="RIGs input cells 2 3 6 3" xfId="45225"/>
    <cellStyle name="RIGs input cells 2 3 6 3 2" xfId="45226"/>
    <cellStyle name="RIGs input cells 2 3 6 4" xfId="45227"/>
    <cellStyle name="RIGs input cells 2 3 7" xfId="26566"/>
    <cellStyle name="RIGs input cells 2 3 7 2" xfId="45228"/>
    <cellStyle name="RIGs input cells 2 3 8" xfId="26567"/>
    <cellStyle name="RIGs input cells 2 3 8 2" xfId="45229"/>
    <cellStyle name="RIGs input cells 2 3 9" xfId="26568"/>
    <cellStyle name="RIGs input cells 2 3 9 2" xfId="45230"/>
    <cellStyle name="RIGs input cells 2 3_4 28 1_Asst_Health_Crit_AllTO_RIIO_20110714pm" xfId="26569"/>
    <cellStyle name="RIGs input cells 2 30" xfId="26570"/>
    <cellStyle name="RIGs input cells 2 30 2" xfId="45231"/>
    <cellStyle name="RIGs input cells 2 31" xfId="26571"/>
    <cellStyle name="RIGs input cells 2 31 2" xfId="45232"/>
    <cellStyle name="RIGs input cells 2 32" xfId="26572"/>
    <cellStyle name="RIGs input cells 2 32 2" xfId="45233"/>
    <cellStyle name="RIGs input cells 2 33" xfId="26573"/>
    <cellStyle name="RIGs input cells 2 34" xfId="26574"/>
    <cellStyle name="RIGs input cells 2 35" xfId="26575"/>
    <cellStyle name="RIGs input cells 2 36" xfId="26576"/>
    <cellStyle name="RIGs input cells 2 37" xfId="26577"/>
    <cellStyle name="RIGs input cells 2 38" xfId="26578"/>
    <cellStyle name="RIGs input cells 2 39" xfId="26579"/>
    <cellStyle name="RIGs input cells 2 4" xfId="26580"/>
    <cellStyle name="RIGs input cells 2 4 10" xfId="26581"/>
    <cellStyle name="RIGs input cells 2 4 11" xfId="26582"/>
    <cellStyle name="RIGs input cells 2 4 12" xfId="26583"/>
    <cellStyle name="RIGs input cells 2 4 13" xfId="26584"/>
    <cellStyle name="RIGs input cells 2 4 14" xfId="26585"/>
    <cellStyle name="RIGs input cells 2 4 15" xfId="26586"/>
    <cellStyle name="RIGs input cells 2 4 16" xfId="26587"/>
    <cellStyle name="RIGs input cells 2 4 17" xfId="26588"/>
    <cellStyle name="RIGs input cells 2 4 18" xfId="26589"/>
    <cellStyle name="RIGs input cells 2 4 19" xfId="26590"/>
    <cellStyle name="RIGs input cells 2 4 2" xfId="26591"/>
    <cellStyle name="RIGs input cells 2 4 2 10" xfId="26592"/>
    <cellStyle name="RIGs input cells 2 4 2 11" xfId="26593"/>
    <cellStyle name="RIGs input cells 2 4 2 12" xfId="26594"/>
    <cellStyle name="RIGs input cells 2 4 2 13" xfId="26595"/>
    <cellStyle name="RIGs input cells 2 4 2 14" xfId="26596"/>
    <cellStyle name="RIGs input cells 2 4 2 15" xfId="26597"/>
    <cellStyle name="RIGs input cells 2 4 2 16" xfId="26598"/>
    <cellStyle name="RIGs input cells 2 4 2 17" xfId="26599"/>
    <cellStyle name="RIGs input cells 2 4 2 18" xfId="26600"/>
    <cellStyle name="RIGs input cells 2 4 2 19" xfId="26601"/>
    <cellStyle name="RIGs input cells 2 4 2 2" xfId="26602"/>
    <cellStyle name="RIGs input cells 2 4 2 2 10" xfId="26603"/>
    <cellStyle name="RIGs input cells 2 4 2 2 11" xfId="26604"/>
    <cellStyle name="RIGs input cells 2 4 2 2 12" xfId="26605"/>
    <cellStyle name="RIGs input cells 2 4 2 2 13" xfId="26606"/>
    <cellStyle name="RIGs input cells 2 4 2 2 2" xfId="26607"/>
    <cellStyle name="RIGs input cells 2 4 2 2 2 2" xfId="45234"/>
    <cellStyle name="RIGs input cells 2 4 2 2 2 3" xfId="45235"/>
    <cellStyle name="RIGs input cells 2 4 2 2 3" xfId="26608"/>
    <cellStyle name="RIGs input cells 2 4 2 2 3 2" xfId="45236"/>
    <cellStyle name="RIGs input cells 2 4 2 2 3 3" xfId="45237"/>
    <cellStyle name="RIGs input cells 2 4 2 2 4" xfId="26609"/>
    <cellStyle name="RIGs input cells 2 4 2 2 5" xfId="26610"/>
    <cellStyle name="RIGs input cells 2 4 2 2 6" xfId="26611"/>
    <cellStyle name="RIGs input cells 2 4 2 2 7" xfId="26612"/>
    <cellStyle name="RIGs input cells 2 4 2 2 8" xfId="26613"/>
    <cellStyle name="RIGs input cells 2 4 2 2 9" xfId="26614"/>
    <cellStyle name="RIGs input cells 2 4 2 20" xfId="26615"/>
    <cellStyle name="RIGs input cells 2 4 2 21" xfId="26616"/>
    <cellStyle name="RIGs input cells 2 4 2 22" xfId="26617"/>
    <cellStyle name="RIGs input cells 2 4 2 23" xfId="26618"/>
    <cellStyle name="RIGs input cells 2 4 2 24" xfId="26619"/>
    <cellStyle name="RIGs input cells 2 4 2 25" xfId="26620"/>
    <cellStyle name="RIGs input cells 2 4 2 26" xfId="26621"/>
    <cellStyle name="RIGs input cells 2 4 2 27" xfId="26622"/>
    <cellStyle name="RIGs input cells 2 4 2 28" xfId="26623"/>
    <cellStyle name="RIGs input cells 2 4 2 29" xfId="26624"/>
    <cellStyle name="RIGs input cells 2 4 2 3" xfId="26625"/>
    <cellStyle name="RIGs input cells 2 4 2 3 2" xfId="45238"/>
    <cellStyle name="RIGs input cells 2 4 2 3 3" xfId="45239"/>
    <cellStyle name="RIGs input cells 2 4 2 30" xfId="26626"/>
    <cellStyle name="RIGs input cells 2 4 2 31" xfId="26627"/>
    <cellStyle name="RIGs input cells 2 4 2 32" xfId="26628"/>
    <cellStyle name="RIGs input cells 2 4 2 33" xfId="26629"/>
    <cellStyle name="RIGs input cells 2 4 2 34" xfId="26630"/>
    <cellStyle name="RIGs input cells 2 4 2 4" xfId="26631"/>
    <cellStyle name="RIGs input cells 2 4 2 4 2" xfId="45240"/>
    <cellStyle name="RIGs input cells 2 4 2 4 3" xfId="45241"/>
    <cellStyle name="RIGs input cells 2 4 2 5" xfId="26632"/>
    <cellStyle name="RIGs input cells 2 4 2 6" xfId="26633"/>
    <cellStyle name="RIGs input cells 2 4 2 7" xfId="26634"/>
    <cellStyle name="RIGs input cells 2 4 2 8" xfId="26635"/>
    <cellStyle name="RIGs input cells 2 4 2 9" xfId="26636"/>
    <cellStyle name="RIGs input cells 2 4 20" xfId="26637"/>
    <cellStyle name="RIGs input cells 2 4 21" xfId="26638"/>
    <cellStyle name="RIGs input cells 2 4 22" xfId="26639"/>
    <cellStyle name="RIGs input cells 2 4 23" xfId="26640"/>
    <cellStyle name="RIGs input cells 2 4 24" xfId="26641"/>
    <cellStyle name="RIGs input cells 2 4 25" xfId="26642"/>
    <cellStyle name="RIGs input cells 2 4 26" xfId="26643"/>
    <cellStyle name="RIGs input cells 2 4 27" xfId="26644"/>
    <cellStyle name="RIGs input cells 2 4 28" xfId="26645"/>
    <cellStyle name="RIGs input cells 2 4 29" xfId="26646"/>
    <cellStyle name="RIGs input cells 2 4 3" xfId="26647"/>
    <cellStyle name="RIGs input cells 2 4 3 10" xfId="26648"/>
    <cellStyle name="RIGs input cells 2 4 3 11" xfId="26649"/>
    <cellStyle name="RIGs input cells 2 4 3 12" xfId="26650"/>
    <cellStyle name="RIGs input cells 2 4 3 13" xfId="26651"/>
    <cellStyle name="RIGs input cells 2 4 3 2" xfId="26652"/>
    <cellStyle name="RIGs input cells 2 4 3 2 2" xfId="45242"/>
    <cellStyle name="RIGs input cells 2 4 3 2 3" xfId="45243"/>
    <cellStyle name="RIGs input cells 2 4 3 3" xfId="26653"/>
    <cellStyle name="RIGs input cells 2 4 3 3 2" xfId="45244"/>
    <cellStyle name="RIGs input cells 2 4 3 3 3" xfId="45245"/>
    <cellStyle name="RIGs input cells 2 4 3 4" xfId="26654"/>
    <cellStyle name="RIGs input cells 2 4 3 5" xfId="26655"/>
    <cellStyle name="RIGs input cells 2 4 3 6" xfId="26656"/>
    <cellStyle name="RIGs input cells 2 4 3 7" xfId="26657"/>
    <cellStyle name="RIGs input cells 2 4 3 8" xfId="26658"/>
    <cellStyle name="RIGs input cells 2 4 3 9" xfId="26659"/>
    <cellStyle name="RIGs input cells 2 4 30" xfId="26660"/>
    <cellStyle name="RIGs input cells 2 4 31" xfId="26661"/>
    <cellStyle name="RIGs input cells 2 4 32" xfId="26662"/>
    <cellStyle name="RIGs input cells 2 4 33" xfId="26663"/>
    <cellStyle name="RIGs input cells 2 4 34" xfId="26664"/>
    <cellStyle name="RIGs input cells 2 4 35" xfId="26665"/>
    <cellStyle name="RIGs input cells 2 4 4" xfId="26666"/>
    <cellStyle name="RIGs input cells 2 4 4 2" xfId="45246"/>
    <cellStyle name="RIGs input cells 2 4 4 3" xfId="45247"/>
    <cellStyle name="RIGs input cells 2 4 5" xfId="26667"/>
    <cellStyle name="RIGs input cells 2 4 5 2" xfId="45248"/>
    <cellStyle name="RIGs input cells 2 4 5 3" xfId="45249"/>
    <cellStyle name="RIGs input cells 2 4 6" xfId="26668"/>
    <cellStyle name="RIGs input cells 2 4 7" xfId="26669"/>
    <cellStyle name="RIGs input cells 2 4 8" xfId="26670"/>
    <cellStyle name="RIGs input cells 2 4 9" xfId="26671"/>
    <cellStyle name="RIGs input cells 2 4_4 28 1_Asst_Health_Crit_AllTO_RIIO_20110714pm" xfId="26672"/>
    <cellStyle name="RIGs input cells 2 40" xfId="26673"/>
    <cellStyle name="RIGs input cells 2 41" xfId="26674"/>
    <cellStyle name="RIGs input cells 2 42" xfId="26675"/>
    <cellStyle name="RIGs input cells 2 43" xfId="26676"/>
    <cellStyle name="RIGs input cells 2 44" xfId="26677"/>
    <cellStyle name="RIGs input cells 2 45" xfId="26678"/>
    <cellStyle name="RIGs input cells 2 5" xfId="26679"/>
    <cellStyle name="RIGs input cells 2 5 10" xfId="26680"/>
    <cellStyle name="RIGs input cells 2 5 11" xfId="26681"/>
    <cellStyle name="RIGs input cells 2 5 12" xfId="26682"/>
    <cellStyle name="RIGs input cells 2 5 13" xfId="26683"/>
    <cellStyle name="RIGs input cells 2 5 14" xfId="26684"/>
    <cellStyle name="RIGs input cells 2 5 15" xfId="26685"/>
    <cellStyle name="RIGs input cells 2 5 16" xfId="26686"/>
    <cellStyle name="RIGs input cells 2 5 17" xfId="26687"/>
    <cellStyle name="RIGs input cells 2 5 18" xfId="26688"/>
    <cellStyle name="RIGs input cells 2 5 19" xfId="26689"/>
    <cellStyle name="RIGs input cells 2 5 2" xfId="26690"/>
    <cellStyle name="RIGs input cells 2 5 2 10" xfId="26691"/>
    <cellStyle name="RIGs input cells 2 5 2 11" xfId="26692"/>
    <cellStyle name="RIGs input cells 2 5 2 12" xfId="26693"/>
    <cellStyle name="RIGs input cells 2 5 2 13" xfId="26694"/>
    <cellStyle name="RIGs input cells 2 5 2 2" xfId="26695"/>
    <cellStyle name="RIGs input cells 2 5 2 2 2" xfId="45250"/>
    <cellStyle name="RIGs input cells 2 5 2 2 3" xfId="45251"/>
    <cellStyle name="RIGs input cells 2 5 2 3" xfId="26696"/>
    <cellStyle name="RIGs input cells 2 5 2 3 2" xfId="45252"/>
    <cellStyle name="RIGs input cells 2 5 2 3 3" xfId="45253"/>
    <cellStyle name="RIGs input cells 2 5 2 4" xfId="26697"/>
    <cellStyle name="RIGs input cells 2 5 2 5" xfId="26698"/>
    <cellStyle name="RIGs input cells 2 5 2 6" xfId="26699"/>
    <cellStyle name="RIGs input cells 2 5 2 7" xfId="26700"/>
    <cellStyle name="RIGs input cells 2 5 2 8" xfId="26701"/>
    <cellStyle name="RIGs input cells 2 5 2 9" xfId="26702"/>
    <cellStyle name="RIGs input cells 2 5 20" xfId="26703"/>
    <cellStyle name="RIGs input cells 2 5 21" xfId="26704"/>
    <cellStyle name="RIGs input cells 2 5 22" xfId="26705"/>
    <cellStyle name="RIGs input cells 2 5 23" xfId="26706"/>
    <cellStyle name="RIGs input cells 2 5 24" xfId="26707"/>
    <cellStyle name="RIGs input cells 2 5 25" xfId="26708"/>
    <cellStyle name="RIGs input cells 2 5 26" xfId="26709"/>
    <cellStyle name="RIGs input cells 2 5 27" xfId="26710"/>
    <cellStyle name="RIGs input cells 2 5 28" xfId="26711"/>
    <cellStyle name="RIGs input cells 2 5 29" xfId="26712"/>
    <cellStyle name="RIGs input cells 2 5 3" xfId="26713"/>
    <cellStyle name="RIGs input cells 2 5 3 2" xfId="45254"/>
    <cellStyle name="RIGs input cells 2 5 3 3" xfId="45255"/>
    <cellStyle name="RIGs input cells 2 5 30" xfId="26714"/>
    <cellStyle name="RIGs input cells 2 5 31" xfId="26715"/>
    <cellStyle name="RIGs input cells 2 5 32" xfId="26716"/>
    <cellStyle name="RIGs input cells 2 5 33" xfId="26717"/>
    <cellStyle name="RIGs input cells 2 5 34" xfId="26718"/>
    <cellStyle name="RIGs input cells 2 5 4" xfId="26719"/>
    <cellStyle name="RIGs input cells 2 5 4 2" xfId="45256"/>
    <cellStyle name="RIGs input cells 2 5 4 3" xfId="45257"/>
    <cellStyle name="RIGs input cells 2 5 5" xfId="26720"/>
    <cellStyle name="RIGs input cells 2 5 6" xfId="26721"/>
    <cellStyle name="RIGs input cells 2 5 7" xfId="26722"/>
    <cellStyle name="RIGs input cells 2 5 8" xfId="26723"/>
    <cellStyle name="RIGs input cells 2 5 9" xfId="26724"/>
    <cellStyle name="RIGs input cells 2 6" xfId="26725"/>
    <cellStyle name="RIGs input cells 2 6 10" xfId="26726"/>
    <cellStyle name="RIGs input cells 2 6 11" xfId="26727"/>
    <cellStyle name="RIGs input cells 2 6 12" xfId="26728"/>
    <cellStyle name="RIGs input cells 2 6 13" xfId="26729"/>
    <cellStyle name="RIGs input cells 2 6 14" xfId="26730"/>
    <cellStyle name="RIGs input cells 2 6 15" xfId="26731"/>
    <cellStyle name="RIGs input cells 2 6 16" xfId="26732"/>
    <cellStyle name="RIGs input cells 2 6 17" xfId="26733"/>
    <cellStyle name="RIGs input cells 2 6 18" xfId="26734"/>
    <cellStyle name="RIGs input cells 2 6 19" xfId="26735"/>
    <cellStyle name="RIGs input cells 2 6 2" xfId="26736"/>
    <cellStyle name="RIGs input cells 2 6 2 10" xfId="26737"/>
    <cellStyle name="RIGs input cells 2 6 2 11" xfId="26738"/>
    <cellStyle name="RIGs input cells 2 6 2 12" xfId="26739"/>
    <cellStyle name="RIGs input cells 2 6 2 13" xfId="26740"/>
    <cellStyle name="RIGs input cells 2 6 2 2" xfId="26741"/>
    <cellStyle name="RIGs input cells 2 6 2 2 2" xfId="45258"/>
    <cellStyle name="RIGs input cells 2 6 2 2 3" xfId="45259"/>
    <cellStyle name="RIGs input cells 2 6 2 3" xfId="26742"/>
    <cellStyle name="RIGs input cells 2 6 2 3 2" xfId="45260"/>
    <cellStyle name="RIGs input cells 2 6 2 3 3" xfId="45261"/>
    <cellStyle name="RIGs input cells 2 6 2 4" xfId="26743"/>
    <cellStyle name="RIGs input cells 2 6 2 5" xfId="26744"/>
    <cellStyle name="RIGs input cells 2 6 2 6" xfId="26745"/>
    <cellStyle name="RIGs input cells 2 6 2 7" xfId="26746"/>
    <cellStyle name="RIGs input cells 2 6 2 8" xfId="26747"/>
    <cellStyle name="RIGs input cells 2 6 2 9" xfId="26748"/>
    <cellStyle name="RIGs input cells 2 6 20" xfId="26749"/>
    <cellStyle name="RIGs input cells 2 6 21" xfId="26750"/>
    <cellStyle name="RIGs input cells 2 6 22" xfId="26751"/>
    <cellStyle name="RIGs input cells 2 6 23" xfId="26752"/>
    <cellStyle name="RIGs input cells 2 6 24" xfId="26753"/>
    <cellStyle name="RIGs input cells 2 6 25" xfId="26754"/>
    <cellStyle name="RIGs input cells 2 6 26" xfId="26755"/>
    <cellStyle name="RIGs input cells 2 6 27" xfId="26756"/>
    <cellStyle name="RIGs input cells 2 6 28" xfId="26757"/>
    <cellStyle name="RIGs input cells 2 6 29" xfId="26758"/>
    <cellStyle name="RIGs input cells 2 6 3" xfId="26759"/>
    <cellStyle name="RIGs input cells 2 6 3 2" xfId="45262"/>
    <cellStyle name="RIGs input cells 2 6 3 3" xfId="45263"/>
    <cellStyle name="RIGs input cells 2 6 30" xfId="26760"/>
    <cellStyle name="RIGs input cells 2 6 31" xfId="26761"/>
    <cellStyle name="RIGs input cells 2 6 32" xfId="26762"/>
    <cellStyle name="RIGs input cells 2 6 33" xfId="26763"/>
    <cellStyle name="RIGs input cells 2 6 34" xfId="26764"/>
    <cellStyle name="RIGs input cells 2 6 4" xfId="26765"/>
    <cellStyle name="RIGs input cells 2 6 4 2" xfId="45264"/>
    <cellStyle name="RIGs input cells 2 6 4 3" xfId="45265"/>
    <cellStyle name="RIGs input cells 2 6 5" xfId="26766"/>
    <cellStyle name="RIGs input cells 2 6 6" xfId="26767"/>
    <cellStyle name="RIGs input cells 2 6 7" xfId="26768"/>
    <cellStyle name="RIGs input cells 2 6 8" xfId="26769"/>
    <cellStyle name="RIGs input cells 2 6 9" xfId="26770"/>
    <cellStyle name="RIGs input cells 2 7" xfId="26771"/>
    <cellStyle name="RIGs input cells 2 7 10" xfId="26772"/>
    <cellStyle name="RIGs input cells 2 7 11" xfId="26773"/>
    <cellStyle name="RIGs input cells 2 7 12" xfId="26774"/>
    <cellStyle name="RIGs input cells 2 7 13" xfId="26775"/>
    <cellStyle name="RIGs input cells 2 7 14" xfId="26776"/>
    <cellStyle name="RIGs input cells 2 7 15" xfId="26777"/>
    <cellStyle name="RIGs input cells 2 7 16" xfId="26778"/>
    <cellStyle name="RIGs input cells 2 7 17" xfId="26779"/>
    <cellStyle name="RIGs input cells 2 7 18" xfId="26780"/>
    <cellStyle name="RIGs input cells 2 7 19" xfId="26781"/>
    <cellStyle name="RIGs input cells 2 7 2" xfId="26782"/>
    <cellStyle name="RIGs input cells 2 7 2 10" xfId="26783"/>
    <cellStyle name="RIGs input cells 2 7 2 11" xfId="26784"/>
    <cellStyle name="RIGs input cells 2 7 2 12" xfId="26785"/>
    <cellStyle name="RIGs input cells 2 7 2 13" xfId="26786"/>
    <cellStyle name="RIGs input cells 2 7 2 2" xfId="26787"/>
    <cellStyle name="RIGs input cells 2 7 2 2 2" xfId="45266"/>
    <cellStyle name="RIGs input cells 2 7 2 2 3" xfId="45267"/>
    <cellStyle name="RIGs input cells 2 7 2 3" xfId="26788"/>
    <cellStyle name="RIGs input cells 2 7 2 3 2" xfId="45268"/>
    <cellStyle name="RIGs input cells 2 7 2 3 3" xfId="45269"/>
    <cellStyle name="RIGs input cells 2 7 2 4" xfId="26789"/>
    <cellStyle name="RIGs input cells 2 7 2 5" xfId="26790"/>
    <cellStyle name="RIGs input cells 2 7 2 6" xfId="26791"/>
    <cellStyle name="RIGs input cells 2 7 2 7" xfId="26792"/>
    <cellStyle name="RIGs input cells 2 7 2 8" xfId="26793"/>
    <cellStyle name="RIGs input cells 2 7 2 9" xfId="26794"/>
    <cellStyle name="RIGs input cells 2 7 20" xfId="26795"/>
    <cellStyle name="RIGs input cells 2 7 21" xfId="26796"/>
    <cellStyle name="RIGs input cells 2 7 22" xfId="26797"/>
    <cellStyle name="RIGs input cells 2 7 23" xfId="26798"/>
    <cellStyle name="RIGs input cells 2 7 24" xfId="26799"/>
    <cellStyle name="RIGs input cells 2 7 25" xfId="26800"/>
    <cellStyle name="RIGs input cells 2 7 26" xfId="26801"/>
    <cellStyle name="RIGs input cells 2 7 27" xfId="26802"/>
    <cellStyle name="RIGs input cells 2 7 28" xfId="26803"/>
    <cellStyle name="RIGs input cells 2 7 29" xfId="26804"/>
    <cellStyle name="RIGs input cells 2 7 3" xfId="26805"/>
    <cellStyle name="RIGs input cells 2 7 3 2" xfId="45270"/>
    <cellStyle name="RIGs input cells 2 7 3 3" xfId="45271"/>
    <cellStyle name="RIGs input cells 2 7 30" xfId="26806"/>
    <cellStyle name="RIGs input cells 2 7 31" xfId="26807"/>
    <cellStyle name="RIGs input cells 2 7 32" xfId="26808"/>
    <cellStyle name="RIGs input cells 2 7 33" xfId="26809"/>
    <cellStyle name="RIGs input cells 2 7 34" xfId="26810"/>
    <cellStyle name="RIGs input cells 2 7 4" xfId="26811"/>
    <cellStyle name="RIGs input cells 2 7 4 2" xfId="45272"/>
    <cellStyle name="RIGs input cells 2 7 4 3" xfId="45273"/>
    <cellStyle name="RIGs input cells 2 7 5" xfId="26812"/>
    <cellStyle name="RIGs input cells 2 7 6" xfId="26813"/>
    <cellStyle name="RIGs input cells 2 7 7" xfId="26814"/>
    <cellStyle name="RIGs input cells 2 7 8" xfId="26815"/>
    <cellStyle name="RIGs input cells 2 7 9" xfId="26816"/>
    <cellStyle name="RIGs input cells 2 8" xfId="26817"/>
    <cellStyle name="RIGs input cells 2 8 10" xfId="26818"/>
    <cellStyle name="RIGs input cells 2 8 11" xfId="26819"/>
    <cellStyle name="RIGs input cells 2 8 12" xfId="26820"/>
    <cellStyle name="RIGs input cells 2 8 13" xfId="26821"/>
    <cellStyle name="RIGs input cells 2 8 14" xfId="26822"/>
    <cellStyle name="RIGs input cells 2 8 15" xfId="26823"/>
    <cellStyle name="RIGs input cells 2 8 16" xfId="26824"/>
    <cellStyle name="RIGs input cells 2 8 17" xfId="26825"/>
    <cellStyle name="RIGs input cells 2 8 18" xfId="26826"/>
    <cellStyle name="RIGs input cells 2 8 19" xfId="26827"/>
    <cellStyle name="RIGs input cells 2 8 2" xfId="26828"/>
    <cellStyle name="RIGs input cells 2 8 2 10" xfId="26829"/>
    <cellStyle name="RIGs input cells 2 8 2 11" xfId="26830"/>
    <cellStyle name="RIGs input cells 2 8 2 12" xfId="26831"/>
    <cellStyle name="RIGs input cells 2 8 2 13" xfId="26832"/>
    <cellStyle name="RIGs input cells 2 8 2 2" xfId="26833"/>
    <cellStyle name="RIGs input cells 2 8 2 2 2" xfId="45274"/>
    <cellStyle name="RIGs input cells 2 8 2 2 3" xfId="45275"/>
    <cellStyle name="RIGs input cells 2 8 2 3" xfId="26834"/>
    <cellStyle name="RIGs input cells 2 8 2 3 2" xfId="45276"/>
    <cellStyle name="RIGs input cells 2 8 2 3 3" xfId="45277"/>
    <cellStyle name="RIGs input cells 2 8 2 4" xfId="26835"/>
    <cellStyle name="RIGs input cells 2 8 2 5" xfId="26836"/>
    <cellStyle name="RIGs input cells 2 8 2 6" xfId="26837"/>
    <cellStyle name="RIGs input cells 2 8 2 7" xfId="26838"/>
    <cellStyle name="RIGs input cells 2 8 2 8" xfId="26839"/>
    <cellStyle name="RIGs input cells 2 8 2 9" xfId="26840"/>
    <cellStyle name="RIGs input cells 2 8 20" xfId="26841"/>
    <cellStyle name="RIGs input cells 2 8 21" xfId="26842"/>
    <cellStyle name="RIGs input cells 2 8 22" xfId="26843"/>
    <cellStyle name="RIGs input cells 2 8 23" xfId="26844"/>
    <cellStyle name="RIGs input cells 2 8 24" xfId="26845"/>
    <cellStyle name="RIGs input cells 2 8 25" xfId="26846"/>
    <cellStyle name="RIGs input cells 2 8 26" xfId="26847"/>
    <cellStyle name="RIGs input cells 2 8 27" xfId="26848"/>
    <cellStyle name="RIGs input cells 2 8 28" xfId="26849"/>
    <cellStyle name="RIGs input cells 2 8 29" xfId="26850"/>
    <cellStyle name="RIGs input cells 2 8 3" xfId="26851"/>
    <cellStyle name="RIGs input cells 2 8 3 2" xfId="45278"/>
    <cellStyle name="RIGs input cells 2 8 3 3" xfId="45279"/>
    <cellStyle name="RIGs input cells 2 8 30" xfId="26852"/>
    <cellStyle name="RIGs input cells 2 8 31" xfId="26853"/>
    <cellStyle name="RIGs input cells 2 8 32" xfId="26854"/>
    <cellStyle name="RIGs input cells 2 8 33" xfId="26855"/>
    <cellStyle name="RIGs input cells 2 8 34" xfId="26856"/>
    <cellStyle name="RIGs input cells 2 8 4" xfId="26857"/>
    <cellStyle name="RIGs input cells 2 8 4 2" xfId="45280"/>
    <cellStyle name="RIGs input cells 2 8 4 3" xfId="45281"/>
    <cellStyle name="RIGs input cells 2 8 5" xfId="26858"/>
    <cellStyle name="RIGs input cells 2 8 6" xfId="26859"/>
    <cellStyle name="RIGs input cells 2 8 7" xfId="26860"/>
    <cellStyle name="RIGs input cells 2 8 8" xfId="26861"/>
    <cellStyle name="RIGs input cells 2 8 9" xfId="26862"/>
    <cellStyle name="RIGs input cells 2 9" xfId="26863"/>
    <cellStyle name="RIGs input cells 2 9 10" xfId="26864"/>
    <cellStyle name="RIGs input cells 2 9 11" xfId="26865"/>
    <cellStyle name="RIGs input cells 2 9 12" xfId="26866"/>
    <cellStyle name="RIGs input cells 2 9 13" xfId="26867"/>
    <cellStyle name="RIGs input cells 2 9 14" xfId="26868"/>
    <cellStyle name="RIGs input cells 2 9 15" xfId="26869"/>
    <cellStyle name="RIGs input cells 2 9 16" xfId="26870"/>
    <cellStyle name="RIGs input cells 2 9 17" xfId="26871"/>
    <cellStyle name="RIGs input cells 2 9 18" xfId="26872"/>
    <cellStyle name="RIGs input cells 2 9 19" xfId="26873"/>
    <cellStyle name="RIGs input cells 2 9 2" xfId="26874"/>
    <cellStyle name="RIGs input cells 2 9 2 10" xfId="26875"/>
    <cellStyle name="RIGs input cells 2 9 2 11" xfId="26876"/>
    <cellStyle name="RIGs input cells 2 9 2 12" xfId="26877"/>
    <cellStyle name="RIGs input cells 2 9 2 13" xfId="26878"/>
    <cellStyle name="RIGs input cells 2 9 2 2" xfId="26879"/>
    <cellStyle name="RIGs input cells 2 9 2 2 2" xfId="45282"/>
    <cellStyle name="RIGs input cells 2 9 2 2 3" xfId="45283"/>
    <cellStyle name="RIGs input cells 2 9 2 3" xfId="26880"/>
    <cellStyle name="RIGs input cells 2 9 2 3 2" xfId="45284"/>
    <cellStyle name="RIGs input cells 2 9 2 3 3" xfId="45285"/>
    <cellStyle name="RIGs input cells 2 9 2 4" xfId="26881"/>
    <cellStyle name="RIGs input cells 2 9 2 5" xfId="26882"/>
    <cellStyle name="RIGs input cells 2 9 2 6" xfId="26883"/>
    <cellStyle name="RIGs input cells 2 9 2 7" xfId="26884"/>
    <cellStyle name="RIGs input cells 2 9 2 8" xfId="26885"/>
    <cellStyle name="RIGs input cells 2 9 2 9" xfId="26886"/>
    <cellStyle name="RIGs input cells 2 9 20" xfId="26887"/>
    <cellStyle name="RIGs input cells 2 9 21" xfId="26888"/>
    <cellStyle name="RIGs input cells 2 9 22" xfId="26889"/>
    <cellStyle name="RIGs input cells 2 9 23" xfId="26890"/>
    <cellStyle name="RIGs input cells 2 9 24" xfId="26891"/>
    <cellStyle name="RIGs input cells 2 9 25" xfId="26892"/>
    <cellStyle name="RIGs input cells 2 9 26" xfId="26893"/>
    <cellStyle name="RIGs input cells 2 9 27" xfId="26894"/>
    <cellStyle name="RIGs input cells 2 9 28" xfId="26895"/>
    <cellStyle name="RIGs input cells 2 9 29" xfId="26896"/>
    <cellStyle name="RIGs input cells 2 9 3" xfId="26897"/>
    <cellStyle name="RIGs input cells 2 9 3 2" xfId="45286"/>
    <cellStyle name="RIGs input cells 2 9 3 3" xfId="45287"/>
    <cellStyle name="RIGs input cells 2 9 30" xfId="26898"/>
    <cellStyle name="RIGs input cells 2 9 31" xfId="26899"/>
    <cellStyle name="RIGs input cells 2 9 32" xfId="26900"/>
    <cellStyle name="RIGs input cells 2 9 33" xfId="26901"/>
    <cellStyle name="RIGs input cells 2 9 34" xfId="26902"/>
    <cellStyle name="RIGs input cells 2 9 4" xfId="26903"/>
    <cellStyle name="RIGs input cells 2 9 4 2" xfId="45288"/>
    <cellStyle name="RIGs input cells 2 9 4 3" xfId="45289"/>
    <cellStyle name="RIGs input cells 2 9 5" xfId="26904"/>
    <cellStyle name="RIGs input cells 2 9 6" xfId="26905"/>
    <cellStyle name="RIGs input cells 2 9 7" xfId="26906"/>
    <cellStyle name="RIGs input cells 2 9 8" xfId="26907"/>
    <cellStyle name="RIGs input cells 2 9 9" xfId="26908"/>
    <cellStyle name="RIGs input cells 2_1.3s Accounting C Costs Scots" xfId="26909"/>
    <cellStyle name="RIGs input cells 20" xfId="26910"/>
    <cellStyle name="RIGs input cells 20 2" xfId="45290"/>
    <cellStyle name="RIGs input cells 21" xfId="26911"/>
    <cellStyle name="RIGs input cells 21 2" xfId="45291"/>
    <cellStyle name="RIGs input cells 22" xfId="26912"/>
    <cellStyle name="RIGs input cells 22 2" xfId="45292"/>
    <cellStyle name="RIGs input cells 23" xfId="26913"/>
    <cellStyle name="RIGs input cells 23 2" xfId="45293"/>
    <cellStyle name="RIGs input cells 24" xfId="26914"/>
    <cellStyle name="RIGs input cells 24 2" xfId="45294"/>
    <cellStyle name="RIGs input cells 25" xfId="26915"/>
    <cellStyle name="RIGs input cells 25 2" xfId="45295"/>
    <cellStyle name="RIGs input cells 26" xfId="26916"/>
    <cellStyle name="RIGs input cells 26 2" xfId="45296"/>
    <cellStyle name="RIGs input cells 27" xfId="26917"/>
    <cellStyle name="RIGs input cells 27 2" xfId="45297"/>
    <cellStyle name="RIGs input cells 28" xfId="26918"/>
    <cellStyle name="RIGs input cells 28 2" xfId="45298"/>
    <cellStyle name="RIGs input cells 29" xfId="26919"/>
    <cellStyle name="RIGs input cells 29 2" xfId="45299"/>
    <cellStyle name="RIGs input cells 3" xfId="26920"/>
    <cellStyle name="RIGs input cells 3 10" xfId="26921"/>
    <cellStyle name="RIGs input cells 3 10 10" xfId="26922"/>
    <cellStyle name="RIGs input cells 3 10 11" xfId="26923"/>
    <cellStyle name="RIGs input cells 3 10 12" xfId="26924"/>
    <cellStyle name="RIGs input cells 3 10 13" xfId="26925"/>
    <cellStyle name="RIGs input cells 3 10 14" xfId="26926"/>
    <cellStyle name="RIGs input cells 3 10 15" xfId="26927"/>
    <cellStyle name="RIGs input cells 3 10 16" xfId="26928"/>
    <cellStyle name="RIGs input cells 3 10 17" xfId="26929"/>
    <cellStyle name="RIGs input cells 3 10 18" xfId="26930"/>
    <cellStyle name="RIGs input cells 3 10 19" xfId="26931"/>
    <cellStyle name="RIGs input cells 3 10 2" xfId="26932"/>
    <cellStyle name="RIGs input cells 3 10 2 10" xfId="26933"/>
    <cellStyle name="RIGs input cells 3 10 2 11" xfId="26934"/>
    <cellStyle name="RIGs input cells 3 10 2 12" xfId="26935"/>
    <cellStyle name="RIGs input cells 3 10 2 13" xfId="26936"/>
    <cellStyle name="RIGs input cells 3 10 2 2" xfId="26937"/>
    <cellStyle name="RIGs input cells 3 10 2 2 2" xfId="45300"/>
    <cellStyle name="RIGs input cells 3 10 2 2 3" xfId="45301"/>
    <cellStyle name="RIGs input cells 3 10 2 3" xfId="26938"/>
    <cellStyle name="RIGs input cells 3 10 2 3 2" xfId="45302"/>
    <cellStyle name="RIGs input cells 3 10 2 3 3" xfId="45303"/>
    <cellStyle name="RIGs input cells 3 10 2 4" xfId="26939"/>
    <cellStyle name="RIGs input cells 3 10 2 5" xfId="26940"/>
    <cellStyle name="RIGs input cells 3 10 2 6" xfId="26941"/>
    <cellStyle name="RIGs input cells 3 10 2 7" xfId="26942"/>
    <cellStyle name="RIGs input cells 3 10 2 8" xfId="26943"/>
    <cellStyle name="RIGs input cells 3 10 2 9" xfId="26944"/>
    <cellStyle name="RIGs input cells 3 10 20" xfId="26945"/>
    <cellStyle name="RIGs input cells 3 10 21" xfId="26946"/>
    <cellStyle name="RIGs input cells 3 10 22" xfId="26947"/>
    <cellStyle name="RIGs input cells 3 10 23" xfId="26948"/>
    <cellStyle name="RIGs input cells 3 10 24" xfId="26949"/>
    <cellStyle name="RIGs input cells 3 10 25" xfId="26950"/>
    <cellStyle name="RIGs input cells 3 10 26" xfId="26951"/>
    <cellStyle name="RIGs input cells 3 10 27" xfId="26952"/>
    <cellStyle name="RIGs input cells 3 10 28" xfId="26953"/>
    <cellStyle name="RIGs input cells 3 10 29" xfId="26954"/>
    <cellStyle name="RIGs input cells 3 10 3" xfId="26955"/>
    <cellStyle name="RIGs input cells 3 10 3 2" xfId="45304"/>
    <cellStyle name="RIGs input cells 3 10 3 3" xfId="45305"/>
    <cellStyle name="RIGs input cells 3 10 30" xfId="26956"/>
    <cellStyle name="RIGs input cells 3 10 31" xfId="26957"/>
    <cellStyle name="RIGs input cells 3 10 32" xfId="26958"/>
    <cellStyle name="RIGs input cells 3 10 33" xfId="26959"/>
    <cellStyle name="RIGs input cells 3 10 34" xfId="26960"/>
    <cellStyle name="RIGs input cells 3 10 4" xfId="26961"/>
    <cellStyle name="RIGs input cells 3 10 4 2" xfId="45306"/>
    <cellStyle name="RIGs input cells 3 10 4 3" xfId="45307"/>
    <cellStyle name="RIGs input cells 3 10 5" xfId="26962"/>
    <cellStyle name="RIGs input cells 3 10 6" xfId="26963"/>
    <cellStyle name="RIGs input cells 3 10 7" xfId="26964"/>
    <cellStyle name="RIGs input cells 3 10 8" xfId="26965"/>
    <cellStyle name="RIGs input cells 3 10 9" xfId="26966"/>
    <cellStyle name="RIGs input cells 3 11" xfId="26967"/>
    <cellStyle name="RIGs input cells 3 11 10" xfId="26968"/>
    <cellStyle name="RIGs input cells 3 11 11" xfId="26969"/>
    <cellStyle name="RIGs input cells 3 11 12" xfId="26970"/>
    <cellStyle name="RIGs input cells 3 11 13" xfId="26971"/>
    <cellStyle name="RIGs input cells 3 11 14" xfId="26972"/>
    <cellStyle name="RIGs input cells 3 11 15" xfId="26973"/>
    <cellStyle name="RIGs input cells 3 11 16" xfId="26974"/>
    <cellStyle name="RIGs input cells 3 11 17" xfId="26975"/>
    <cellStyle name="RIGs input cells 3 11 18" xfId="26976"/>
    <cellStyle name="RIGs input cells 3 11 19" xfId="26977"/>
    <cellStyle name="RIGs input cells 3 11 2" xfId="26978"/>
    <cellStyle name="RIGs input cells 3 11 2 10" xfId="26979"/>
    <cellStyle name="RIGs input cells 3 11 2 11" xfId="26980"/>
    <cellStyle name="RIGs input cells 3 11 2 12" xfId="26981"/>
    <cellStyle name="RIGs input cells 3 11 2 13" xfId="26982"/>
    <cellStyle name="RIGs input cells 3 11 2 2" xfId="26983"/>
    <cellStyle name="RIGs input cells 3 11 2 2 2" xfId="45308"/>
    <cellStyle name="RIGs input cells 3 11 2 2 3" xfId="45309"/>
    <cellStyle name="RIGs input cells 3 11 2 3" xfId="26984"/>
    <cellStyle name="RIGs input cells 3 11 2 3 2" xfId="45310"/>
    <cellStyle name="RIGs input cells 3 11 2 3 3" xfId="45311"/>
    <cellStyle name="RIGs input cells 3 11 2 4" xfId="26985"/>
    <cellStyle name="RIGs input cells 3 11 2 5" xfId="26986"/>
    <cellStyle name="RIGs input cells 3 11 2 6" xfId="26987"/>
    <cellStyle name="RIGs input cells 3 11 2 7" xfId="26988"/>
    <cellStyle name="RIGs input cells 3 11 2 8" xfId="26989"/>
    <cellStyle name="RIGs input cells 3 11 2 9" xfId="26990"/>
    <cellStyle name="RIGs input cells 3 11 20" xfId="26991"/>
    <cellStyle name="RIGs input cells 3 11 21" xfId="26992"/>
    <cellStyle name="RIGs input cells 3 11 22" xfId="26993"/>
    <cellStyle name="RIGs input cells 3 11 23" xfId="26994"/>
    <cellStyle name="RIGs input cells 3 11 24" xfId="26995"/>
    <cellStyle name="RIGs input cells 3 11 25" xfId="26996"/>
    <cellStyle name="RIGs input cells 3 11 26" xfId="26997"/>
    <cellStyle name="RIGs input cells 3 11 27" xfId="26998"/>
    <cellStyle name="RIGs input cells 3 11 28" xfId="26999"/>
    <cellStyle name="RIGs input cells 3 11 29" xfId="27000"/>
    <cellStyle name="RIGs input cells 3 11 3" xfId="27001"/>
    <cellStyle name="RIGs input cells 3 11 3 2" xfId="45312"/>
    <cellStyle name="RIGs input cells 3 11 3 3" xfId="45313"/>
    <cellStyle name="RIGs input cells 3 11 30" xfId="27002"/>
    <cellStyle name="RIGs input cells 3 11 31" xfId="27003"/>
    <cellStyle name="RIGs input cells 3 11 32" xfId="27004"/>
    <cellStyle name="RIGs input cells 3 11 33" xfId="27005"/>
    <cellStyle name="RIGs input cells 3 11 34" xfId="27006"/>
    <cellStyle name="RIGs input cells 3 11 4" xfId="27007"/>
    <cellStyle name="RIGs input cells 3 11 4 2" xfId="45314"/>
    <cellStyle name="RIGs input cells 3 11 4 3" xfId="45315"/>
    <cellStyle name="RIGs input cells 3 11 5" xfId="27008"/>
    <cellStyle name="RIGs input cells 3 11 6" xfId="27009"/>
    <cellStyle name="RIGs input cells 3 11 7" xfId="27010"/>
    <cellStyle name="RIGs input cells 3 11 8" xfId="27011"/>
    <cellStyle name="RIGs input cells 3 11 9" xfId="27012"/>
    <cellStyle name="RIGs input cells 3 12" xfId="27013"/>
    <cellStyle name="RIGs input cells 3 12 10" xfId="27014"/>
    <cellStyle name="RIGs input cells 3 12 11" xfId="27015"/>
    <cellStyle name="RIGs input cells 3 12 12" xfId="27016"/>
    <cellStyle name="RIGs input cells 3 12 13" xfId="27017"/>
    <cellStyle name="RIGs input cells 3 12 2" xfId="27018"/>
    <cellStyle name="RIGs input cells 3 12 2 2" xfId="45316"/>
    <cellStyle name="RIGs input cells 3 12 2 3" xfId="45317"/>
    <cellStyle name="RIGs input cells 3 12 3" xfId="27019"/>
    <cellStyle name="RIGs input cells 3 12 3 2" xfId="45318"/>
    <cellStyle name="RIGs input cells 3 12 3 3" xfId="45319"/>
    <cellStyle name="RIGs input cells 3 12 4" xfId="27020"/>
    <cellStyle name="RIGs input cells 3 12 5" xfId="27021"/>
    <cellStyle name="RIGs input cells 3 12 6" xfId="27022"/>
    <cellStyle name="RIGs input cells 3 12 7" xfId="27023"/>
    <cellStyle name="RIGs input cells 3 12 8" xfId="27024"/>
    <cellStyle name="RIGs input cells 3 12 9" xfId="27025"/>
    <cellStyle name="RIGs input cells 3 13" xfId="27026"/>
    <cellStyle name="RIGs input cells 3 13 2" xfId="45320"/>
    <cellStyle name="RIGs input cells 3 13 2 2" xfId="45321"/>
    <cellStyle name="RIGs input cells 3 13 2 3" xfId="45322"/>
    <cellStyle name="RIGs input cells 3 13 3" xfId="45323"/>
    <cellStyle name="RIGs input cells 3 13 3 2" xfId="45324"/>
    <cellStyle name="RIGs input cells 3 13 4" xfId="45325"/>
    <cellStyle name="RIGs input cells 3 14" xfId="27027"/>
    <cellStyle name="RIGs input cells 3 14 2" xfId="45326"/>
    <cellStyle name="RIGs input cells 3 15" xfId="27028"/>
    <cellStyle name="RIGs input cells 3 15 2" xfId="45327"/>
    <cellStyle name="RIGs input cells 3 16" xfId="27029"/>
    <cellStyle name="RIGs input cells 3 16 2" xfId="45328"/>
    <cellStyle name="RIGs input cells 3 17" xfId="27030"/>
    <cellStyle name="RIGs input cells 3 17 2" xfId="45329"/>
    <cellStyle name="RIGs input cells 3 18" xfId="27031"/>
    <cellStyle name="RIGs input cells 3 18 2" xfId="45330"/>
    <cellStyle name="RIGs input cells 3 19" xfId="27032"/>
    <cellStyle name="RIGs input cells 3 19 2" xfId="45331"/>
    <cellStyle name="RIGs input cells 3 2" xfId="27033"/>
    <cellStyle name="RIGs input cells 3 2 10" xfId="27034"/>
    <cellStyle name="RIGs input cells 3 2 10 2" xfId="45332"/>
    <cellStyle name="RIGs input cells 3 2 11" xfId="27035"/>
    <cellStyle name="RIGs input cells 3 2 11 2" xfId="45333"/>
    <cellStyle name="RIGs input cells 3 2 12" xfId="27036"/>
    <cellStyle name="RIGs input cells 3 2 12 2" xfId="45334"/>
    <cellStyle name="RIGs input cells 3 2 13" xfId="27037"/>
    <cellStyle name="RIGs input cells 3 2 13 2" xfId="45335"/>
    <cellStyle name="RIGs input cells 3 2 14" xfId="27038"/>
    <cellStyle name="RIGs input cells 3 2 14 2" xfId="45336"/>
    <cellStyle name="RIGs input cells 3 2 15" xfId="27039"/>
    <cellStyle name="RIGs input cells 3 2 15 2" xfId="45337"/>
    <cellStyle name="RIGs input cells 3 2 16" xfId="27040"/>
    <cellStyle name="RIGs input cells 3 2 16 2" xfId="45338"/>
    <cellStyle name="RIGs input cells 3 2 17" xfId="27041"/>
    <cellStyle name="RIGs input cells 3 2 17 2" xfId="45339"/>
    <cellStyle name="RIGs input cells 3 2 18" xfId="27042"/>
    <cellStyle name="RIGs input cells 3 2 18 2" xfId="45340"/>
    <cellStyle name="RIGs input cells 3 2 19" xfId="27043"/>
    <cellStyle name="RIGs input cells 3 2 19 2" xfId="45341"/>
    <cellStyle name="RIGs input cells 3 2 2" xfId="27044"/>
    <cellStyle name="RIGs input cells 3 2 2 10" xfId="27045"/>
    <cellStyle name="RIGs input cells 3 2 2 10 2" xfId="45342"/>
    <cellStyle name="RIGs input cells 3 2 2 11" xfId="27046"/>
    <cellStyle name="RIGs input cells 3 2 2 11 2" xfId="45343"/>
    <cellStyle name="RIGs input cells 3 2 2 12" xfId="27047"/>
    <cellStyle name="RIGs input cells 3 2 2 12 2" xfId="45344"/>
    <cellStyle name="RIGs input cells 3 2 2 13" xfId="27048"/>
    <cellStyle name="RIGs input cells 3 2 2 13 2" xfId="45345"/>
    <cellStyle name="RIGs input cells 3 2 2 14" xfId="27049"/>
    <cellStyle name="RIGs input cells 3 2 2 14 2" xfId="45346"/>
    <cellStyle name="RIGs input cells 3 2 2 15" xfId="27050"/>
    <cellStyle name="RIGs input cells 3 2 2 15 2" xfId="45347"/>
    <cellStyle name="RIGs input cells 3 2 2 16" xfId="27051"/>
    <cellStyle name="RIGs input cells 3 2 2 16 2" xfId="45348"/>
    <cellStyle name="RIGs input cells 3 2 2 17" xfId="27052"/>
    <cellStyle name="RIGs input cells 3 2 2 17 2" xfId="45349"/>
    <cellStyle name="RIGs input cells 3 2 2 18" xfId="27053"/>
    <cellStyle name="RIGs input cells 3 2 2 18 2" xfId="45350"/>
    <cellStyle name="RIGs input cells 3 2 2 19" xfId="27054"/>
    <cellStyle name="RIGs input cells 3 2 2 19 2" xfId="45351"/>
    <cellStyle name="RIGs input cells 3 2 2 2" xfId="27055"/>
    <cellStyle name="RIGs input cells 3 2 2 2 10" xfId="27056"/>
    <cellStyle name="RIGs input cells 3 2 2 2 11" xfId="27057"/>
    <cellStyle name="RIGs input cells 3 2 2 2 12" xfId="27058"/>
    <cellStyle name="RIGs input cells 3 2 2 2 13" xfId="27059"/>
    <cellStyle name="RIGs input cells 3 2 2 2 14" xfId="27060"/>
    <cellStyle name="RIGs input cells 3 2 2 2 15" xfId="27061"/>
    <cellStyle name="RIGs input cells 3 2 2 2 16" xfId="27062"/>
    <cellStyle name="RIGs input cells 3 2 2 2 17" xfId="27063"/>
    <cellStyle name="RIGs input cells 3 2 2 2 18" xfId="27064"/>
    <cellStyle name="RIGs input cells 3 2 2 2 19" xfId="27065"/>
    <cellStyle name="RIGs input cells 3 2 2 2 2" xfId="27066"/>
    <cellStyle name="RIGs input cells 3 2 2 2 2 10" xfId="27067"/>
    <cellStyle name="RIGs input cells 3 2 2 2 2 11" xfId="27068"/>
    <cellStyle name="RIGs input cells 3 2 2 2 2 12" xfId="27069"/>
    <cellStyle name="RIGs input cells 3 2 2 2 2 13" xfId="27070"/>
    <cellStyle name="RIGs input cells 3 2 2 2 2 14" xfId="27071"/>
    <cellStyle name="RIGs input cells 3 2 2 2 2 15" xfId="27072"/>
    <cellStyle name="RIGs input cells 3 2 2 2 2 16" xfId="27073"/>
    <cellStyle name="RIGs input cells 3 2 2 2 2 17" xfId="27074"/>
    <cellStyle name="RIGs input cells 3 2 2 2 2 18" xfId="27075"/>
    <cellStyle name="RIGs input cells 3 2 2 2 2 19" xfId="27076"/>
    <cellStyle name="RIGs input cells 3 2 2 2 2 2" xfId="27077"/>
    <cellStyle name="RIGs input cells 3 2 2 2 2 2 10" xfId="27078"/>
    <cellStyle name="RIGs input cells 3 2 2 2 2 2 11" xfId="27079"/>
    <cellStyle name="RIGs input cells 3 2 2 2 2 2 12" xfId="27080"/>
    <cellStyle name="RIGs input cells 3 2 2 2 2 2 13" xfId="27081"/>
    <cellStyle name="RIGs input cells 3 2 2 2 2 2 2" xfId="27082"/>
    <cellStyle name="RIGs input cells 3 2 2 2 2 2 2 2" xfId="45352"/>
    <cellStyle name="RIGs input cells 3 2 2 2 2 2 2 3" xfId="45353"/>
    <cellStyle name="RIGs input cells 3 2 2 2 2 2 3" xfId="27083"/>
    <cellStyle name="RIGs input cells 3 2 2 2 2 2 3 2" xfId="45354"/>
    <cellStyle name="RIGs input cells 3 2 2 2 2 2 3 3" xfId="45355"/>
    <cellStyle name="RIGs input cells 3 2 2 2 2 2 4" xfId="27084"/>
    <cellStyle name="RIGs input cells 3 2 2 2 2 2 5" xfId="27085"/>
    <cellStyle name="RIGs input cells 3 2 2 2 2 2 6" xfId="27086"/>
    <cellStyle name="RIGs input cells 3 2 2 2 2 2 7" xfId="27087"/>
    <cellStyle name="RIGs input cells 3 2 2 2 2 2 8" xfId="27088"/>
    <cellStyle name="RIGs input cells 3 2 2 2 2 2 9" xfId="27089"/>
    <cellStyle name="RIGs input cells 3 2 2 2 2 20" xfId="27090"/>
    <cellStyle name="RIGs input cells 3 2 2 2 2 21" xfId="27091"/>
    <cellStyle name="RIGs input cells 3 2 2 2 2 22" xfId="27092"/>
    <cellStyle name="RIGs input cells 3 2 2 2 2 23" xfId="27093"/>
    <cellStyle name="RIGs input cells 3 2 2 2 2 24" xfId="27094"/>
    <cellStyle name="RIGs input cells 3 2 2 2 2 25" xfId="27095"/>
    <cellStyle name="RIGs input cells 3 2 2 2 2 26" xfId="27096"/>
    <cellStyle name="RIGs input cells 3 2 2 2 2 27" xfId="27097"/>
    <cellStyle name="RIGs input cells 3 2 2 2 2 28" xfId="27098"/>
    <cellStyle name="RIGs input cells 3 2 2 2 2 29" xfId="27099"/>
    <cellStyle name="RIGs input cells 3 2 2 2 2 3" xfId="27100"/>
    <cellStyle name="RIGs input cells 3 2 2 2 2 3 2" xfId="45356"/>
    <cellStyle name="RIGs input cells 3 2 2 2 2 3 3" xfId="45357"/>
    <cellStyle name="RIGs input cells 3 2 2 2 2 30" xfId="27101"/>
    <cellStyle name="RIGs input cells 3 2 2 2 2 31" xfId="27102"/>
    <cellStyle name="RIGs input cells 3 2 2 2 2 32" xfId="27103"/>
    <cellStyle name="RIGs input cells 3 2 2 2 2 33" xfId="27104"/>
    <cellStyle name="RIGs input cells 3 2 2 2 2 34" xfId="27105"/>
    <cellStyle name="RIGs input cells 3 2 2 2 2 4" xfId="27106"/>
    <cellStyle name="RIGs input cells 3 2 2 2 2 4 2" xfId="45358"/>
    <cellStyle name="RIGs input cells 3 2 2 2 2 4 3" xfId="45359"/>
    <cellStyle name="RIGs input cells 3 2 2 2 2 5" xfId="27107"/>
    <cellStyle name="RIGs input cells 3 2 2 2 2 6" xfId="27108"/>
    <cellStyle name="RIGs input cells 3 2 2 2 2 7" xfId="27109"/>
    <cellStyle name="RIGs input cells 3 2 2 2 2 8" xfId="27110"/>
    <cellStyle name="RIGs input cells 3 2 2 2 2 9" xfId="27111"/>
    <cellStyle name="RIGs input cells 3 2 2 2 20" xfId="27112"/>
    <cellStyle name="RIGs input cells 3 2 2 2 21" xfId="27113"/>
    <cellStyle name="RIGs input cells 3 2 2 2 22" xfId="27114"/>
    <cellStyle name="RIGs input cells 3 2 2 2 23" xfId="27115"/>
    <cellStyle name="RIGs input cells 3 2 2 2 24" xfId="27116"/>
    <cellStyle name="RIGs input cells 3 2 2 2 25" xfId="27117"/>
    <cellStyle name="RIGs input cells 3 2 2 2 26" xfId="27118"/>
    <cellStyle name="RIGs input cells 3 2 2 2 27" xfId="27119"/>
    <cellStyle name="RIGs input cells 3 2 2 2 28" xfId="27120"/>
    <cellStyle name="RIGs input cells 3 2 2 2 29" xfId="27121"/>
    <cellStyle name="RIGs input cells 3 2 2 2 3" xfId="27122"/>
    <cellStyle name="RIGs input cells 3 2 2 2 3 10" xfId="27123"/>
    <cellStyle name="RIGs input cells 3 2 2 2 3 11" xfId="27124"/>
    <cellStyle name="RIGs input cells 3 2 2 2 3 12" xfId="27125"/>
    <cellStyle name="RIGs input cells 3 2 2 2 3 13" xfId="27126"/>
    <cellStyle name="RIGs input cells 3 2 2 2 3 2" xfId="27127"/>
    <cellStyle name="RIGs input cells 3 2 2 2 3 2 2" xfId="45360"/>
    <cellStyle name="RIGs input cells 3 2 2 2 3 2 3" xfId="45361"/>
    <cellStyle name="RIGs input cells 3 2 2 2 3 3" xfId="27128"/>
    <cellStyle name="RIGs input cells 3 2 2 2 3 3 2" xfId="45362"/>
    <cellStyle name="RIGs input cells 3 2 2 2 3 3 3" xfId="45363"/>
    <cellStyle name="RIGs input cells 3 2 2 2 3 4" xfId="27129"/>
    <cellStyle name="RIGs input cells 3 2 2 2 3 5" xfId="27130"/>
    <cellStyle name="RIGs input cells 3 2 2 2 3 6" xfId="27131"/>
    <cellStyle name="RIGs input cells 3 2 2 2 3 7" xfId="27132"/>
    <cellStyle name="RIGs input cells 3 2 2 2 3 8" xfId="27133"/>
    <cellStyle name="RIGs input cells 3 2 2 2 3 9" xfId="27134"/>
    <cellStyle name="RIGs input cells 3 2 2 2 30" xfId="27135"/>
    <cellStyle name="RIGs input cells 3 2 2 2 31" xfId="27136"/>
    <cellStyle name="RIGs input cells 3 2 2 2 32" xfId="27137"/>
    <cellStyle name="RIGs input cells 3 2 2 2 33" xfId="27138"/>
    <cellStyle name="RIGs input cells 3 2 2 2 34" xfId="27139"/>
    <cellStyle name="RIGs input cells 3 2 2 2 35" xfId="27140"/>
    <cellStyle name="RIGs input cells 3 2 2 2 4" xfId="27141"/>
    <cellStyle name="RIGs input cells 3 2 2 2 4 2" xfId="45364"/>
    <cellStyle name="RIGs input cells 3 2 2 2 4 3" xfId="45365"/>
    <cellStyle name="RIGs input cells 3 2 2 2 5" xfId="27142"/>
    <cellStyle name="RIGs input cells 3 2 2 2 5 2" xfId="45366"/>
    <cellStyle name="RIGs input cells 3 2 2 2 5 3" xfId="45367"/>
    <cellStyle name="RIGs input cells 3 2 2 2 6" xfId="27143"/>
    <cellStyle name="RIGs input cells 3 2 2 2 7" xfId="27144"/>
    <cellStyle name="RIGs input cells 3 2 2 2 8" xfId="27145"/>
    <cellStyle name="RIGs input cells 3 2 2 2 9" xfId="27146"/>
    <cellStyle name="RIGs input cells 3 2 2 2_4 28 1_Asst_Health_Crit_AllTO_RIIO_20110714pm" xfId="27147"/>
    <cellStyle name="RIGs input cells 3 2 2 20" xfId="27148"/>
    <cellStyle name="RIGs input cells 3 2 2 20 2" xfId="45368"/>
    <cellStyle name="RIGs input cells 3 2 2 21" xfId="27149"/>
    <cellStyle name="RIGs input cells 3 2 2 21 2" xfId="45369"/>
    <cellStyle name="RIGs input cells 3 2 2 22" xfId="27150"/>
    <cellStyle name="RIGs input cells 3 2 2 22 2" xfId="45370"/>
    <cellStyle name="RIGs input cells 3 2 2 23" xfId="27151"/>
    <cellStyle name="RIGs input cells 3 2 2 23 2" xfId="45371"/>
    <cellStyle name="RIGs input cells 3 2 2 24" xfId="27152"/>
    <cellStyle name="RIGs input cells 3 2 2 24 2" xfId="45372"/>
    <cellStyle name="RIGs input cells 3 2 2 25" xfId="27153"/>
    <cellStyle name="RIGs input cells 3 2 2 25 2" xfId="45373"/>
    <cellStyle name="RIGs input cells 3 2 2 26" xfId="27154"/>
    <cellStyle name="RIGs input cells 3 2 2 27" xfId="27155"/>
    <cellStyle name="RIGs input cells 3 2 2 28" xfId="27156"/>
    <cellStyle name="RIGs input cells 3 2 2 29" xfId="27157"/>
    <cellStyle name="RIGs input cells 3 2 2 3" xfId="27158"/>
    <cellStyle name="RIGs input cells 3 2 2 3 10" xfId="27159"/>
    <cellStyle name="RIGs input cells 3 2 2 3 11" xfId="27160"/>
    <cellStyle name="RIGs input cells 3 2 2 3 12" xfId="27161"/>
    <cellStyle name="RIGs input cells 3 2 2 3 13" xfId="27162"/>
    <cellStyle name="RIGs input cells 3 2 2 3 14" xfId="27163"/>
    <cellStyle name="RIGs input cells 3 2 2 3 15" xfId="27164"/>
    <cellStyle name="RIGs input cells 3 2 2 3 16" xfId="27165"/>
    <cellStyle name="RIGs input cells 3 2 2 3 17" xfId="27166"/>
    <cellStyle name="RIGs input cells 3 2 2 3 18" xfId="27167"/>
    <cellStyle name="RIGs input cells 3 2 2 3 19" xfId="27168"/>
    <cellStyle name="RIGs input cells 3 2 2 3 2" xfId="27169"/>
    <cellStyle name="RIGs input cells 3 2 2 3 2 10" xfId="27170"/>
    <cellStyle name="RIGs input cells 3 2 2 3 2 11" xfId="27171"/>
    <cellStyle name="RIGs input cells 3 2 2 3 2 12" xfId="27172"/>
    <cellStyle name="RIGs input cells 3 2 2 3 2 13" xfId="27173"/>
    <cellStyle name="RIGs input cells 3 2 2 3 2 2" xfId="27174"/>
    <cellStyle name="RIGs input cells 3 2 2 3 2 2 2" xfId="45374"/>
    <cellStyle name="RIGs input cells 3 2 2 3 2 2 3" xfId="45375"/>
    <cellStyle name="RIGs input cells 3 2 2 3 2 3" xfId="27175"/>
    <cellStyle name="RIGs input cells 3 2 2 3 2 3 2" xfId="45376"/>
    <cellStyle name="RIGs input cells 3 2 2 3 2 3 3" xfId="45377"/>
    <cellStyle name="RIGs input cells 3 2 2 3 2 4" xfId="27176"/>
    <cellStyle name="RIGs input cells 3 2 2 3 2 5" xfId="27177"/>
    <cellStyle name="RIGs input cells 3 2 2 3 2 6" xfId="27178"/>
    <cellStyle name="RIGs input cells 3 2 2 3 2 7" xfId="27179"/>
    <cellStyle name="RIGs input cells 3 2 2 3 2 8" xfId="27180"/>
    <cellStyle name="RIGs input cells 3 2 2 3 2 9" xfId="27181"/>
    <cellStyle name="RIGs input cells 3 2 2 3 20" xfId="27182"/>
    <cellStyle name="RIGs input cells 3 2 2 3 21" xfId="27183"/>
    <cellStyle name="RIGs input cells 3 2 2 3 22" xfId="27184"/>
    <cellStyle name="RIGs input cells 3 2 2 3 23" xfId="27185"/>
    <cellStyle name="RIGs input cells 3 2 2 3 24" xfId="27186"/>
    <cellStyle name="RIGs input cells 3 2 2 3 25" xfId="27187"/>
    <cellStyle name="RIGs input cells 3 2 2 3 26" xfId="27188"/>
    <cellStyle name="RIGs input cells 3 2 2 3 27" xfId="27189"/>
    <cellStyle name="RIGs input cells 3 2 2 3 28" xfId="27190"/>
    <cellStyle name="RIGs input cells 3 2 2 3 29" xfId="27191"/>
    <cellStyle name="RIGs input cells 3 2 2 3 3" xfId="27192"/>
    <cellStyle name="RIGs input cells 3 2 2 3 3 2" xfId="45378"/>
    <cellStyle name="RIGs input cells 3 2 2 3 3 3" xfId="45379"/>
    <cellStyle name="RIGs input cells 3 2 2 3 30" xfId="27193"/>
    <cellStyle name="RIGs input cells 3 2 2 3 31" xfId="27194"/>
    <cellStyle name="RIGs input cells 3 2 2 3 32" xfId="27195"/>
    <cellStyle name="RIGs input cells 3 2 2 3 33" xfId="27196"/>
    <cellStyle name="RIGs input cells 3 2 2 3 34" xfId="27197"/>
    <cellStyle name="RIGs input cells 3 2 2 3 4" xfId="27198"/>
    <cellStyle name="RIGs input cells 3 2 2 3 4 2" xfId="45380"/>
    <cellStyle name="RIGs input cells 3 2 2 3 4 3" xfId="45381"/>
    <cellStyle name="RIGs input cells 3 2 2 3 5" xfId="27199"/>
    <cellStyle name="RIGs input cells 3 2 2 3 6" xfId="27200"/>
    <cellStyle name="RIGs input cells 3 2 2 3 7" xfId="27201"/>
    <cellStyle name="RIGs input cells 3 2 2 3 8" xfId="27202"/>
    <cellStyle name="RIGs input cells 3 2 2 3 9" xfId="27203"/>
    <cellStyle name="RIGs input cells 3 2 2 30" xfId="27204"/>
    <cellStyle name="RIGs input cells 3 2 2 31" xfId="27205"/>
    <cellStyle name="RIGs input cells 3 2 2 32" xfId="27206"/>
    <cellStyle name="RIGs input cells 3 2 2 33" xfId="27207"/>
    <cellStyle name="RIGs input cells 3 2 2 34" xfId="27208"/>
    <cellStyle name="RIGs input cells 3 2 2 35" xfId="27209"/>
    <cellStyle name="RIGs input cells 3 2 2 36" xfId="27210"/>
    <cellStyle name="RIGs input cells 3 2 2 37" xfId="27211"/>
    <cellStyle name="RIGs input cells 3 2 2 38" xfId="27212"/>
    <cellStyle name="RIGs input cells 3 2 2 4" xfId="27213"/>
    <cellStyle name="RIGs input cells 3 2 2 4 10" xfId="27214"/>
    <cellStyle name="RIGs input cells 3 2 2 4 11" xfId="27215"/>
    <cellStyle name="RIGs input cells 3 2 2 4 12" xfId="27216"/>
    <cellStyle name="RIGs input cells 3 2 2 4 13" xfId="27217"/>
    <cellStyle name="RIGs input cells 3 2 2 4 14" xfId="27218"/>
    <cellStyle name="RIGs input cells 3 2 2 4 15" xfId="27219"/>
    <cellStyle name="RIGs input cells 3 2 2 4 16" xfId="27220"/>
    <cellStyle name="RIGs input cells 3 2 2 4 17" xfId="27221"/>
    <cellStyle name="RIGs input cells 3 2 2 4 18" xfId="27222"/>
    <cellStyle name="RIGs input cells 3 2 2 4 19" xfId="27223"/>
    <cellStyle name="RIGs input cells 3 2 2 4 2" xfId="27224"/>
    <cellStyle name="RIGs input cells 3 2 2 4 2 10" xfId="27225"/>
    <cellStyle name="RIGs input cells 3 2 2 4 2 11" xfId="27226"/>
    <cellStyle name="RIGs input cells 3 2 2 4 2 12" xfId="27227"/>
    <cellStyle name="RIGs input cells 3 2 2 4 2 13" xfId="27228"/>
    <cellStyle name="RIGs input cells 3 2 2 4 2 2" xfId="27229"/>
    <cellStyle name="RIGs input cells 3 2 2 4 2 2 2" xfId="45382"/>
    <cellStyle name="RIGs input cells 3 2 2 4 2 2 3" xfId="45383"/>
    <cellStyle name="RIGs input cells 3 2 2 4 2 3" xfId="27230"/>
    <cellStyle name="RIGs input cells 3 2 2 4 2 3 2" xfId="45384"/>
    <cellStyle name="RIGs input cells 3 2 2 4 2 3 3" xfId="45385"/>
    <cellStyle name="RIGs input cells 3 2 2 4 2 4" xfId="27231"/>
    <cellStyle name="RIGs input cells 3 2 2 4 2 5" xfId="27232"/>
    <cellStyle name="RIGs input cells 3 2 2 4 2 6" xfId="27233"/>
    <cellStyle name="RIGs input cells 3 2 2 4 2 7" xfId="27234"/>
    <cellStyle name="RIGs input cells 3 2 2 4 2 8" xfId="27235"/>
    <cellStyle name="RIGs input cells 3 2 2 4 2 9" xfId="27236"/>
    <cellStyle name="RIGs input cells 3 2 2 4 20" xfId="27237"/>
    <cellStyle name="RIGs input cells 3 2 2 4 21" xfId="27238"/>
    <cellStyle name="RIGs input cells 3 2 2 4 22" xfId="27239"/>
    <cellStyle name="RIGs input cells 3 2 2 4 23" xfId="27240"/>
    <cellStyle name="RIGs input cells 3 2 2 4 24" xfId="27241"/>
    <cellStyle name="RIGs input cells 3 2 2 4 25" xfId="27242"/>
    <cellStyle name="RIGs input cells 3 2 2 4 26" xfId="27243"/>
    <cellStyle name="RIGs input cells 3 2 2 4 27" xfId="27244"/>
    <cellStyle name="RIGs input cells 3 2 2 4 28" xfId="27245"/>
    <cellStyle name="RIGs input cells 3 2 2 4 29" xfId="27246"/>
    <cellStyle name="RIGs input cells 3 2 2 4 3" xfId="27247"/>
    <cellStyle name="RIGs input cells 3 2 2 4 3 2" xfId="45386"/>
    <cellStyle name="RIGs input cells 3 2 2 4 3 3" xfId="45387"/>
    <cellStyle name="RIGs input cells 3 2 2 4 30" xfId="27248"/>
    <cellStyle name="RIGs input cells 3 2 2 4 31" xfId="27249"/>
    <cellStyle name="RIGs input cells 3 2 2 4 32" xfId="27250"/>
    <cellStyle name="RIGs input cells 3 2 2 4 33" xfId="27251"/>
    <cellStyle name="RIGs input cells 3 2 2 4 34" xfId="27252"/>
    <cellStyle name="RIGs input cells 3 2 2 4 4" xfId="27253"/>
    <cellStyle name="RIGs input cells 3 2 2 4 4 2" xfId="45388"/>
    <cellStyle name="RIGs input cells 3 2 2 4 4 3" xfId="45389"/>
    <cellStyle name="RIGs input cells 3 2 2 4 5" xfId="27254"/>
    <cellStyle name="RIGs input cells 3 2 2 4 6" xfId="27255"/>
    <cellStyle name="RIGs input cells 3 2 2 4 7" xfId="27256"/>
    <cellStyle name="RIGs input cells 3 2 2 4 8" xfId="27257"/>
    <cellStyle name="RIGs input cells 3 2 2 4 9" xfId="27258"/>
    <cellStyle name="RIGs input cells 3 2 2 5" xfId="27259"/>
    <cellStyle name="RIGs input cells 3 2 2 5 10" xfId="27260"/>
    <cellStyle name="RIGs input cells 3 2 2 5 11" xfId="27261"/>
    <cellStyle name="RIGs input cells 3 2 2 5 12" xfId="27262"/>
    <cellStyle name="RIGs input cells 3 2 2 5 13" xfId="27263"/>
    <cellStyle name="RIGs input cells 3 2 2 5 2" xfId="27264"/>
    <cellStyle name="RIGs input cells 3 2 2 5 2 2" xfId="45390"/>
    <cellStyle name="RIGs input cells 3 2 2 5 2 3" xfId="45391"/>
    <cellStyle name="RIGs input cells 3 2 2 5 3" xfId="27265"/>
    <cellStyle name="RIGs input cells 3 2 2 5 3 2" xfId="45392"/>
    <cellStyle name="RIGs input cells 3 2 2 5 3 3" xfId="45393"/>
    <cellStyle name="RIGs input cells 3 2 2 5 4" xfId="27266"/>
    <cellStyle name="RIGs input cells 3 2 2 5 5" xfId="27267"/>
    <cellStyle name="RIGs input cells 3 2 2 5 6" xfId="27268"/>
    <cellStyle name="RIGs input cells 3 2 2 5 7" xfId="27269"/>
    <cellStyle name="RIGs input cells 3 2 2 5 8" xfId="27270"/>
    <cellStyle name="RIGs input cells 3 2 2 5 9" xfId="27271"/>
    <cellStyle name="RIGs input cells 3 2 2 6" xfId="27272"/>
    <cellStyle name="RIGs input cells 3 2 2 6 2" xfId="45394"/>
    <cellStyle name="RIGs input cells 3 2 2 6 2 2" xfId="45395"/>
    <cellStyle name="RIGs input cells 3 2 2 6 2 3" xfId="45396"/>
    <cellStyle name="RIGs input cells 3 2 2 6 3" xfId="45397"/>
    <cellStyle name="RIGs input cells 3 2 2 6 3 2" xfId="45398"/>
    <cellStyle name="RIGs input cells 3 2 2 6 4" xfId="45399"/>
    <cellStyle name="RIGs input cells 3 2 2 7" xfId="27273"/>
    <cellStyle name="RIGs input cells 3 2 2 7 2" xfId="45400"/>
    <cellStyle name="RIGs input cells 3 2 2 8" xfId="27274"/>
    <cellStyle name="RIGs input cells 3 2 2 8 2" xfId="45401"/>
    <cellStyle name="RIGs input cells 3 2 2 9" xfId="27275"/>
    <cellStyle name="RIGs input cells 3 2 2 9 2" xfId="45402"/>
    <cellStyle name="RIGs input cells 3 2 2_4 28 1_Asst_Health_Crit_AllTO_RIIO_20110714pm" xfId="27276"/>
    <cellStyle name="RIGs input cells 3 2 20" xfId="27277"/>
    <cellStyle name="RIGs input cells 3 2 20 2" xfId="45403"/>
    <cellStyle name="RIGs input cells 3 2 21" xfId="27278"/>
    <cellStyle name="RIGs input cells 3 2 21 2" xfId="45404"/>
    <cellStyle name="RIGs input cells 3 2 22" xfId="27279"/>
    <cellStyle name="RIGs input cells 3 2 22 2" xfId="45405"/>
    <cellStyle name="RIGs input cells 3 2 23" xfId="27280"/>
    <cellStyle name="RIGs input cells 3 2 23 2" xfId="45406"/>
    <cellStyle name="RIGs input cells 3 2 24" xfId="27281"/>
    <cellStyle name="RIGs input cells 3 2 24 2" xfId="45407"/>
    <cellStyle name="RIGs input cells 3 2 25" xfId="27282"/>
    <cellStyle name="RIGs input cells 3 2 25 2" xfId="45408"/>
    <cellStyle name="RIGs input cells 3 2 26" xfId="27283"/>
    <cellStyle name="RIGs input cells 3 2 26 2" xfId="45409"/>
    <cellStyle name="RIGs input cells 3 2 27" xfId="27284"/>
    <cellStyle name="RIGs input cells 3 2 28" xfId="27285"/>
    <cellStyle name="RIGs input cells 3 2 29" xfId="27286"/>
    <cellStyle name="RIGs input cells 3 2 3" xfId="27287"/>
    <cellStyle name="RIGs input cells 3 2 3 10" xfId="27288"/>
    <cellStyle name="RIGs input cells 3 2 3 11" xfId="27289"/>
    <cellStyle name="RIGs input cells 3 2 3 12" xfId="27290"/>
    <cellStyle name="RIGs input cells 3 2 3 13" xfId="27291"/>
    <cellStyle name="RIGs input cells 3 2 3 14" xfId="27292"/>
    <cellStyle name="RIGs input cells 3 2 3 15" xfId="27293"/>
    <cellStyle name="RIGs input cells 3 2 3 16" xfId="27294"/>
    <cellStyle name="RIGs input cells 3 2 3 17" xfId="27295"/>
    <cellStyle name="RIGs input cells 3 2 3 18" xfId="27296"/>
    <cellStyle name="RIGs input cells 3 2 3 19" xfId="27297"/>
    <cellStyle name="RIGs input cells 3 2 3 2" xfId="27298"/>
    <cellStyle name="RIGs input cells 3 2 3 2 10" xfId="27299"/>
    <cellStyle name="RIGs input cells 3 2 3 2 11" xfId="27300"/>
    <cellStyle name="RIGs input cells 3 2 3 2 12" xfId="27301"/>
    <cellStyle name="RIGs input cells 3 2 3 2 13" xfId="27302"/>
    <cellStyle name="RIGs input cells 3 2 3 2 14" xfId="27303"/>
    <cellStyle name="RIGs input cells 3 2 3 2 15" xfId="27304"/>
    <cellStyle name="RIGs input cells 3 2 3 2 16" xfId="27305"/>
    <cellStyle name="RIGs input cells 3 2 3 2 17" xfId="27306"/>
    <cellStyle name="RIGs input cells 3 2 3 2 18" xfId="27307"/>
    <cellStyle name="RIGs input cells 3 2 3 2 19" xfId="27308"/>
    <cellStyle name="RIGs input cells 3 2 3 2 2" xfId="27309"/>
    <cellStyle name="RIGs input cells 3 2 3 2 2 10" xfId="27310"/>
    <cellStyle name="RIGs input cells 3 2 3 2 2 11" xfId="27311"/>
    <cellStyle name="RIGs input cells 3 2 3 2 2 12" xfId="27312"/>
    <cellStyle name="RIGs input cells 3 2 3 2 2 13" xfId="27313"/>
    <cellStyle name="RIGs input cells 3 2 3 2 2 2" xfId="27314"/>
    <cellStyle name="RIGs input cells 3 2 3 2 2 2 2" xfId="45410"/>
    <cellStyle name="RIGs input cells 3 2 3 2 2 2 3" xfId="45411"/>
    <cellStyle name="RIGs input cells 3 2 3 2 2 3" xfId="27315"/>
    <cellStyle name="RIGs input cells 3 2 3 2 2 3 2" xfId="45412"/>
    <cellStyle name="RIGs input cells 3 2 3 2 2 3 3" xfId="45413"/>
    <cellStyle name="RIGs input cells 3 2 3 2 2 4" xfId="27316"/>
    <cellStyle name="RIGs input cells 3 2 3 2 2 5" xfId="27317"/>
    <cellStyle name="RIGs input cells 3 2 3 2 2 6" xfId="27318"/>
    <cellStyle name="RIGs input cells 3 2 3 2 2 7" xfId="27319"/>
    <cellStyle name="RIGs input cells 3 2 3 2 2 8" xfId="27320"/>
    <cellStyle name="RIGs input cells 3 2 3 2 2 9" xfId="27321"/>
    <cellStyle name="RIGs input cells 3 2 3 2 20" xfId="27322"/>
    <cellStyle name="RIGs input cells 3 2 3 2 21" xfId="27323"/>
    <cellStyle name="RIGs input cells 3 2 3 2 22" xfId="27324"/>
    <cellStyle name="RIGs input cells 3 2 3 2 23" xfId="27325"/>
    <cellStyle name="RIGs input cells 3 2 3 2 24" xfId="27326"/>
    <cellStyle name="RIGs input cells 3 2 3 2 25" xfId="27327"/>
    <cellStyle name="RIGs input cells 3 2 3 2 26" xfId="27328"/>
    <cellStyle name="RIGs input cells 3 2 3 2 27" xfId="27329"/>
    <cellStyle name="RIGs input cells 3 2 3 2 28" xfId="27330"/>
    <cellStyle name="RIGs input cells 3 2 3 2 29" xfId="27331"/>
    <cellStyle name="RIGs input cells 3 2 3 2 3" xfId="27332"/>
    <cellStyle name="RIGs input cells 3 2 3 2 3 2" xfId="45414"/>
    <cellStyle name="RIGs input cells 3 2 3 2 3 3" xfId="45415"/>
    <cellStyle name="RIGs input cells 3 2 3 2 30" xfId="27333"/>
    <cellStyle name="RIGs input cells 3 2 3 2 31" xfId="27334"/>
    <cellStyle name="RIGs input cells 3 2 3 2 32" xfId="27335"/>
    <cellStyle name="RIGs input cells 3 2 3 2 33" xfId="27336"/>
    <cellStyle name="RIGs input cells 3 2 3 2 34" xfId="27337"/>
    <cellStyle name="RIGs input cells 3 2 3 2 4" xfId="27338"/>
    <cellStyle name="RIGs input cells 3 2 3 2 4 2" xfId="45416"/>
    <cellStyle name="RIGs input cells 3 2 3 2 4 3" xfId="45417"/>
    <cellStyle name="RIGs input cells 3 2 3 2 5" xfId="27339"/>
    <cellStyle name="RIGs input cells 3 2 3 2 6" xfId="27340"/>
    <cellStyle name="RIGs input cells 3 2 3 2 7" xfId="27341"/>
    <cellStyle name="RIGs input cells 3 2 3 2 8" xfId="27342"/>
    <cellStyle name="RIGs input cells 3 2 3 2 9" xfId="27343"/>
    <cellStyle name="RIGs input cells 3 2 3 20" xfId="27344"/>
    <cellStyle name="RIGs input cells 3 2 3 21" xfId="27345"/>
    <cellStyle name="RIGs input cells 3 2 3 22" xfId="27346"/>
    <cellStyle name="RIGs input cells 3 2 3 23" xfId="27347"/>
    <cellStyle name="RIGs input cells 3 2 3 24" xfId="27348"/>
    <cellStyle name="RIGs input cells 3 2 3 25" xfId="27349"/>
    <cellStyle name="RIGs input cells 3 2 3 26" xfId="27350"/>
    <cellStyle name="RIGs input cells 3 2 3 27" xfId="27351"/>
    <cellStyle name="RIGs input cells 3 2 3 28" xfId="27352"/>
    <cellStyle name="RIGs input cells 3 2 3 29" xfId="27353"/>
    <cellStyle name="RIGs input cells 3 2 3 3" xfId="27354"/>
    <cellStyle name="RIGs input cells 3 2 3 3 10" xfId="27355"/>
    <cellStyle name="RIGs input cells 3 2 3 3 11" xfId="27356"/>
    <cellStyle name="RIGs input cells 3 2 3 3 12" xfId="27357"/>
    <cellStyle name="RIGs input cells 3 2 3 3 13" xfId="27358"/>
    <cellStyle name="RIGs input cells 3 2 3 3 2" xfId="27359"/>
    <cellStyle name="RIGs input cells 3 2 3 3 2 2" xfId="45418"/>
    <cellStyle name="RIGs input cells 3 2 3 3 2 3" xfId="45419"/>
    <cellStyle name="RIGs input cells 3 2 3 3 3" xfId="27360"/>
    <cellStyle name="RIGs input cells 3 2 3 3 3 2" xfId="45420"/>
    <cellStyle name="RIGs input cells 3 2 3 3 3 3" xfId="45421"/>
    <cellStyle name="RIGs input cells 3 2 3 3 4" xfId="27361"/>
    <cellStyle name="RIGs input cells 3 2 3 3 5" xfId="27362"/>
    <cellStyle name="RIGs input cells 3 2 3 3 6" xfId="27363"/>
    <cellStyle name="RIGs input cells 3 2 3 3 7" xfId="27364"/>
    <cellStyle name="RIGs input cells 3 2 3 3 8" xfId="27365"/>
    <cellStyle name="RIGs input cells 3 2 3 3 9" xfId="27366"/>
    <cellStyle name="RIGs input cells 3 2 3 30" xfId="27367"/>
    <cellStyle name="RIGs input cells 3 2 3 31" xfId="27368"/>
    <cellStyle name="RIGs input cells 3 2 3 32" xfId="27369"/>
    <cellStyle name="RIGs input cells 3 2 3 33" xfId="27370"/>
    <cellStyle name="RIGs input cells 3 2 3 34" xfId="27371"/>
    <cellStyle name="RIGs input cells 3 2 3 35" xfId="27372"/>
    <cellStyle name="RIGs input cells 3 2 3 4" xfId="27373"/>
    <cellStyle name="RIGs input cells 3 2 3 4 2" xfId="45422"/>
    <cellStyle name="RIGs input cells 3 2 3 4 3" xfId="45423"/>
    <cellStyle name="RIGs input cells 3 2 3 5" xfId="27374"/>
    <cellStyle name="RIGs input cells 3 2 3 5 2" xfId="45424"/>
    <cellStyle name="RIGs input cells 3 2 3 5 3" xfId="45425"/>
    <cellStyle name="RIGs input cells 3 2 3 6" xfId="27375"/>
    <cellStyle name="RIGs input cells 3 2 3 7" xfId="27376"/>
    <cellStyle name="RIGs input cells 3 2 3 8" xfId="27377"/>
    <cellStyle name="RIGs input cells 3 2 3 9" xfId="27378"/>
    <cellStyle name="RIGs input cells 3 2 3_4 28 1_Asst_Health_Crit_AllTO_RIIO_20110714pm" xfId="27379"/>
    <cellStyle name="RIGs input cells 3 2 30" xfId="27380"/>
    <cellStyle name="RIGs input cells 3 2 31" xfId="27381"/>
    <cellStyle name="RIGs input cells 3 2 32" xfId="27382"/>
    <cellStyle name="RIGs input cells 3 2 33" xfId="27383"/>
    <cellStyle name="RIGs input cells 3 2 34" xfId="27384"/>
    <cellStyle name="RIGs input cells 3 2 35" xfId="27385"/>
    <cellStyle name="RIGs input cells 3 2 36" xfId="27386"/>
    <cellStyle name="RIGs input cells 3 2 37" xfId="27387"/>
    <cellStyle name="RIGs input cells 3 2 38" xfId="27388"/>
    <cellStyle name="RIGs input cells 3 2 39" xfId="27389"/>
    <cellStyle name="RIGs input cells 3 2 4" xfId="27390"/>
    <cellStyle name="RIGs input cells 3 2 4 10" xfId="27391"/>
    <cellStyle name="RIGs input cells 3 2 4 11" xfId="27392"/>
    <cellStyle name="RIGs input cells 3 2 4 12" xfId="27393"/>
    <cellStyle name="RIGs input cells 3 2 4 13" xfId="27394"/>
    <cellStyle name="RIGs input cells 3 2 4 14" xfId="27395"/>
    <cellStyle name="RIGs input cells 3 2 4 15" xfId="27396"/>
    <cellStyle name="RIGs input cells 3 2 4 16" xfId="27397"/>
    <cellStyle name="RIGs input cells 3 2 4 17" xfId="27398"/>
    <cellStyle name="RIGs input cells 3 2 4 18" xfId="27399"/>
    <cellStyle name="RIGs input cells 3 2 4 19" xfId="27400"/>
    <cellStyle name="RIGs input cells 3 2 4 2" xfId="27401"/>
    <cellStyle name="RIGs input cells 3 2 4 2 10" xfId="27402"/>
    <cellStyle name="RIGs input cells 3 2 4 2 11" xfId="27403"/>
    <cellStyle name="RIGs input cells 3 2 4 2 12" xfId="27404"/>
    <cellStyle name="RIGs input cells 3 2 4 2 13" xfId="27405"/>
    <cellStyle name="RIGs input cells 3 2 4 2 2" xfId="27406"/>
    <cellStyle name="RIGs input cells 3 2 4 2 2 2" xfId="45426"/>
    <cellStyle name="RIGs input cells 3 2 4 2 2 3" xfId="45427"/>
    <cellStyle name="RIGs input cells 3 2 4 2 3" xfId="27407"/>
    <cellStyle name="RIGs input cells 3 2 4 2 3 2" xfId="45428"/>
    <cellStyle name="RIGs input cells 3 2 4 2 3 3" xfId="45429"/>
    <cellStyle name="RIGs input cells 3 2 4 2 4" xfId="27408"/>
    <cellStyle name="RIGs input cells 3 2 4 2 5" xfId="27409"/>
    <cellStyle name="RIGs input cells 3 2 4 2 6" xfId="27410"/>
    <cellStyle name="RIGs input cells 3 2 4 2 7" xfId="27411"/>
    <cellStyle name="RIGs input cells 3 2 4 2 8" xfId="27412"/>
    <cellStyle name="RIGs input cells 3 2 4 2 9" xfId="27413"/>
    <cellStyle name="RIGs input cells 3 2 4 20" xfId="27414"/>
    <cellStyle name="RIGs input cells 3 2 4 21" xfId="27415"/>
    <cellStyle name="RIGs input cells 3 2 4 22" xfId="27416"/>
    <cellStyle name="RIGs input cells 3 2 4 23" xfId="27417"/>
    <cellStyle name="RIGs input cells 3 2 4 24" xfId="27418"/>
    <cellStyle name="RIGs input cells 3 2 4 25" xfId="27419"/>
    <cellStyle name="RIGs input cells 3 2 4 26" xfId="27420"/>
    <cellStyle name="RIGs input cells 3 2 4 27" xfId="27421"/>
    <cellStyle name="RIGs input cells 3 2 4 28" xfId="27422"/>
    <cellStyle name="RIGs input cells 3 2 4 29" xfId="27423"/>
    <cellStyle name="RIGs input cells 3 2 4 3" xfId="27424"/>
    <cellStyle name="RIGs input cells 3 2 4 3 2" xfId="45430"/>
    <cellStyle name="RIGs input cells 3 2 4 3 3" xfId="45431"/>
    <cellStyle name="RIGs input cells 3 2 4 30" xfId="27425"/>
    <cellStyle name="RIGs input cells 3 2 4 31" xfId="27426"/>
    <cellStyle name="RIGs input cells 3 2 4 32" xfId="27427"/>
    <cellStyle name="RIGs input cells 3 2 4 33" xfId="27428"/>
    <cellStyle name="RIGs input cells 3 2 4 34" xfId="27429"/>
    <cellStyle name="RIGs input cells 3 2 4 4" xfId="27430"/>
    <cellStyle name="RIGs input cells 3 2 4 4 2" xfId="45432"/>
    <cellStyle name="RIGs input cells 3 2 4 4 3" xfId="45433"/>
    <cellStyle name="RIGs input cells 3 2 4 5" xfId="27431"/>
    <cellStyle name="RIGs input cells 3 2 4 6" xfId="27432"/>
    <cellStyle name="RIGs input cells 3 2 4 7" xfId="27433"/>
    <cellStyle name="RIGs input cells 3 2 4 8" xfId="27434"/>
    <cellStyle name="RIGs input cells 3 2 4 9" xfId="27435"/>
    <cellStyle name="RIGs input cells 3 2 5" xfId="27436"/>
    <cellStyle name="RIGs input cells 3 2 5 10" xfId="27437"/>
    <cellStyle name="RIGs input cells 3 2 5 11" xfId="27438"/>
    <cellStyle name="RIGs input cells 3 2 5 12" xfId="27439"/>
    <cellStyle name="RIGs input cells 3 2 5 13" xfId="27440"/>
    <cellStyle name="RIGs input cells 3 2 5 14" xfId="27441"/>
    <cellStyle name="RIGs input cells 3 2 5 15" xfId="27442"/>
    <cellStyle name="RIGs input cells 3 2 5 16" xfId="27443"/>
    <cellStyle name="RIGs input cells 3 2 5 17" xfId="27444"/>
    <cellStyle name="RIGs input cells 3 2 5 18" xfId="27445"/>
    <cellStyle name="RIGs input cells 3 2 5 19" xfId="27446"/>
    <cellStyle name="RIGs input cells 3 2 5 2" xfId="27447"/>
    <cellStyle name="RIGs input cells 3 2 5 2 10" xfId="27448"/>
    <cellStyle name="RIGs input cells 3 2 5 2 11" xfId="27449"/>
    <cellStyle name="RIGs input cells 3 2 5 2 12" xfId="27450"/>
    <cellStyle name="RIGs input cells 3 2 5 2 13" xfId="27451"/>
    <cellStyle name="RIGs input cells 3 2 5 2 2" xfId="27452"/>
    <cellStyle name="RIGs input cells 3 2 5 2 2 2" xfId="45434"/>
    <cellStyle name="RIGs input cells 3 2 5 2 2 3" xfId="45435"/>
    <cellStyle name="RIGs input cells 3 2 5 2 3" xfId="27453"/>
    <cellStyle name="RIGs input cells 3 2 5 2 3 2" xfId="45436"/>
    <cellStyle name="RIGs input cells 3 2 5 2 3 3" xfId="45437"/>
    <cellStyle name="RIGs input cells 3 2 5 2 4" xfId="27454"/>
    <cellStyle name="RIGs input cells 3 2 5 2 5" xfId="27455"/>
    <cellStyle name="RIGs input cells 3 2 5 2 6" xfId="27456"/>
    <cellStyle name="RIGs input cells 3 2 5 2 7" xfId="27457"/>
    <cellStyle name="RIGs input cells 3 2 5 2 8" xfId="27458"/>
    <cellStyle name="RIGs input cells 3 2 5 2 9" xfId="27459"/>
    <cellStyle name="RIGs input cells 3 2 5 20" xfId="27460"/>
    <cellStyle name="RIGs input cells 3 2 5 21" xfId="27461"/>
    <cellStyle name="RIGs input cells 3 2 5 22" xfId="27462"/>
    <cellStyle name="RIGs input cells 3 2 5 23" xfId="27463"/>
    <cellStyle name="RIGs input cells 3 2 5 24" xfId="27464"/>
    <cellStyle name="RIGs input cells 3 2 5 25" xfId="27465"/>
    <cellStyle name="RIGs input cells 3 2 5 26" xfId="27466"/>
    <cellStyle name="RIGs input cells 3 2 5 27" xfId="27467"/>
    <cellStyle name="RIGs input cells 3 2 5 28" xfId="27468"/>
    <cellStyle name="RIGs input cells 3 2 5 29" xfId="27469"/>
    <cellStyle name="RIGs input cells 3 2 5 3" xfId="27470"/>
    <cellStyle name="RIGs input cells 3 2 5 3 2" xfId="45438"/>
    <cellStyle name="RIGs input cells 3 2 5 3 3" xfId="45439"/>
    <cellStyle name="RIGs input cells 3 2 5 30" xfId="27471"/>
    <cellStyle name="RIGs input cells 3 2 5 31" xfId="27472"/>
    <cellStyle name="RIGs input cells 3 2 5 32" xfId="27473"/>
    <cellStyle name="RIGs input cells 3 2 5 33" xfId="27474"/>
    <cellStyle name="RIGs input cells 3 2 5 34" xfId="27475"/>
    <cellStyle name="RIGs input cells 3 2 5 4" xfId="27476"/>
    <cellStyle name="RIGs input cells 3 2 5 4 2" xfId="45440"/>
    <cellStyle name="RIGs input cells 3 2 5 4 3" xfId="45441"/>
    <cellStyle name="RIGs input cells 3 2 5 5" xfId="27477"/>
    <cellStyle name="RIGs input cells 3 2 5 6" xfId="27478"/>
    <cellStyle name="RIGs input cells 3 2 5 7" xfId="27479"/>
    <cellStyle name="RIGs input cells 3 2 5 8" xfId="27480"/>
    <cellStyle name="RIGs input cells 3 2 5 9" xfId="27481"/>
    <cellStyle name="RIGs input cells 3 2 6" xfId="27482"/>
    <cellStyle name="RIGs input cells 3 2 6 10" xfId="27483"/>
    <cellStyle name="RIGs input cells 3 2 6 11" xfId="27484"/>
    <cellStyle name="RIGs input cells 3 2 6 12" xfId="27485"/>
    <cellStyle name="RIGs input cells 3 2 6 13" xfId="27486"/>
    <cellStyle name="RIGs input cells 3 2 6 2" xfId="27487"/>
    <cellStyle name="RIGs input cells 3 2 6 2 2" xfId="45442"/>
    <cellStyle name="RIGs input cells 3 2 6 2 3" xfId="45443"/>
    <cellStyle name="RIGs input cells 3 2 6 3" xfId="27488"/>
    <cellStyle name="RIGs input cells 3 2 6 3 2" xfId="45444"/>
    <cellStyle name="RIGs input cells 3 2 6 3 3" xfId="45445"/>
    <cellStyle name="RIGs input cells 3 2 6 4" xfId="27489"/>
    <cellStyle name="RIGs input cells 3 2 6 5" xfId="27490"/>
    <cellStyle name="RIGs input cells 3 2 6 6" xfId="27491"/>
    <cellStyle name="RIGs input cells 3 2 6 7" xfId="27492"/>
    <cellStyle name="RIGs input cells 3 2 6 8" xfId="27493"/>
    <cellStyle name="RIGs input cells 3 2 6 9" xfId="27494"/>
    <cellStyle name="RIGs input cells 3 2 7" xfId="27495"/>
    <cellStyle name="RIGs input cells 3 2 7 2" xfId="45446"/>
    <cellStyle name="RIGs input cells 3 2 7 2 2" xfId="45447"/>
    <cellStyle name="RIGs input cells 3 2 7 2 3" xfId="45448"/>
    <cellStyle name="RIGs input cells 3 2 7 3" xfId="45449"/>
    <cellStyle name="RIGs input cells 3 2 7 3 2" xfId="45450"/>
    <cellStyle name="RIGs input cells 3 2 7 4" xfId="45451"/>
    <cellStyle name="RIGs input cells 3 2 8" xfId="27496"/>
    <cellStyle name="RIGs input cells 3 2 8 2" xfId="45452"/>
    <cellStyle name="RIGs input cells 3 2 9" xfId="27497"/>
    <cellStyle name="RIGs input cells 3 2 9 2" xfId="45453"/>
    <cellStyle name="RIGs input cells 3 2_1.3s Accounting C Costs Scots" xfId="27498"/>
    <cellStyle name="RIGs input cells 3 20" xfId="27499"/>
    <cellStyle name="RIGs input cells 3 20 2" xfId="45454"/>
    <cellStyle name="RIGs input cells 3 21" xfId="27500"/>
    <cellStyle name="RIGs input cells 3 21 2" xfId="45455"/>
    <cellStyle name="RIGs input cells 3 22" xfId="27501"/>
    <cellStyle name="RIGs input cells 3 22 2" xfId="45456"/>
    <cellStyle name="RIGs input cells 3 23" xfId="27502"/>
    <cellStyle name="RIGs input cells 3 23 2" xfId="45457"/>
    <cellStyle name="RIGs input cells 3 24" xfId="27503"/>
    <cellStyle name="RIGs input cells 3 24 2" xfId="45458"/>
    <cellStyle name="RIGs input cells 3 25" xfId="27504"/>
    <cellStyle name="RIGs input cells 3 25 2" xfId="45459"/>
    <cellStyle name="RIGs input cells 3 26" xfId="27505"/>
    <cellStyle name="RIGs input cells 3 26 2" xfId="45460"/>
    <cellStyle name="RIGs input cells 3 27" xfId="27506"/>
    <cellStyle name="RIGs input cells 3 27 2" xfId="45461"/>
    <cellStyle name="RIGs input cells 3 28" xfId="27507"/>
    <cellStyle name="RIGs input cells 3 28 2" xfId="45462"/>
    <cellStyle name="RIGs input cells 3 29" xfId="27508"/>
    <cellStyle name="RIGs input cells 3 29 2" xfId="45463"/>
    <cellStyle name="RIGs input cells 3 3" xfId="27509"/>
    <cellStyle name="RIGs input cells 3 3 10" xfId="27510"/>
    <cellStyle name="RIGs input cells 3 3 10 2" xfId="45464"/>
    <cellStyle name="RIGs input cells 3 3 11" xfId="27511"/>
    <cellStyle name="RIGs input cells 3 3 11 2" xfId="45465"/>
    <cellStyle name="RIGs input cells 3 3 12" xfId="27512"/>
    <cellStyle name="RIGs input cells 3 3 12 2" xfId="45466"/>
    <cellStyle name="RIGs input cells 3 3 13" xfId="27513"/>
    <cellStyle name="RIGs input cells 3 3 13 2" xfId="45467"/>
    <cellStyle name="RIGs input cells 3 3 14" xfId="27514"/>
    <cellStyle name="RIGs input cells 3 3 14 2" xfId="45468"/>
    <cellStyle name="RIGs input cells 3 3 15" xfId="27515"/>
    <cellStyle name="RIGs input cells 3 3 15 2" xfId="45469"/>
    <cellStyle name="RIGs input cells 3 3 16" xfId="27516"/>
    <cellStyle name="RIGs input cells 3 3 16 2" xfId="45470"/>
    <cellStyle name="RIGs input cells 3 3 17" xfId="27517"/>
    <cellStyle name="RIGs input cells 3 3 17 2" xfId="45471"/>
    <cellStyle name="RIGs input cells 3 3 18" xfId="27518"/>
    <cellStyle name="RIGs input cells 3 3 18 2" xfId="45472"/>
    <cellStyle name="RIGs input cells 3 3 19" xfId="27519"/>
    <cellStyle name="RIGs input cells 3 3 19 2" xfId="45473"/>
    <cellStyle name="RIGs input cells 3 3 2" xfId="27520"/>
    <cellStyle name="RIGs input cells 3 3 2 10" xfId="27521"/>
    <cellStyle name="RIGs input cells 3 3 2 11" xfId="27522"/>
    <cellStyle name="RIGs input cells 3 3 2 12" xfId="27523"/>
    <cellStyle name="RIGs input cells 3 3 2 13" xfId="27524"/>
    <cellStyle name="RIGs input cells 3 3 2 14" xfId="27525"/>
    <cellStyle name="RIGs input cells 3 3 2 15" xfId="27526"/>
    <cellStyle name="RIGs input cells 3 3 2 16" xfId="27527"/>
    <cellStyle name="RIGs input cells 3 3 2 17" xfId="27528"/>
    <cellStyle name="RIGs input cells 3 3 2 18" xfId="27529"/>
    <cellStyle name="RIGs input cells 3 3 2 19" xfId="27530"/>
    <cellStyle name="RIGs input cells 3 3 2 2" xfId="27531"/>
    <cellStyle name="RIGs input cells 3 3 2 2 10" xfId="27532"/>
    <cellStyle name="RIGs input cells 3 3 2 2 11" xfId="27533"/>
    <cellStyle name="RIGs input cells 3 3 2 2 12" xfId="27534"/>
    <cellStyle name="RIGs input cells 3 3 2 2 13" xfId="27535"/>
    <cellStyle name="RIGs input cells 3 3 2 2 14" xfId="27536"/>
    <cellStyle name="RIGs input cells 3 3 2 2 15" xfId="27537"/>
    <cellStyle name="RIGs input cells 3 3 2 2 16" xfId="27538"/>
    <cellStyle name="RIGs input cells 3 3 2 2 17" xfId="27539"/>
    <cellStyle name="RIGs input cells 3 3 2 2 18" xfId="27540"/>
    <cellStyle name="RIGs input cells 3 3 2 2 19" xfId="27541"/>
    <cellStyle name="RIGs input cells 3 3 2 2 2" xfId="27542"/>
    <cellStyle name="RIGs input cells 3 3 2 2 2 10" xfId="27543"/>
    <cellStyle name="RIGs input cells 3 3 2 2 2 11" xfId="27544"/>
    <cellStyle name="RIGs input cells 3 3 2 2 2 12" xfId="27545"/>
    <cellStyle name="RIGs input cells 3 3 2 2 2 13" xfId="27546"/>
    <cellStyle name="RIGs input cells 3 3 2 2 2 2" xfId="27547"/>
    <cellStyle name="RIGs input cells 3 3 2 2 2 2 2" xfId="45474"/>
    <cellStyle name="RIGs input cells 3 3 2 2 2 2 3" xfId="45475"/>
    <cellStyle name="RIGs input cells 3 3 2 2 2 3" xfId="27548"/>
    <cellStyle name="RIGs input cells 3 3 2 2 2 3 2" xfId="45476"/>
    <cellStyle name="RIGs input cells 3 3 2 2 2 3 3" xfId="45477"/>
    <cellStyle name="RIGs input cells 3 3 2 2 2 4" xfId="27549"/>
    <cellStyle name="RIGs input cells 3 3 2 2 2 5" xfId="27550"/>
    <cellStyle name="RIGs input cells 3 3 2 2 2 6" xfId="27551"/>
    <cellStyle name="RIGs input cells 3 3 2 2 2 7" xfId="27552"/>
    <cellStyle name="RIGs input cells 3 3 2 2 2 8" xfId="27553"/>
    <cellStyle name="RIGs input cells 3 3 2 2 2 9" xfId="27554"/>
    <cellStyle name="RIGs input cells 3 3 2 2 20" xfId="27555"/>
    <cellStyle name="RIGs input cells 3 3 2 2 21" xfId="27556"/>
    <cellStyle name="RIGs input cells 3 3 2 2 22" xfId="27557"/>
    <cellStyle name="RIGs input cells 3 3 2 2 23" xfId="27558"/>
    <cellStyle name="RIGs input cells 3 3 2 2 24" xfId="27559"/>
    <cellStyle name="RIGs input cells 3 3 2 2 25" xfId="27560"/>
    <cellStyle name="RIGs input cells 3 3 2 2 26" xfId="27561"/>
    <cellStyle name="RIGs input cells 3 3 2 2 27" xfId="27562"/>
    <cellStyle name="RIGs input cells 3 3 2 2 28" xfId="27563"/>
    <cellStyle name="RIGs input cells 3 3 2 2 29" xfId="27564"/>
    <cellStyle name="RIGs input cells 3 3 2 2 3" xfId="27565"/>
    <cellStyle name="RIGs input cells 3 3 2 2 3 2" xfId="45478"/>
    <cellStyle name="RIGs input cells 3 3 2 2 3 3" xfId="45479"/>
    <cellStyle name="RIGs input cells 3 3 2 2 30" xfId="27566"/>
    <cellStyle name="RIGs input cells 3 3 2 2 31" xfId="27567"/>
    <cellStyle name="RIGs input cells 3 3 2 2 32" xfId="27568"/>
    <cellStyle name="RIGs input cells 3 3 2 2 33" xfId="27569"/>
    <cellStyle name="RIGs input cells 3 3 2 2 34" xfId="27570"/>
    <cellStyle name="RIGs input cells 3 3 2 2 4" xfId="27571"/>
    <cellStyle name="RIGs input cells 3 3 2 2 4 2" xfId="45480"/>
    <cellStyle name="RIGs input cells 3 3 2 2 4 3" xfId="45481"/>
    <cellStyle name="RIGs input cells 3 3 2 2 5" xfId="27572"/>
    <cellStyle name="RIGs input cells 3 3 2 2 6" xfId="27573"/>
    <cellStyle name="RIGs input cells 3 3 2 2 7" xfId="27574"/>
    <cellStyle name="RIGs input cells 3 3 2 2 8" xfId="27575"/>
    <cellStyle name="RIGs input cells 3 3 2 2 9" xfId="27576"/>
    <cellStyle name="RIGs input cells 3 3 2 20" xfId="27577"/>
    <cellStyle name="RIGs input cells 3 3 2 21" xfId="27578"/>
    <cellStyle name="RIGs input cells 3 3 2 22" xfId="27579"/>
    <cellStyle name="RIGs input cells 3 3 2 23" xfId="27580"/>
    <cellStyle name="RIGs input cells 3 3 2 24" xfId="27581"/>
    <cellStyle name="RIGs input cells 3 3 2 25" xfId="27582"/>
    <cellStyle name="RIGs input cells 3 3 2 26" xfId="27583"/>
    <cellStyle name="RIGs input cells 3 3 2 27" xfId="27584"/>
    <cellStyle name="RIGs input cells 3 3 2 28" xfId="27585"/>
    <cellStyle name="RIGs input cells 3 3 2 29" xfId="27586"/>
    <cellStyle name="RIGs input cells 3 3 2 3" xfId="27587"/>
    <cellStyle name="RIGs input cells 3 3 2 3 10" xfId="27588"/>
    <cellStyle name="RIGs input cells 3 3 2 3 11" xfId="27589"/>
    <cellStyle name="RIGs input cells 3 3 2 3 12" xfId="27590"/>
    <cellStyle name="RIGs input cells 3 3 2 3 13" xfId="27591"/>
    <cellStyle name="RIGs input cells 3 3 2 3 2" xfId="27592"/>
    <cellStyle name="RIGs input cells 3 3 2 3 2 2" xfId="45482"/>
    <cellStyle name="RIGs input cells 3 3 2 3 2 3" xfId="45483"/>
    <cellStyle name="RIGs input cells 3 3 2 3 3" xfId="27593"/>
    <cellStyle name="RIGs input cells 3 3 2 3 3 2" xfId="45484"/>
    <cellStyle name="RIGs input cells 3 3 2 3 3 3" xfId="45485"/>
    <cellStyle name="RIGs input cells 3 3 2 3 4" xfId="27594"/>
    <cellStyle name="RIGs input cells 3 3 2 3 5" xfId="27595"/>
    <cellStyle name="RIGs input cells 3 3 2 3 6" xfId="27596"/>
    <cellStyle name="RIGs input cells 3 3 2 3 7" xfId="27597"/>
    <cellStyle name="RIGs input cells 3 3 2 3 8" xfId="27598"/>
    <cellStyle name="RIGs input cells 3 3 2 3 9" xfId="27599"/>
    <cellStyle name="RIGs input cells 3 3 2 30" xfId="27600"/>
    <cellStyle name="RIGs input cells 3 3 2 31" xfId="27601"/>
    <cellStyle name="RIGs input cells 3 3 2 32" xfId="27602"/>
    <cellStyle name="RIGs input cells 3 3 2 33" xfId="27603"/>
    <cellStyle name="RIGs input cells 3 3 2 34" xfId="27604"/>
    <cellStyle name="RIGs input cells 3 3 2 35" xfId="27605"/>
    <cellStyle name="RIGs input cells 3 3 2 4" xfId="27606"/>
    <cellStyle name="RIGs input cells 3 3 2 4 2" xfId="45486"/>
    <cellStyle name="RIGs input cells 3 3 2 4 3" xfId="45487"/>
    <cellStyle name="RIGs input cells 3 3 2 5" xfId="27607"/>
    <cellStyle name="RIGs input cells 3 3 2 5 2" xfId="45488"/>
    <cellStyle name="RIGs input cells 3 3 2 5 3" xfId="45489"/>
    <cellStyle name="RIGs input cells 3 3 2 6" xfId="27608"/>
    <cellStyle name="RIGs input cells 3 3 2 7" xfId="27609"/>
    <cellStyle name="RIGs input cells 3 3 2 8" xfId="27610"/>
    <cellStyle name="RIGs input cells 3 3 2 9" xfId="27611"/>
    <cellStyle name="RIGs input cells 3 3 2_4 28 1_Asst_Health_Crit_AllTO_RIIO_20110714pm" xfId="27612"/>
    <cellStyle name="RIGs input cells 3 3 20" xfId="27613"/>
    <cellStyle name="RIGs input cells 3 3 20 2" xfId="45490"/>
    <cellStyle name="RIGs input cells 3 3 21" xfId="27614"/>
    <cellStyle name="RIGs input cells 3 3 21 2" xfId="45491"/>
    <cellStyle name="RIGs input cells 3 3 22" xfId="27615"/>
    <cellStyle name="RIGs input cells 3 3 22 2" xfId="45492"/>
    <cellStyle name="RIGs input cells 3 3 23" xfId="27616"/>
    <cellStyle name="RIGs input cells 3 3 23 2" xfId="45493"/>
    <cellStyle name="RIGs input cells 3 3 24" xfId="27617"/>
    <cellStyle name="RIGs input cells 3 3 24 2" xfId="45494"/>
    <cellStyle name="RIGs input cells 3 3 25" xfId="27618"/>
    <cellStyle name="RIGs input cells 3 3 25 2" xfId="45495"/>
    <cellStyle name="RIGs input cells 3 3 26" xfId="27619"/>
    <cellStyle name="RIGs input cells 3 3 27" xfId="27620"/>
    <cellStyle name="RIGs input cells 3 3 28" xfId="27621"/>
    <cellStyle name="RIGs input cells 3 3 29" xfId="27622"/>
    <cellStyle name="RIGs input cells 3 3 3" xfId="27623"/>
    <cellStyle name="RIGs input cells 3 3 3 10" xfId="27624"/>
    <cellStyle name="RIGs input cells 3 3 3 11" xfId="27625"/>
    <cellStyle name="RIGs input cells 3 3 3 12" xfId="27626"/>
    <cellStyle name="RIGs input cells 3 3 3 13" xfId="27627"/>
    <cellStyle name="RIGs input cells 3 3 3 14" xfId="27628"/>
    <cellStyle name="RIGs input cells 3 3 3 15" xfId="27629"/>
    <cellStyle name="RIGs input cells 3 3 3 16" xfId="27630"/>
    <cellStyle name="RIGs input cells 3 3 3 17" xfId="27631"/>
    <cellStyle name="RIGs input cells 3 3 3 18" xfId="27632"/>
    <cellStyle name="RIGs input cells 3 3 3 19" xfId="27633"/>
    <cellStyle name="RIGs input cells 3 3 3 2" xfId="27634"/>
    <cellStyle name="RIGs input cells 3 3 3 2 10" xfId="27635"/>
    <cellStyle name="RIGs input cells 3 3 3 2 11" xfId="27636"/>
    <cellStyle name="RIGs input cells 3 3 3 2 12" xfId="27637"/>
    <cellStyle name="RIGs input cells 3 3 3 2 13" xfId="27638"/>
    <cellStyle name="RIGs input cells 3 3 3 2 2" xfId="27639"/>
    <cellStyle name="RIGs input cells 3 3 3 2 2 2" xfId="45496"/>
    <cellStyle name="RIGs input cells 3 3 3 2 2 3" xfId="45497"/>
    <cellStyle name="RIGs input cells 3 3 3 2 3" xfId="27640"/>
    <cellStyle name="RIGs input cells 3 3 3 2 3 2" xfId="45498"/>
    <cellStyle name="RIGs input cells 3 3 3 2 3 3" xfId="45499"/>
    <cellStyle name="RIGs input cells 3 3 3 2 4" xfId="27641"/>
    <cellStyle name="RIGs input cells 3 3 3 2 5" xfId="27642"/>
    <cellStyle name="RIGs input cells 3 3 3 2 6" xfId="27643"/>
    <cellStyle name="RIGs input cells 3 3 3 2 7" xfId="27644"/>
    <cellStyle name="RIGs input cells 3 3 3 2 8" xfId="27645"/>
    <cellStyle name="RIGs input cells 3 3 3 2 9" xfId="27646"/>
    <cellStyle name="RIGs input cells 3 3 3 20" xfId="27647"/>
    <cellStyle name="RIGs input cells 3 3 3 21" xfId="27648"/>
    <cellStyle name="RIGs input cells 3 3 3 22" xfId="27649"/>
    <cellStyle name="RIGs input cells 3 3 3 23" xfId="27650"/>
    <cellStyle name="RIGs input cells 3 3 3 24" xfId="27651"/>
    <cellStyle name="RIGs input cells 3 3 3 25" xfId="27652"/>
    <cellStyle name="RIGs input cells 3 3 3 26" xfId="27653"/>
    <cellStyle name="RIGs input cells 3 3 3 27" xfId="27654"/>
    <cellStyle name="RIGs input cells 3 3 3 28" xfId="27655"/>
    <cellStyle name="RIGs input cells 3 3 3 29" xfId="27656"/>
    <cellStyle name="RIGs input cells 3 3 3 3" xfId="27657"/>
    <cellStyle name="RIGs input cells 3 3 3 3 2" xfId="45500"/>
    <cellStyle name="RIGs input cells 3 3 3 3 3" xfId="45501"/>
    <cellStyle name="RIGs input cells 3 3 3 30" xfId="27658"/>
    <cellStyle name="RIGs input cells 3 3 3 31" xfId="27659"/>
    <cellStyle name="RIGs input cells 3 3 3 32" xfId="27660"/>
    <cellStyle name="RIGs input cells 3 3 3 33" xfId="27661"/>
    <cellStyle name="RIGs input cells 3 3 3 34" xfId="27662"/>
    <cellStyle name="RIGs input cells 3 3 3 4" xfId="27663"/>
    <cellStyle name="RIGs input cells 3 3 3 4 2" xfId="45502"/>
    <cellStyle name="RIGs input cells 3 3 3 4 3" xfId="45503"/>
    <cellStyle name="RIGs input cells 3 3 3 5" xfId="27664"/>
    <cellStyle name="RIGs input cells 3 3 3 6" xfId="27665"/>
    <cellStyle name="RIGs input cells 3 3 3 7" xfId="27666"/>
    <cellStyle name="RIGs input cells 3 3 3 8" xfId="27667"/>
    <cellStyle name="RIGs input cells 3 3 3 9" xfId="27668"/>
    <cellStyle name="RIGs input cells 3 3 30" xfId="27669"/>
    <cellStyle name="RIGs input cells 3 3 31" xfId="27670"/>
    <cellStyle name="RIGs input cells 3 3 32" xfId="27671"/>
    <cellStyle name="RIGs input cells 3 3 33" xfId="27672"/>
    <cellStyle name="RIGs input cells 3 3 34" xfId="27673"/>
    <cellStyle name="RIGs input cells 3 3 35" xfId="27674"/>
    <cellStyle name="RIGs input cells 3 3 36" xfId="27675"/>
    <cellStyle name="RIGs input cells 3 3 37" xfId="27676"/>
    <cellStyle name="RIGs input cells 3 3 38" xfId="27677"/>
    <cellStyle name="RIGs input cells 3 3 4" xfId="27678"/>
    <cellStyle name="RIGs input cells 3 3 4 10" xfId="27679"/>
    <cellStyle name="RIGs input cells 3 3 4 11" xfId="27680"/>
    <cellStyle name="RIGs input cells 3 3 4 12" xfId="27681"/>
    <cellStyle name="RIGs input cells 3 3 4 13" xfId="27682"/>
    <cellStyle name="RIGs input cells 3 3 4 14" xfId="27683"/>
    <cellStyle name="RIGs input cells 3 3 4 15" xfId="27684"/>
    <cellStyle name="RIGs input cells 3 3 4 16" xfId="27685"/>
    <cellStyle name="RIGs input cells 3 3 4 17" xfId="27686"/>
    <cellStyle name="RIGs input cells 3 3 4 18" xfId="27687"/>
    <cellStyle name="RIGs input cells 3 3 4 19" xfId="27688"/>
    <cellStyle name="RIGs input cells 3 3 4 2" xfId="27689"/>
    <cellStyle name="RIGs input cells 3 3 4 2 10" xfId="27690"/>
    <cellStyle name="RIGs input cells 3 3 4 2 11" xfId="27691"/>
    <cellStyle name="RIGs input cells 3 3 4 2 12" xfId="27692"/>
    <cellStyle name="RIGs input cells 3 3 4 2 13" xfId="27693"/>
    <cellStyle name="RIGs input cells 3 3 4 2 2" xfId="27694"/>
    <cellStyle name="RIGs input cells 3 3 4 2 2 2" xfId="45504"/>
    <cellStyle name="RIGs input cells 3 3 4 2 2 3" xfId="45505"/>
    <cellStyle name="RIGs input cells 3 3 4 2 3" xfId="27695"/>
    <cellStyle name="RIGs input cells 3 3 4 2 3 2" xfId="45506"/>
    <cellStyle name="RIGs input cells 3 3 4 2 3 3" xfId="45507"/>
    <cellStyle name="RIGs input cells 3 3 4 2 4" xfId="27696"/>
    <cellStyle name="RIGs input cells 3 3 4 2 5" xfId="27697"/>
    <cellStyle name="RIGs input cells 3 3 4 2 6" xfId="27698"/>
    <cellStyle name="RIGs input cells 3 3 4 2 7" xfId="27699"/>
    <cellStyle name="RIGs input cells 3 3 4 2 8" xfId="27700"/>
    <cellStyle name="RIGs input cells 3 3 4 2 9" xfId="27701"/>
    <cellStyle name="RIGs input cells 3 3 4 20" xfId="27702"/>
    <cellStyle name="RIGs input cells 3 3 4 21" xfId="27703"/>
    <cellStyle name="RIGs input cells 3 3 4 22" xfId="27704"/>
    <cellStyle name="RIGs input cells 3 3 4 23" xfId="27705"/>
    <cellStyle name="RIGs input cells 3 3 4 24" xfId="27706"/>
    <cellStyle name="RIGs input cells 3 3 4 25" xfId="27707"/>
    <cellStyle name="RIGs input cells 3 3 4 26" xfId="27708"/>
    <cellStyle name="RIGs input cells 3 3 4 27" xfId="27709"/>
    <cellStyle name="RIGs input cells 3 3 4 28" xfId="27710"/>
    <cellStyle name="RIGs input cells 3 3 4 29" xfId="27711"/>
    <cellStyle name="RIGs input cells 3 3 4 3" xfId="27712"/>
    <cellStyle name="RIGs input cells 3 3 4 3 2" xfId="45508"/>
    <cellStyle name="RIGs input cells 3 3 4 3 3" xfId="45509"/>
    <cellStyle name="RIGs input cells 3 3 4 30" xfId="27713"/>
    <cellStyle name="RIGs input cells 3 3 4 31" xfId="27714"/>
    <cellStyle name="RIGs input cells 3 3 4 32" xfId="27715"/>
    <cellStyle name="RIGs input cells 3 3 4 33" xfId="27716"/>
    <cellStyle name="RIGs input cells 3 3 4 34" xfId="27717"/>
    <cellStyle name="RIGs input cells 3 3 4 4" xfId="27718"/>
    <cellStyle name="RIGs input cells 3 3 4 4 2" xfId="45510"/>
    <cellStyle name="RIGs input cells 3 3 4 4 3" xfId="45511"/>
    <cellStyle name="RIGs input cells 3 3 4 5" xfId="27719"/>
    <cellStyle name="RIGs input cells 3 3 4 6" xfId="27720"/>
    <cellStyle name="RIGs input cells 3 3 4 7" xfId="27721"/>
    <cellStyle name="RIGs input cells 3 3 4 8" xfId="27722"/>
    <cellStyle name="RIGs input cells 3 3 4 9" xfId="27723"/>
    <cellStyle name="RIGs input cells 3 3 5" xfId="27724"/>
    <cellStyle name="RIGs input cells 3 3 5 10" xfId="27725"/>
    <cellStyle name="RIGs input cells 3 3 5 11" xfId="27726"/>
    <cellStyle name="RIGs input cells 3 3 5 12" xfId="27727"/>
    <cellStyle name="RIGs input cells 3 3 5 13" xfId="27728"/>
    <cellStyle name="RIGs input cells 3 3 5 2" xfId="27729"/>
    <cellStyle name="RIGs input cells 3 3 5 2 2" xfId="45512"/>
    <cellStyle name="RIGs input cells 3 3 5 2 3" xfId="45513"/>
    <cellStyle name="RIGs input cells 3 3 5 3" xfId="27730"/>
    <cellStyle name="RIGs input cells 3 3 5 3 2" xfId="45514"/>
    <cellStyle name="RIGs input cells 3 3 5 3 3" xfId="45515"/>
    <cellStyle name="RIGs input cells 3 3 5 4" xfId="27731"/>
    <cellStyle name="RIGs input cells 3 3 5 5" xfId="27732"/>
    <cellStyle name="RIGs input cells 3 3 5 6" xfId="27733"/>
    <cellStyle name="RIGs input cells 3 3 5 7" xfId="27734"/>
    <cellStyle name="RIGs input cells 3 3 5 8" xfId="27735"/>
    <cellStyle name="RIGs input cells 3 3 5 9" xfId="27736"/>
    <cellStyle name="RIGs input cells 3 3 6" xfId="27737"/>
    <cellStyle name="RIGs input cells 3 3 6 2" xfId="45516"/>
    <cellStyle name="RIGs input cells 3 3 6 2 2" xfId="45517"/>
    <cellStyle name="RIGs input cells 3 3 6 2 3" xfId="45518"/>
    <cellStyle name="RIGs input cells 3 3 6 3" xfId="45519"/>
    <cellStyle name="RIGs input cells 3 3 6 3 2" xfId="45520"/>
    <cellStyle name="RIGs input cells 3 3 6 4" xfId="45521"/>
    <cellStyle name="RIGs input cells 3 3 7" xfId="27738"/>
    <cellStyle name="RIGs input cells 3 3 7 2" xfId="45522"/>
    <cellStyle name="RIGs input cells 3 3 8" xfId="27739"/>
    <cellStyle name="RIGs input cells 3 3 8 2" xfId="45523"/>
    <cellStyle name="RIGs input cells 3 3 9" xfId="27740"/>
    <cellStyle name="RIGs input cells 3 3 9 2" xfId="45524"/>
    <cellStyle name="RIGs input cells 3 3_4 28 1_Asst_Health_Crit_AllTO_RIIO_20110714pm" xfId="27741"/>
    <cellStyle name="RIGs input cells 3 30" xfId="27742"/>
    <cellStyle name="RIGs input cells 3 30 2" xfId="45525"/>
    <cellStyle name="RIGs input cells 3 31" xfId="27743"/>
    <cellStyle name="RIGs input cells 3 31 2" xfId="45526"/>
    <cellStyle name="RIGs input cells 3 32" xfId="27744"/>
    <cellStyle name="RIGs input cells 3 32 2" xfId="45527"/>
    <cellStyle name="RIGs input cells 3 33" xfId="27745"/>
    <cellStyle name="RIGs input cells 3 34" xfId="27746"/>
    <cellStyle name="RIGs input cells 3 35" xfId="27747"/>
    <cellStyle name="RIGs input cells 3 36" xfId="27748"/>
    <cellStyle name="RIGs input cells 3 37" xfId="27749"/>
    <cellStyle name="RIGs input cells 3 38" xfId="27750"/>
    <cellStyle name="RIGs input cells 3 39" xfId="27751"/>
    <cellStyle name="RIGs input cells 3 4" xfId="27752"/>
    <cellStyle name="RIGs input cells 3 4 10" xfId="27753"/>
    <cellStyle name="RIGs input cells 3 4 11" xfId="27754"/>
    <cellStyle name="RIGs input cells 3 4 12" xfId="27755"/>
    <cellStyle name="RIGs input cells 3 4 13" xfId="27756"/>
    <cellStyle name="RIGs input cells 3 4 14" xfId="27757"/>
    <cellStyle name="RIGs input cells 3 4 15" xfId="27758"/>
    <cellStyle name="RIGs input cells 3 4 16" xfId="27759"/>
    <cellStyle name="RIGs input cells 3 4 17" xfId="27760"/>
    <cellStyle name="RIGs input cells 3 4 18" xfId="27761"/>
    <cellStyle name="RIGs input cells 3 4 19" xfId="27762"/>
    <cellStyle name="RIGs input cells 3 4 2" xfId="27763"/>
    <cellStyle name="RIGs input cells 3 4 2 10" xfId="27764"/>
    <cellStyle name="RIGs input cells 3 4 2 11" xfId="27765"/>
    <cellStyle name="RIGs input cells 3 4 2 12" xfId="27766"/>
    <cellStyle name="RIGs input cells 3 4 2 13" xfId="27767"/>
    <cellStyle name="RIGs input cells 3 4 2 14" xfId="27768"/>
    <cellStyle name="RIGs input cells 3 4 2 15" xfId="27769"/>
    <cellStyle name="RIGs input cells 3 4 2 16" xfId="27770"/>
    <cellStyle name="RIGs input cells 3 4 2 17" xfId="27771"/>
    <cellStyle name="RIGs input cells 3 4 2 18" xfId="27772"/>
    <cellStyle name="RIGs input cells 3 4 2 19" xfId="27773"/>
    <cellStyle name="RIGs input cells 3 4 2 2" xfId="27774"/>
    <cellStyle name="RIGs input cells 3 4 2 2 10" xfId="27775"/>
    <cellStyle name="RIGs input cells 3 4 2 2 11" xfId="27776"/>
    <cellStyle name="RIGs input cells 3 4 2 2 12" xfId="27777"/>
    <cellStyle name="RIGs input cells 3 4 2 2 13" xfId="27778"/>
    <cellStyle name="RIGs input cells 3 4 2 2 2" xfId="27779"/>
    <cellStyle name="RIGs input cells 3 4 2 2 2 2" xfId="45528"/>
    <cellStyle name="RIGs input cells 3 4 2 2 2 3" xfId="45529"/>
    <cellStyle name="RIGs input cells 3 4 2 2 3" xfId="27780"/>
    <cellStyle name="RIGs input cells 3 4 2 2 3 2" xfId="45530"/>
    <cellStyle name="RIGs input cells 3 4 2 2 3 3" xfId="45531"/>
    <cellStyle name="RIGs input cells 3 4 2 2 4" xfId="27781"/>
    <cellStyle name="RIGs input cells 3 4 2 2 5" xfId="27782"/>
    <cellStyle name="RIGs input cells 3 4 2 2 6" xfId="27783"/>
    <cellStyle name="RIGs input cells 3 4 2 2 7" xfId="27784"/>
    <cellStyle name="RIGs input cells 3 4 2 2 8" xfId="27785"/>
    <cellStyle name="RIGs input cells 3 4 2 2 9" xfId="27786"/>
    <cellStyle name="RIGs input cells 3 4 2 20" xfId="27787"/>
    <cellStyle name="RIGs input cells 3 4 2 21" xfId="27788"/>
    <cellStyle name="RIGs input cells 3 4 2 22" xfId="27789"/>
    <cellStyle name="RIGs input cells 3 4 2 23" xfId="27790"/>
    <cellStyle name="RIGs input cells 3 4 2 24" xfId="27791"/>
    <cellStyle name="RIGs input cells 3 4 2 25" xfId="27792"/>
    <cellStyle name="RIGs input cells 3 4 2 26" xfId="27793"/>
    <cellStyle name="RIGs input cells 3 4 2 27" xfId="27794"/>
    <cellStyle name="RIGs input cells 3 4 2 28" xfId="27795"/>
    <cellStyle name="RIGs input cells 3 4 2 29" xfId="27796"/>
    <cellStyle name="RIGs input cells 3 4 2 3" xfId="27797"/>
    <cellStyle name="RIGs input cells 3 4 2 3 2" xfId="45532"/>
    <cellStyle name="RIGs input cells 3 4 2 3 3" xfId="45533"/>
    <cellStyle name="RIGs input cells 3 4 2 30" xfId="27798"/>
    <cellStyle name="RIGs input cells 3 4 2 31" xfId="27799"/>
    <cellStyle name="RIGs input cells 3 4 2 32" xfId="27800"/>
    <cellStyle name="RIGs input cells 3 4 2 33" xfId="27801"/>
    <cellStyle name="RIGs input cells 3 4 2 34" xfId="27802"/>
    <cellStyle name="RIGs input cells 3 4 2 4" xfId="27803"/>
    <cellStyle name="RIGs input cells 3 4 2 4 2" xfId="45534"/>
    <cellStyle name="RIGs input cells 3 4 2 4 3" xfId="45535"/>
    <cellStyle name="RIGs input cells 3 4 2 5" xfId="27804"/>
    <cellStyle name="RIGs input cells 3 4 2 6" xfId="27805"/>
    <cellStyle name="RIGs input cells 3 4 2 7" xfId="27806"/>
    <cellStyle name="RIGs input cells 3 4 2 8" xfId="27807"/>
    <cellStyle name="RIGs input cells 3 4 2 9" xfId="27808"/>
    <cellStyle name="RIGs input cells 3 4 20" xfId="27809"/>
    <cellStyle name="RIGs input cells 3 4 21" xfId="27810"/>
    <cellStyle name="RIGs input cells 3 4 22" xfId="27811"/>
    <cellStyle name="RIGs input cells 3 4 23" xfId="27812"/>
    <cellStyle name="RIGs input cells 3 4 24" xfId="27813"/>
    <cellStyle name="RIGs input cells 3 4 25" xfId="27814"/>
    <cellStyle name="RIGs input cells 3 4 26" xfId="27815"/>
    <cellStyle name="RIGs input cells 3 4 27" xfId="27816"/>
    <cellStyle name="RIGs input cells 3 4 28" xfId="27817"/>
    <cellStyle name="RIGs input cells 3 4 29" xfId="27818"/>
    <cellStyle name="RIGs input cells 3 4 3" xfId="27819"/>
    <cellStyle name="RIGs input cells 3 4 3 10" xfId="27820"/>
    <cellStyle name="RIGs input cells 3 4 3 11" xfId="27821"/>
    <cellStyle name="RIGs input cells 3 4 3 12" xfId="27822"/>
    <cellStyle name="RIGs input cells 3 4 3 13" xfId="27823"/>
    <cellStyle name="RIGs input cells 3 4 3 2" xfId="27824"/>
    <cellStyle name="RIGs input cells 3 4 3 2 2" xfId="45536"/>
    <cellStyle name="RIGs input cells 3 4 3 2 3" xfId="45537"/>
    <cellStyle name="RIGs input cells 3 4 3 3" xfId="27825"/>
    <cellStyle name="RIGs input cells 3 4 3 3 2" xfId="45538"/>
    <cellStyle name="RIGs input cells 3 4 3 3 3" xfId="45539"/>
    <cellStyle name="RIGs input cells 3 4 3 4" xfId="27826"/>
    <cellStyle name="RIGs input cells 3 4 3 5" xfId="27827"/>
    <cellStyle name="RIGs input cells 3 4 3 6" xfId="27828"/>
    <cellStyle name="RIGs input cells 3 4 3 7" xfId="27829"/>
    <cellStyle name="RIGs input cells 3 4 3 8" xfId="27830"/>
    <cellStyle name="RIGs input cells 3 4 3 9" xfId="27831"/>
    <cellStyle name="RIGs input cells 3 4 30" xfId="27832"/>
    <cellStyle name="RIGs input cells 3 4 31" xfId="27833"/>
    <cellStyle name="RIGs input cells 3 4 32" xfId="27834"/>
    <cellStyle name="RIGs input cells 3 4 33" xfId="27835"/>
    <cellStyle name="RIGs input cells 3 4 34" xfId="27836"/>
    <cellStyle name="RIGs input cells 3 4 35" xfId="27837"/>
    <cellStyle name="RIGs input cells 3 4 4" xfId="27838"/>
    <cellStyle name="RIGs input cells 3 4 4 2" xfId="45540"/>
    <cellStyle name="RIGs input cells 3 4 4 3" xfId="45541"/>
    <cellStyle name="RIGs input cells 3 4 5" xfId="27839"/>
    <cellStyle name="RIGs input cells 3 4 5 2" xfId="45542"/>
    <cellStyle name="RIGs input cells 3 4 5 3" xfId="45543"/>
    <cellStyle name="RIGs input cells 3 4 6" xfId="27840"/>
    <cellStyle name="RIGs input cells 3 4 7" xfId="27841"/>
    <cellStyle name="RIGs input cells 3 4 8" xfId="27842"/>
    <cellStyle name="RIGs input cells 3 4 9" xfId="27843"/>
    <cellStyle name="RIGs input cells 3 4_4 28 1_Asst_Health_Crit_AllTO_RIIO_20110714pm" xfId="27844"/>
    <cellStyle name="RIGs input cells 3 40" xfId="27845"/>
    <cellStyle name="RIGs input cells 3 41" xfId="27846"/>
    <cellStyle name="RIGs input cells 3 42" xfId="27847"/>
    <cellStyle name="RIGs input cells 3 43" xfId="27848"/>
    <cellStyle name="RIGs input cells 3 44" xfId="27849"/>
    <cellStyle name="RIGs input cells 3 45" xfId="27850"/>
    <cellStyle name="RIGs input cells 3 5" xfId="27851"/>
    <cellStyle name="RIGs input cells 3 5 10" xfId="27852"/>
    <cellStyle name="RIGs input cells 3 5 11" xfId="27853"/>
    <cellStyle name="RIGs input cells 3 5 12" xfId="27854"/>
    <cellStyle name="RIGs input cells 3 5 13" xfId="27855"/>
    <cellStyle name="RIGs input cells 3 5 14" xfId="27856"/>
    <cellStyle name="RIGs input cells 3 5 15" xfId="27857"/>
    <cellStyle name="RIGs input cells 3 5 16" xfId="27858"/>
    <cellStyle name="RIGs input cells 3 5 17" xfId="27859"/>
    <cellStyle name="RIGs input cells 3 5 18" xfId="27860"/>
    <cellStyle name="RIGs input cells 3 5 19" xfId="27861"/>
    <cellStyle name="RIGs input cells 3 5 2" xfId="27862"/>
    <cellStyle name="RIGs input cells 3 5 2 10" xfId="27863"/>
    <cellStyle name="RIGs input cells 3 5 2 11" xfId="27864"/>
    <cellStyle name="RIGs input cells 3 5 2 12" xfId="27865"/>
    <cellStyle name="RIGs input cells 3 5 2 13" xfId="27866"/>
    <cellStyle name="RIGs input cells 3 5 2 2" xfId="27867"/>
    <cellStyle name="RIGs input cells 3 5 2 2 2" xfId="45544"/>
    <cellStyle name="RIGs input cells 3 5 2 2 3" xfId="45545"/>
    <cellStyle name="RIGs input cells 3 5 2 3" xfId="27868"/>
    <cellStyle name="RIGs input cells 3 5 2 3 2" xfId="45546"/>
    <cellStyle name="RIGs input cells 3 5 2 3 3" xfId="45547"/>
    <cellStyle name="RIGs input cells 3 5 2 4" xfId="27869"/>
    <cellStyle name="RIGs input cells 3 5 2 5" xfId="27870"/>
    <cellStyle name="RIGs input cells 3 5 2 6" xfId="27871"/>
    <cellStyle name="RIGs input cells 3 5 2 7" xfId="27872"/>
    <cellStyle name="RIGs input cells 3 5 2 8" xfId="27873"/>
    <cellStyle name="RIGs input cells 3 5 2 9" xfId="27874"/>
    <cellStyle name="RIGs input cells 3 5 20" xfId="27875"/>
    <cellStyle name="RIGs input cells 3 5 21" xfId="27876"/>
    <cellStyle name="RIGs input cells 3 5 22" xfId="27877"/>
    <cellStyle name="RIGs input cells 3 5 23" xfId="27878"/>
    <cellStyle name="RIGs input cells 3 5 24" xfId="27879"/>
    <cellStyle name="RIGs input cells 3 5 25" xfId="27880"/>
    <cellStyle name="RIGs input cells 3 5 26" xfId="27881"/>
    <cellStyle name="RIGs input cells 3 5 27" xfId="27882"/>
    <cellStyle name="RIGs input cells 3 5 28" xfId="27883"/>
    <cellStyle name="RIGs input cells 3 5 29" xfId="27884"/>
    <cellStyle name="RIGs input cells 3 5 3" xfId="27885"/>
    <cellStyle name="RIGs input cells 3 5 3 2" xfId="45548"/>
    <cellStyle name="RIGs input cells 3 5 3 3" xfId="45549"/>
    <cellStyle name="RIGs input cells 3 5 30" xfId="27886"/>
    <cellStyle name="RIGs input cells 3 5 31" xfId="27887"/>
    <cellStyle name="RIGs input cells 3 5 32" xfId="27888"/>
    <cellStyle name="RIGs input cells 3 5 33" xfId="27889"/>
    <cellStyle name="RIGs input cells 3 5 34" xfId="27890"/>
    <cellStyle name="RIGs input cells 3 5 4" xfId="27891"/>
    <cellStyle name="RIGs input cells 3 5 4 2" xfId="45550"/>
    <cellStyle name="RIGs input cells 3 5 4 3" xfId="45551"/>
    <cellStyle name="RIGs input cells 3 5 5" xfId="27892"/>
    <cellStyle name="RIGs input cells 3 5 6" xfId="27893"/>
    <cellStyle name="RIGs input cells 3 5 7" xfId="27894"/>
    <cellStyle name="RIGs input cells 3 5 8" xfId="27895"/>
    <cellStyle name="RIGs input cells 3 5 9" xfId="27896"/>
    <cellStyle name="RIGs input cells 3 6" xfId="27897"/>
    <cellStyle name="RIGs input cells 3 6 10" xfId="27898"/>
    <cellStyle name="RIGs input cells 3 6 11" xfId="27899"/>
    <cellStyle name="RIGs input cells 3 6 12" xfId="27900"/>
    <cellStyle name="RIGs input cells 3 6 13" xfId="27901"/>
    <cellStyle name="RIGs input cells 3 6 14" xfId="27902"/>
    <cellStyle name="RIGs input cells 3 6 15" xfId="27903"/>
    <cellStyle name="RIGs input cells 3 6 16" xfId="27904"/>
    <cellStyle name="RIGs input cells 3 6 17" xfId="27905"/>
    <cellStyle name="RIGs input cells 3 6 18" xfId="27906"/>
    <cellStyle name="RIGs input cells 3 6 19" xfId="27907"/>
    <cellStyle name="RIGs input cells 3 6 2" xfId="27908"/>
    <cellStyle name="RIGs input cells 3 6 2 10" xfId="27909"/>
    <cellStyle name="RIGs input cells 3 6 2 11" xfId="27910"/>
    <cellStyle name="RIGs input cells 3 6 2 12" xfId="27911"/>
    <cellStyle name="RIGs input cells 3 6 2 13" xfId="27912"/>
    <cellStyle name="RIGs input cells 3 6 2 2" xfId="27913"/>
    <cellStyle name="RIGs input cells 3 6 2 2 2" xfId="45552"/>
    <cellStyle name="RIGs input cells 3 6 2 2 3" xfId="45553"/>
    <cellStyle name="RIGs input cells 3 6 2 3" xfId="27914"/>
    <cellStyle name="RIGs input cells 3 6 2 3 2" xfId="45554"/>
    <cellStyle name="RIGs input cells 3 6 2 3 3" xfId="45555"/>
    <cellStyle name="RIGs input cells 3 6 2 4" xfId="27915"/>
    <cellStyle name="RIGs input cells 3 6 2 5" xfId="27916"/>
    <cellStyle name="RIGs input cells 3 6 2 6" xfId="27917"/>
    <cellStyle name="RIGs input cells 3 6 2 7" xfId="27918"/>
    <cellStyle name="RIGs input cells 3 6 2 8" xfId="27919"/>
    <cellStyle name="RIGs input cells 3 6 2 9" xfId="27920"/>
    <cellStyle name="RIGs input cells 3 6 20" xfId="27921"/>
    <cellStyle name="RIGs input cells 3 6 21" xfId="27922"/>
    <cellStyle name="RIGs input cells 3 6 22" xfId="27923"/>
    <cellStyle name="RIGs input cells 3 6 23" xfId="27924"/>
    <cellStyle name="RIGs input cells 3 6 24" xfId="27925"/>
    <cellStyle name="RIGs input cells 3 6 25" xfId="27926"/>
    <cellStyle name="RIGs input cells 3 6 26" xfId="27927"/>
    <cellStyle name="RIGs input cells 3 6 27" xfId="27928"/>
    <cellStyle name="RIGs input cells 3 6 28" xfId="27929"/>
    <cellStyle name="RIGs input cells 3 6 29" xfId="27930"/>
    <cellStyle name="RIGs input cells 3 6 3" xfId="27931"/>
    <cellStyle name="RIGs input cells 3 6 3 2" xfId="45556"/>
    <cellStyle name="RIGs input cells 3 6 3 3" xfId="45557"/>
    <cellStyle name="RIGs input cells 3 6 30" xfId="27932"/>
    <cellStyle name="RIGs input cells 3 6 31" xfId="27933"/>
    <cellStyle name="RIGs input cells 3 6 32" xfId="27934"/>
    <cellStyle name="RIGs input cells 3 6 33" xfId="27935"/>
    <cellStyle name="RIGs input cells 3 6 34" xfId="27936"/>
    <cellStyle name="RIGs input cells 3 6 4" xfId="27937"/>
    <cellStyle name="RIGs input cells 3 6 4 2" xfId="45558"/>
    <cellStyle name="RIGs input cells 3 6 4 3" xfId="45559"/>
    <cellStyle name="RIGs input cells 3 6 5" xfId="27938"/>
    <cellStyle name="RIGs input cells 3 6 6" xfId="27939"/>
    <cellStyle name="RIGs input cells 3 6 7" xfId="27940"/>
    <cellStyle name="RIGs input cells 3 6 8" xfId="27941"/>
    <cellStyle name="RIGs input cells 3 6 9" xfId="27942"/>
    <cellStyle name="RIGs input cells 3 7" xfId="27943"/>
    <cellStyle name="RIGs input cells 3 7 10" xfId="27944"/>
    <cellStyle name="RIGs input cells 3 7 11" xfId="27945"/>
    <cellStyle name="RIGs input cells 3 7 12" xfId="27946"/>
    <cellStyle name="RIGs input cells 3 7 13" xfId="27947"/>
    <cellStyle name="RIGs input cells 3 7 14" xfId="27948"/>
    <cellStyle name="RIGs input cells 3 7 15" xfId="27949"/>
    <cellStyle name="RIGs input cells 3 7 16" xfId="27950"/>
    <cellStyle name="RIGs input cells 3 7 17" xfId="27951"/>
    <cellStyle name="RIGs input cells 3 7 18" xfId="27952"/>
    <cellStyle name="RIGs input cells 3 7 19" xfId="27953"/>
    <cellStyle name="RIGs input cells 3 7 2" xfId="27954"/>
    <cellStyle name="RIGs input cells 3 7 2 10" xfId="27955"/>
    <cellStyle name="RIGs input cells 3 7 2 11" xfId="27956"/>
    <cellStyle name="RIGs input cells 3 7 2 12" xfId="27957"/>
    <cellStyle name="RIGs input cells 3 7 2 13" xfId="27958"/>
    <cellStyle name="RIGs input cells 3 7 2 2" xfId="27959"/>
    <cellStyle name="RIGs input cells 3 7 2 2 2" xfId="45560"/>
    <cellStyle name="RIGs input cells 3 7 2 2 3" xfId="45561"/>
    <cellStyle name="RIGs input cells 3 7 2 3" xfId="27960"/>
    <cellStyle name="RIGs input cells 3 7 2 3 2" xfId="45562"/>
    <cellStyle name="RIGs input cells 3 7 2 3 3" xfId="45563"/>
    <cellStyle name="RIGs input cells 3 7 2 4" xfId="27961"/>
    <cellStyle name="RIGs input cells 3 7 2 5" xfId="27962"/>
    <cellStyle name="RIGs input cells 3 7 2 6" xfId="27963"/>
    <cellStyle name="RIGs input cells 3 7 2 7" xfId="27964"/>
    <cellStyle name="RIGs input cells 3 7 2 8" xfId="27965"/>
    <cellStyle name="RIGs input cells 3 7 2 9" xfId="27966"/>
    <cellStyle name="RIGs input cells 3 7 20" xfId="27967"/>
    <cellStyle name="RIGs input cells 3 7 21" xfId="27968"/>
    <cellStyle name="RIGs input cells 3 7 22" xfId="27969"/>
    <cellStyle name="RIGs input cells 3 7 23" xfId="27970"/>
    <cellStyle name="RIGs input cells 3 7 24" xfId="27971"/>
    <cellStyle name="RIGs input cells 3 7 25" xfId="27972"/>
    <cellStyle name="RIGs input cells 3 7 26" xfId="27973"/>
    <cellStyle name="RIGs input cells 3 7 27" xfId="27974"/>
    <cellStyle name="RIGs input cells 3 7 28" xfId="27975"/>
    <cellStyle name="RIGs input cells 3 7 29" xfId="27976"/>
    <cellStyle name="RIGs input cells 3 7 3" xfId="27977"/>
    <cellStyle name="RIGs input cells 3 7 3 2" xfId="45564"/>
    <cellStyle name="RIGs input cells 3 7 3 3" xfId="45565"/>
    <cellStyle name="RIGs input cells 3 7 30" xfId="27978"/>
    <cellStyle name="RIGs input cells 3 7 31" xfId="27979"/>
    <cellStyle name="RIGs input cells 3 7 32" xfId="27980"/>
    <cellStyle name="RIGs input cells 3 7 33" xfId="27981"/>
    <cellStyle name="RIGs input cells 3 7 34" xfId="27982"/>
    <cellStyle name="RIGs input cells 3 7 4" xfId="27983"/>
    <cellStyle name="RIGs input cells 3 7 4 2" xfId="45566"/>
    <cellStyle name="RIGs input cells 3 7 4 3" xfId="45567"/>
    <cellStyle name="RIGs input cells 3 7 5" xfId="27984"/>
    <cellStyle name="RIGs input cells 3 7 6" xfId="27985"/>
    <cellStyle name="RIGs input cells 3 7 7" xfId="27986"/>
    <cellStyle name="RIGs input cells 3 7 8" xfId="27987"/>
    <cellStyle name="RIGs input cells 3 7 9" xfId="27988"/>
    <cellStyle name="RIGs input cells 3 8" xfId="27989"/>
    <cellStyle name="RIGs input cells 3 8 10" xfId="27990"/>
    <cellStyle name="RIGs input cells 3 8 11" xfId="27991"/>
    <cellStyle name="RIGs input cells 3 8 12" xfId="27992"/>
    <cellStyle name="RIGs input cells 3 8 13" xfId="27993"/>
    <cellStyle name="RIGs input cells 3 8 14" xfId="27994"/>
    <cellStyle name="RIGs input cells 3 8 15" xfId="27995"/>
    <cellStyle name="RIGs input cells 3 8 16" xfId="27996"/>
    <cellStyle name="RIGs input cells 3 8 17" xfId="27997"/>
    <cellStyle name="RIGs input cells 3 8 18" xfId="27998"/>
    <cellStyle name="RIGs input cells 3 8 19" xfId="27999"/>
    <cellStyle name="RIGs input cells 3 8 2" xfId="28000"/>
    <cellStyle name="RIGs input cells 3 8 2 10" xfId="28001"/>
    <cellStyle name="RIGs input cells 3 8 2 11" xfId="28002"/>
    <cellStyle name="RIGs input cells 3 8 2 12" xfId="28003"/>
    <cellStyle name="RIGs input cells 3 8 2 13" xfId="28004"/>
    <cellStyle name="RIGs input cells 3 8 2 2" xfId="28005"/>
    <cellStyle name="RIGs input cells 3 8 2 2 2" xfId="45568"/>
    <cellStyle name="RIGs input cells 3 8 2 2 3" xfId="45569"/>
    <cellStyle name="RIGs input cells 3 8 2 3" xfId="28006"/>
    <cellStyle name="RIGs input cells 3 8 2 3 2" xfId="45570"/>
    <cellStyle name="RIGs input cells 3 8 2 3 3" xfId="45571"/>
    <cellStyle name="RIGs input cells 3 8 2 4" xfId="28007"/>
    <cellStyle name="RIGs input cells 3 8 2 5" xfId="28008"/>
    <cellStyle name="RIGs input cells 3 8 2 6" xfId="28009"/>
    <cellStyle name="RIGs input cells 3 8 2 7" xfId="28010"/>
    <cellStyle name="RIGs input cells 3 8 2 8" xfId="28011"/>
    <cellStyle name="RIGs input cells 3 8 2 9" xfId="28012"/>
    <cellStyle name="RIGs input cells 3 8 20" xfId="28013"/>
    <cellStyle name="RIGs input cells 3 8 21" xfId="28014"/>
    <cellStyle name="RIGs input cells 3 8 22" xfId="28015"/>
    <cellStyle name="RIGs input cells 3 8 23" xfId="28016"/>
    <cellStyle name="RIGs input cells 3 8 24" xfId="28017"/>
    <cellStyle name="RIGs input cells 3 8 25" xfId="28018"/>
    <cellStyle name="RIGs input cells 3 8 26" xfId="28019"/>
    <cellStyle name="RIGs input cells 3 8 27" xfId="28020"/>
    <cellStyle name="RIGs input cells 3 8 28" xfId="28021"/>
    <cellStyle name="RIGs input cells 3 8 29" xfId="28022"/>
    <cellStyle name="RIGs input cells 3 8 3" xfId="28023"/>
    <cellStyle name="RIGs input cells 3 8 3 2" xfId="45572"/>
    <cellStyle name="RIGs input cells 3 8 3 3" xfId="45573"/>
    <cellStyle name="RIGs input cells 3 8 30" xfId="28024"/>
    <cellStyle name="RIGs input cells 3 8 31" xfId="28025"/>
    <cellStyle name="RIGs input cells 3 8 32" xfId="28026"/>
    <cellStyle name="RIGs input cells 3 8 33" xfId="28027"/>
    <cellStyle name="RIGs input cells 3 8 34" xfId="28028"/>
    <cellStyle name="RIGs input cells 3 8 4" xfId="28029"/>
    <cellStyle name="RIGs input cells 3 8 4 2" xfId="45574"/>
    <cellStyle name="RIGs input cells 3 8 4 3" xfId="45575"/>
    <cellStyle name="RIGs input cells 3 8 5" xfId="28030"/>
    <cellStyle name="RIGs input cells 3 8 6" xfId="28031"/>
    <cellStyle name="RIGs input cells 3 8 7" xfId="28032"/>
    <cellStyle name="RIGs input cells 3 8 8" xfId="28033"/>
    <cellStyle name="RIGs input cells 3 8 9" xfId="28034"/>
    <cellStyle name="RIGs input cells 3 9" xfId="28035"/>
    <cellStyle name="RIGs input cells 3 9 10" xfId="28036"/>
    <cellStyle name="RIGs input cells 3 9 11" xfId="28037"/>
    <cellStyle name="RIGs input cells 3 9 12" xfId="28038"/>
    <cellStyle name="RIGs input cells 3 9 13" xfId="28039"/>
    <cellStyle name="RIGs input cells 3 9 14" xfId="28040"/>
    <cellStyle name="RIGs input cells 3 9 15" xfId="28041"/>
    <cellStyle name="RIGs input cells 3 9 16" xfId="28042"/>
    <cellStyle name="RIGs input cells 3 9 17" xfId="28043"/>
    <cellStyle name="RIGs input cells 3 9 18" xfId="28044"/>
    <cellStyle name="RIGs input cells 3 9 19" xfId="28045"/>
    <cellStyle name="RIGs input cells 3 9 2" xfId="28046"/>
    <cellStyle name="RIGs input cells 3 9 2 10" xfId="28047"/>
    <cellStyle name="RIGs input cells 3 9 2 11" xfId="28048"/>
    <cellStyle name="RIGs input cells 3 9 2 12" xfId="28049"/>
    <cellStyle name="RIGs input cells 3 9 2 13" xfId="28050"/>
    <cellStyle name="RIGs input cells 3 9 2 2" xfId="28051"/>
    <cellStyle name="RIGs input cells 3 9 2 2 2" xfId="45576"/>
    <cellStyle name="RIGs input cells 3 9 2 2 3" xfId="45577"/>
    <cellStyle name="RIGs input cells 3 9 2 3" xfId="28052"/>
    <cellStyle name="RIGs input cells 3 9 2 3 2" xfId="45578"/>
    <cellStyle name="RIGs input cells 3 9 2 3 3" xfId="45579"/>
    <cellStyle name="RIGs input cells 3 9 2 4" xfId="28053"/>
    <cellStyle name="RIGs input cells 3 9 2 5" xfId="28054"/>
    <cellStyle name="RIGs input cells 3 9 2 6" xfId="28055"/>
    <cellStyle name="RIGs input cells 3 9 2 7" xfId="28056"/>
    <cellStyle name="RIGs input cells 3 9 2 8" xfId="28057"/>
    <cellStyle name="RIGs input cells 3 9 2 9" xfId="28058"/>
    <cellStyle name="RIGs input cells 3 9 20" xfId="28059"/>
    <cellStyle name="RIGs input cells 3 9 21" xfId="28060"/>
    <cellStyle name="RIGs input cells 3 9 22" xfId="28061"/>
    <cellStyle name="RIGs input cells 3 9 23" xfId="28062"/>
    <cellStyle name="RIGs input cells 3 9 24" xfId="28063"/>
    <cellStyle name="RIGs input cells 3 9 25" xfId="28064"/>
    <cellStyle name="RIGs input cells 3 9 26" xfId="28065"/>
    <cellStyle name="RIGs input cells 3 9 27" xfId="28066"/>
    <cellStyle name="RIGs input cells 3 9 28" xfId="28067"/>
    <cellStyle name="RIGs input cells 3 9 29" xfId="28068"/>
    <cellStyle name="RIGs input cells 3 9 3" xfId="28069"/>
    <cellStyle name="RIGs input cells 3 9 3 2" xfId="45580"/>
    <cellStyle name="RIGs input cells 3 9 3 3" xfId="45581"/>
    <cellStyle name="RIGs input cells 3 9 30" xfId="28070"/>
    <cellStyle name="RIGs input cells 3 9 31" xfId="28071"/>
    <cellStyle name="RIGs input cells 3 9 32" xfId="28072"/>
    <cellStyle name="RIGs input cells 3 9 33" xfId="28073"/>
    <cellStyle name="RIGs input cells 3 9 34" xfId="28074"/>
    <cellStyle name="RIGs input cells 3 9 4" xfId="28075"/>
    <cellStyle name="RIGs input cells 3 9 4 2" xfId="45582"/>
    <cellStyle name="RIGs input cells 3 9 4 3" xfId="45583"/>
    <cellStyle name="RIGs input cells 3 9 5" xfId="28076"/>
    <cellStyle name="RIGs input cells 3 9 6" xfId="28077"/>
    <cellStyle name="RIGs input cells 3 9 7" xfId="28078"/>
    <cellStyle name="RIGs input cells 3 9 8" xfId="28079"/>
    <cellStyle name="RIGs input cells 3 9 9" xfId="28080"/>
    <cellStyle name="RIGs input cells 3_1.3s Accounting C Costs Scots" xfId="28081"/>
    <cellStyle name="RIGs input cells 30" xfId="28082"/>
    <cellStyle name="RIGs input cells 30 2" xfId="45584"/>
    <cellStyle name="RIGs input cells 31" xfId="28083"/>
    <cellStyle name="RIGs input cells 31 2" xfId="45585"/>
    <cellStyle name="RIGs input cells 32" xfId="28084"/>
    <cellStyle name="RIGs input cells 32 2" xfId="45586"/>
    <cellStyle name="RIGs input cells 33" xfId="28085"/>
    <cellStyle name="RIGs input cells 33 2" xfId="45587"/>
    <cellStyle name="RIGs input cells 34" xfId="28086"/>
    <cellStyle name="RIGs input cells 35" xfId="28087"/>
    <cellStyle name="RIGs input cells 36" xfId="28088"/>
    <cellStyle name="RIGs input cells 37" xfId="28089"/>
    <cellStyle name="RIGs input cells 38" xfId="28090"/>
    <cellStyle name="RIGs input cells 39" xfId="28091"/>
    <cellStyle name="RIGs input cells 4" xfId="28092"/>
    <cellStyle name="RIGs input cells 4 10" xfId="28093"/>
    <cellStyle name="RIGs input cells 4 10 2" xfId="45588"/>
    <cellStyle name="RIGs input cells 4 11" xfId="28094"/>
    <cellStyle name="RIGs input cells 4 11 2" xfId="45589"/>
    <cellStyle name="RIGs input cells 4 12" xfId="28095"/>
    <cellStyle name="RIGs input cells 4 12 2" xfId="45590"/>
    <cellStyle name="RIGs input cells 4 13" xfId="28096"/>
    <cellStyle name="RIGs input cells 4 13 2" xfId="45591"/>
    <cellStyle name="RIGs input cells 4 14" xfId="28097"/>
    <cellStyle name="RIGs input cells 4 14 2" xfId="45592"/>
    <cellStyle name="RIGs input cells 4 15" xfId="28098"/>
    <cellStyle name="RIGs input cells 4 15 2" xfId="45593"/>
    <cellStyle name="RIGs input cells 4 16" xfId="28099"/>
    <cellStyle name="RIGs input cells 4 16 2" xfId="45594"/>
    <cellStyle name="RIGs input cells 4 17" xfId="28100"/>
    <cellStyle name="RIGs input cells 4 17 2" xfId="45595"/>
    <cellStyle name="RIGs input cells 4 18" xfId="28101"/>
    <cellStyle name="RIGs input cells 4 18 2" xfId="45596"/>
    <cellStyle name="RIGs input cells 4 19" xfId="28102"/>
    <cellStyle name="RIGs input cells 4 19 2" xfId="45597"/>
    <cellStyle name="RIGs input cells 4 2" xfId="28103"/>
    <cellStyle name="RIGs input cells 4 2 10" xfId="28104"/>
    <cellStyle name="RIGs input cells 4 2 10 2" xfId="45598"/>
    <cellStyle name="RIGs input cells 4 2 11" xfId="28105"/>
    <cellStyle name="RIGs input cells 4 2 11 2" xfId="45599"/>
    <cellStyle name="RIGs input cells 4 2 12" xfId="28106"/>
    <cellStyle name="RIGs input cells 4 2 12 2" xfId="45600"/>
    <cellStyle name="RIGs input cells 4 2 13" xfId="28107"/>
    <cellStyle name="RIGs input cells 4 2 13 2" xfId="45601"/>
    <cellStyle name="RIGs input cells 4 2 14" xfId="28108"/>
    <cellStyle name="RIGs input cells 4 2 14 2" xfId="45602"/>
    <cellStyle name="RIGs input cells 4 2 15" xfId="28109"/>
    <cellStyle name="RIGs input cells 4 2 15 2" xfId="45603"/>
    <cellStyle name="RIGs input cells 4 2 16" xfId="28110"/>
    <cellStyle name="RIGs input cells 4 2 16 2" xfId="45604"/>
    <cellStyle name="RIGs input cells 4 2 17" xfId="28111"/>
    <cellStyle name="RIGs input cells 4 2 17 2" xfId="45605"/>
    <cellStyle name="RIGs input cells 4 2 18" xfId="28112"/>
    <cellStyle name="RIGs input cells 4 2 18 2" xfId="45606"/>
    <cellStyle name="RIGs input cells 4 2 19" xfId="28113"/>
    <cellStyle name="RIGs input cells 4 2 19 2" xfId="45607"/>
    <cellStyle name="RIGs input cells 4 2 2" xfId="28114"/>
    <cellStyle name="RIGs input cells 4 2 2 10" xfId="28115"/>
    <cellStyle name="RIGs input cells 4 2 2 10 2" xfId="45608"/>
    <cellStyle name="RIGs input cells 4 2 2 11" xfId="28116"/>
    <cellStyle name="RIGs input cells 4 2 2 11 2" xfId="45609"/>
    <cellStyle name="RIGs input cells 4 2 2 12" xfId="28117"/>
    <cellStyle name="RIGs input cells 4 2 2 12 2" xfId="45610"/>
    <cellStyle name="RIGs input cells 4 2 2 13" xfId="28118"/>
    <cellStyle name="RIGs input cells 4 2 2 13 2" xfId="45611"/>
    <cellStyle name="RIGs input cells 4 2 2 14" xfId="28119"/>
    <cellStyle name="RIGs input cells 4 2 2 14 2" xfId="45612"/>
    <cellStyle name="RIGs input cells 4 2 2 15" xfId="28120"/>
    <cellStyle name="RIGs input cells 4 2 2 15 2" xfId="45613"/>
    <cellStyle name="RIGs input cells 4 2 2 16" xfId="28121"/>
    <cellStyle name="RIGs input cells 4 2 2 16 2" xfId="45614"/>
    <cellStyle name="RIGs input cells 4 2 2 17" xfId="28122"/>
    <cellStyle name="RIGs input cells 4 2 2 17 2" xfId="45615"/>
    <cellStyle name="RIGs input cells 4 2 2 18" xfId="28123"/>
    <cellStyle name="RIGs input cells 4 2 2 18 2" xfId="45616"/>
    <cellStyle name="RIGs input cells 4 2 2 19" xfId="28124"/>
    <cellStyle name="RIGs input cells 4 2 2 19 2" xfId="45617"/>
    <cellStyle name="RIGs input cells 4 2 2 2" xfId="28125"/>
    <cellStyle name="RIGs input cells 4 2 2 2 10" xfId="28126"/>
    <cellStyle name="RIGs input cells 4 2 2 2 11" xfId="28127"/>
    <cellStyle name="RIGs input cells 4 2 2 2 12" xfId="28128"/>
    <cellStyle name="RIGs input cells 4 2 2 2 13" xfId="28129"/>
    <cellStyle name="RIGs input cells 4 2 2 2 14" xfId="28130"/>
    <cellStyle name="RIGs input cells 4 2 2 2 15" xfId="28131"/>
    <cellStyle name="RIGs input cells 4 2 2 2 16" xfId="28132"/>
    <cellStyle name="RIGs input cells 4 2 2 2 17" xfId="28133"/>
    <cellStyle name="RIGs input cells 4 2 2 2 18" xfId="28134"/>
    <cellStyle name="RIGs input cells 4 2 2 2 19" xfId="28135"/>
    <cellStyle name="RIGs input cells 4 2 2 2 2" xfId="28136"/>
    <cellStyle name="RIGs input cells 4 2 2 2 2 10" xfId="28137"/>
    <cellStyle name="RIGs input cells 4 2 2 2 2 11" xfId="28138"/>
    <cellStyle name="RIGs input cells 4 2 2 2 2 12" xfId="28139"/>
    <cellStyle name="RIGs input cells 4 2 2 2 2 13" xfId="28140"/>
    <cellStyle name="RIGs input cells 4 2 2 2 2 14" xfId="28141"/>
    <cellStyle name="RIGs input cells 4 2 2 2 2 15" xfId="28142"/>
    <cellStyle name="RIGs input cells 4 2 2 2 2 16" xfId="28143"/>
    <cellStyle name="RIGs input cells 4 2 2 2 2 17" xfId="28144"/>
    <cellStyle name="RIGs input cells 4 2 2 2 2 18" xfId="28145"/>
    <cellStyle name="RIGs input cells 4 2 2 2 2 19" xfId="28146"/>
    <cellStyle name="RIGs input cells 4 2 2 2 2 2" xfId="28147"/>
    <cellStyle name="RIGs input cells 4 2 2 2 2 2 10" xfId="28148"/>
    <cellStyle name="RIGs input cells 4 2 2 2 2 2 11" xfId="28149"/>
    <cellStyle name="RIGs input cells 4 2 2 2 2 2 12" xfId="28150"/>
    <cellStyle name="RIGs input cells 4 2 2 2 2 2 13" xfId="28151"/>
    <cellStyle name="RIGs input cells 4 2 2 2 2 2 2" xfId="28152"/>
    <cellStyle name="RIGs input cells 4 2 2 2 2 2 2 2" xfId="45618"/>
    <cellStyle name="RIGs input cells 4 2 2 2 2 2 2 3" xfId="45619"/>
    <cellStyle name="RIGs input cells 4 2 2 2 2 2 3" xfId="28153"/>
    <cellStyle name="RIGs input cells 4 2 2 2 2 2 3 2" xfId="45620"/>
    <cellStyle name="RIGs input cells 4 2 2 2 2 2 3 3" xfId="45621"/>
    <cellStyle name="RIGs input cells 4 2 2 2 2 2 4" xfId="28154"/>
    <cellStyle name="RIGs input cells 4 2 2 2 2 2 5" xfId="28155"/>
    <cellStyle name="RIGs input cells 4 2 2 2 2 2 6" xfId="28156"/>
    <cellStyle name="RIGs input cells 4 2 2 2 2 2 7" xfId="28157"/>
    <cellStyle name="RIGs input cells 4 2 2 2 2 2 8" xfId="28158"/>
    <cellStyle name="RIGs input cells 4 2 2 2 2 2 9" xfId="28159"/>
    <cellStyle name="RIGs input cells 4 2 2 2 2 20" xfId="28160"/>
    <cellStyle name="RIGs input cells 4 2 2 2 2 21" xfId="28161"/>
    <cellStyle name="RIGs input cells 4 2 2 2 2 22" xfId="28162"/>
    <cellStyle name="RIGs input cells 4 2 2 2 2 23" xfId="28163"/>
    <cellStyle name="RIGs input cells 4 2 2 2 2 24" xfId="28164"/>
    <cellStyle name="RIGs input cells 4 2 2 2 2 25" xfId="28165"/>
    <cellStyle name="RIGs input cells 4 2 2 2 2 26" xfId="28166"/>
    <cellStyle name="RIGs input cells 4 2 2 2 2 27" xfId="28167"/>
    <cellStyle name="RIGs input cells 4 2 2 2 2 28" xfId="28168"/>
    <cellStyle name="RIGs input cells 4 2 2 2 2 29" xfId="28169"/>
    <cellStyle name="RIGs input cells 4 2 2 2 2 3" xfId="28170"/>
    <cellStyle name="RIGs input cells 4 2 2 2 2 3 2" xfId="45622"/>
    <cellStyle name="RIGs input cells 4 2 2 2 2 3 3" xfId="45623"/>
    <cellStyle name="RIGs input cells 4 2 2 2 2 30" xfId="28171"/>
    <cellStyle name="RIGs input cells 4 2 2 2 2 31" xfId="28172"/>
    <cellStyle name="RIGs input cells 4 2 2 2 2 32" xfId="28173"/>
    <cellStyle name="RIGs input cells 4 2 2 2 2 33" xfId="28174"/>
    <cellStyle name="RIGs input cells 4 2 2 2 2 34" xfId="28175"/>
    <cellStyle name="RIGs input cells 4 2 2 2 2 4" xfId="28176"/>
    <cellStyle name="RIGs input cells 4 2 2 2 2 4 2" xfId="45624"/>
    <cellStyle name="RIGs input cells 4 2 2 2 2 4 3" xfId="45625"/>
    <cellStyle name="RIGs input cells 4 2 2 2 2 5" xfId="28177"/>
    <cellStyle name="RIGs input cells 4 2 2 2 2 6" xfId="28178"/>
    <cellStyle name="RIGs input cells 4 2 2 2 2 7" xfId="28179"/>
    <cellStyle name="RIGs input cells 4 2 2 2 2 8" xfId="28180"/>
    <cellStyle name="RIGs input cells 4 2 2 2 2 9" xfId="28181"/>
    <cellStyle name="RIGs input cells 4 2 2 2 20" xfId="28182"/>
    <cellStyle name="RIGs input cells 4 2 2 2 21" xfId="28183"/>
    <cellStyle name="RIGs input cells 4 2 2 2 22" xfId="28184"/>
    <cellStyle name="RIGs input cells 4 2 2 2 23" xfId="28185"/>
    <cellStyle name="RIGs input cells 4 2 2 2 24" xfId="28186"/>
    <cellStyle name="RIGs input cells 4 2 2 2 25" xfId="28187"/>
    <cellStyle name="RIGs input cells 4 2 2 2 26" xfId="28188"/>
    <cellStyle name="RIGs input cells 4 2 2 2 27" xfId="28189"/>
    <cellStyle name="RIGs input cells 4 2 2 2 28" xfId="28190"/>
    <cellStyle name="RIGs input cells 4 2 2 2 29" xfId="28191"/>
    <cellStyle name="RIGs input cells 4 2 2 2 3" xfId="28192"/>
    <cellStyle name="RIGs input cells 4 2 2 2 3 10" xfId="28193"/>
    <cellStyle name="RIGs input cells 4 2 2 2 3 11" xfId="28194"/>
    <cellStyle name="RIGs input cells 4 2 2 2 3 12" xfId="28195"/>
    <cellStyle name="RIGs input cells 4 2 2 2 3 13" xfId="28196"/>
    <cellStyle name="RIGs input cells 4 2 2 2 3 2" xfId="28197"/>
    <cellStyle name="RIGs input cells 4 2 2 2 3 2 2" xfId="45626"/>
    <cellStyle name="RIGs input cells 4 2 2 2 3 2 3" xfId="45627"/>
    <cellStyle name="RIGs input cells 4 2 2 2 3 3" xfId="28198"/>
    <cellStyle name="RIGs input cells 4 2 2 2 3 3 2" xfId="45628"/>
    <cellStyle name="RIGs input cells 4 2 2 2 3 3 3" xfId="45629"/>
    <cellStyle name="RIGs input cells 4 2 2 2 3 4" xfId="28199"/>
    <cellStyle name="RIGs input cells 4 2 2 2 3 5" xfId="28200"/>
    <cellStyle name="RIGs input cells 4 2 2 2 3 6" xfId="28201"/>
    <cellStyle name="RIGs input cells 4 2 2 2 3 7" xfId="28202"/>
    <cellStyle name="RIGs input cells 4 2 2 2 3 8" xfId="28203"/>
    <cellStyle name="RIGs input cells 4 2 2 2 3 9" xfId="28204"/>
    <cellStyle name="RIGs input cells 4 2 2 2 30" xfId="28205"/>
    <cellStyle name="RIGs input cells 4 2 2 2 31" xfId="28206"/>
    <cellStyle name="RIGs input cells 4 2 2 2 4" xfId="28207"/>
    <cellStyle name="RIGs input cells 4 2 2 2 4 2" xfId="45630"/>
    <cellStyle name="RIGs input cells 4 2 2 2 4 3" xfId="45631"/>
    <cellStyle name="RIGs input cells 4 2 2 2 5" xfId="28208"/>
    <cellStyle name="RIGs input cells 4 2 2 2 5 2" xfId="45632"/>
    <cellStyle name="RIGs input cells 4 2 2 2 5 3" xfId="45633"/>
    <cellStyle name="RIGs input cells 4 2 2 2 6" xfId="28209"/>
    <cellStyle name="RIGs input cells 4 2 2 2 7" xfId="28210"/>
    <cellStyle name="RIGs input cells 4 2 2 2 8" xfId="28211"/>
    <cellStyle name="RIGs input cells 4 2 2 2 9" xfId="28212"/>
    <cellStyle name="RIGs input cells 4 2 2 2_4 28 1_Asst_Health_Crit_AllTO_RIIO_20110714pm" xfId="28213"/>
    <cellStyle name="RIGs input cells 4 2 2 20" xfId="28214"/>
    <cellStyle name="RIGs input cells 4 2 2 20 2" xfId="45634"/>
    <cellStyle name="RIGs input cells 4 2 2 21" xfId="28215"/>
    <cellStyle name="RIGs input cells 4 2 2 21 2" xfId="45635"/>
    <cellStyle name="RIGs input cells 4 2 2 22" xfId="28216"/>
    <cellStyle name="RIGs input cells 4 2 2 22 2" xfId="45636"/>
    <cellStyle name="RIGs input cells 4 2 2 23" xfId="28217"/>
    <cellStyle name="RIGs input cells 4 2 2 23 2" xfId="45637"/>
    <cellStyle name="RIGs input cells 4 2 2 24" xfId="28218"/>
    <cellStyle name="RIGs input cells 4 2 2 24 2" xfId="45638"/>
    <cellStyle name="RIGs input cells 4 2 2 25" xfId="28219"/>
    <cellStyle name="RIGs input cells 4 2 2 25 2" xfId="45639"/>
    <cellStyle name="RIGs input cells 4 2 2 26" xfId="28220"/>
    <cellStyle name="RIGs input cells 4 2 2 27" xfId="28221"/>
    <cellStyle name="RIGs input cells 4 2 2 28" xfId="28222"/>
    <cellStyle name="RIGs input cells 4 2 2 29" xfId="28223"/>
    <cellStyle name="RIGs input cells 4 2 2 3" xfId="28224"/>
    <cellStyle name="RIGs input cells 4 2 2 3 10" xfId="28225"/>
    <cellStyle name="RIGs input cells 4 2 2 3 11" xfId="28226"/>
    <cellStyle name="RIGs input cells 4 2 2 3 12" xfId="28227"/>
    <cellStyle name="RIGs input cells 4 2 2 3 13" xfId="28228"/>
    <cellStyle name="RIGs input cells 4 2 2 3 14" xfId="28229"/>
    <cellStyle name="RIGs input cells 4 2 2 3 15" xfId="28230"/>
    <cellStyle name="RIGs input cells 4 2 2 3 16" xfId="28231"/>
    <cellStyle name="RIGs input cells 4 2 2 3 17" xfId="28232"/>
    <cellStyle name="RIGs input cells 4 2 2 3 18" xfId="28233"/>
    <cellStyle name="RIGs input cells 4 2 2 3 19" xfId="28234"/>
    <cellStyle name="RIGs input cells 4 2 2 3 2" xfId="28235"/>
    <cellStyle name="RIGs input cells 4 2 2 3 2 10" xfId="28236"/>
    <cellStyle name="RIGs input cells 4 2 2 3 2 11" xfId="28237"/>
    <cellStyle name="RIGs input cells 4 2 2 3 2 12" xfId="28238"/>
    <cellStyle name="RIGs input cells 4 2 2 3 2 13" xfId="28239"/>
    <cellStyle name="RIGs input cells 4 2 2 3 2 2" xfId="28240"/>
    <cellStyle name="RIGs input cells 4 2 2 3 2 2 2" xfId="45640"/>
    <cellStyle name="RIGs input cells 4 2 2 3 2 2 3" xfId="45641"/>
    <cellStyle name="RIGs input cells 4 2 2 3 2 3" xfId="28241"/>
    <cellStyle name="RIGs input cells 4 2 2 3 2 3 2" xfId="45642"/>
    <cellStyle name="RIGs input cells 4 2 2 3 2 3 3" xfId="45643"/>
    <cellStyle name="RIGs input cells 4 2 2 3 2 4" xfId="28242"/>
    <cellStyle name="RIGs input cells 4 2 2 3 2 5" xfId="28243"/>
    <cellStyle name="RIGs input cells 4 2 2 3 2 6" xfId="28244"/>
    <cellStyle name="RIGs input cells 4 2 2 3 2 7" xfId="28245"/>
    <cellStyle name="RIGs input cells 4 2 2 3 2 8" xfId="28246"/>
    <cellStyle name="RIGs input cells 4 2 2 3 2 9" xfId="28247"/>
    <cellStyle name="RIGs input cells 4 2 2 3 20" xfId="28248"/>
    <cellStyle name="RIGs input cells 4 2 2 3 21" xfId="28249"/>
    <cellStyle name="RIGs input cells 4 2 2 3 22" xfId="28250"/>
    <cellStyle name="RIGs input cells 4 2 2 3 23" xfId="28251"/>
    <cellStyle name="RIGs input cells 4 2 2 3 24" xfId="28252"/>
    <cellStyle name="RIGs input cells 4 2 2 3 25" xfId="28253"/>
    <cellStyle name="RIGs input cells 4 2 2 3 26" xfId="28254"/>
    <cellStyle name="RIGs input cells 4 2 2 3 27" xfId="28255"/>
    <cellStyle name="RIGs input cells 4 2 2 3 28" xfId="28256"/>
    <cellStyle name="RIGs input cells 4 2 2 3 29" xfId="28257"/>
    <cellStyle name="RIGs input cells 4 2 2 3 3" xfId="28258"/>
    <cellStyle name="RIGs input cells 4 2 2 3 3 2" xfId="45644"/>
    <cellStyle name="RIGs input cells 4 2 2 3 3 3" xfId="45645"/>
    <cellStyle name="RIGs input cells 4 2 2 3 30" xfId="28259"/>
    <cellStyle name="RIGs input cells 4 2 2 3 4" xfId="28260"/>
    <cellStyle name="RIGs input cells 4 2 2 3 4 2" xfId="45646"/>
    <cellStyle name="RIGs input cells 4 2 2 3 4 3" xfId="45647"/>
    <cellStyle name="RIGs input cells 4 2 2 3 5" xfId="28261"/>
    <cellStyle name="RIGs input cells 4 2 2 3 6" xfId="28262"/>
    <cellStyle name="RIGs input cells 4 2 2 3 7" xfId="28263"/>
    <cellStyle name="RIGs input cells 4 2 2 3 8" xfId="28264"/>
    <cellStyle name="RIGs input cells 4 2 2 3 9" xfId="28265"/>
    <cellStyle name="RIGs input cells 4 2 2 30" xfId="28266"/>
    <cellStyle name="RIGs input cells 4 2 2 31" xfId="28267"/>
    <cellStyle name="RIGs input cells 4 2 2 32" xfId="28268"/>
    <cellStyle name="RIGs input cells 4 2 2 33" xfId="28269"/>
    <cellStyle name="RIGs input cells 4 2 2 4" xfId="28270"/>
    <cellStyle name="RIGs input cells 4 2 2 4 10" xfId="28271"/>
    <cellStyle name="RIGs input cells 4 2 2 4 11" xfId="28272"/>
    <cellStyle name="RIGs input cells 4 2 2 4 12" xfId="28273"/>
    <cellStyle name="RIGs input cells 4 2 2 4 13" xfId="28274"/>
    <cellStyle name="RIGs input cells 4 2 2 4 14" xfId="28275"/>
    <cellStyle name="RIGs input cells 4 2 2 4 15" xfId="28276"/>
    <cellStyle name="RIGs input cells 4 2 2 4 16" xfId="28277"/>
    <cellStyle name="RIGs input cells 4 2 2 4 17" xfId="28278"/>
    <cellStyle name="RIGs input cells 4 2 2 4 18" xfId="28279"/>
    <cellStyle name="RIGs input cells 4 2 2 4 19" xfId="28280"/>
    <cellStyle name="RIGs input cells 4 2 2 4 2" xfId="28281"/>
    <cellStyle name="RIGs input cells 4 2 2 4 2 10" xfId="28282"/>
    <cellStyle name="RIGs input cells 4 2 2 4 2 11" xfId="28283"/>
    <cellStyle name="RIGs input cells 4 2 2 4 2 12" xfId="28284"/>
    <cellStyle name="RIGs input cells 4 2 2 4 2 13" xfId="28285"/>
    <cellStyle name="RIGs input cells 4 2 2 4 2 2" xfId="28286"/>
    <cellStyle name="RIGs input cells 4 2 2 4 2 2 2" xfId="45648"/>
    <cellStyle name="RIGs input cells 4 2 2 4 2 2 3" xfId="45649"/>
    <cellStyle name="RIGs input cells 4 2 2 4 2 3" xfId="28287"/>
    <cellStyle name="RIGs input cells 4 2 2 4 2 3 2" xfId="45650"/>
    <cellStyle name="RIGs input cells 4 2 2 4 2 3 3" xfId="45651"/>
    <cellStyle name="RIGs input cells 4 2 2 4 2 4" xfId="28288"/>
    <cellStyle name="RIGs input cells 4 2 2 4 2 5" xfId="28289"/>
    <cellStyle name="RIGs input cells 4 2 2 4 2 6" xfId="28290"/>
    <cellStyle name="RIGs input cells 4 2 2 4 2 7" xfId="28291"/>
    <cellStyle name="RIGs input cells 4 2 2 4 2 8" xfId="28292"/>
    <cellStyle name="RIGs input cells 4 2 2 4 2 9" xfId="28293"/>
    <cellStyle name="RIGs input cells 4 2 2 4 20" xfId="28294"/>
    <cellStyle name="RIGs input cells 4 2 2 4 21" xfId="28295"/>
    <cellStyle name="RIGs input cells 4 2 2 4 22" xfId="28296"/>
    <cellStyle name="RIGs input cells 4 2 2 4 23" xfId="28297"/>
    <cellStyle name="RIGs input cells 4 2 2 4 24" xfId="28298"/>
    <cellStyle name="RIGs input cells 4 2 2 4 25" xfId="28299"/>
    <cellStyle name="RIGs input cells 4 2 2 4 26" xfId="28300"/>
    <cellStyle name="RIGs input cells 4 2 2 4 27" xfId="28301"/>
    <cellStyle name="RIGs input cells 4 2 2 4 28" xfId="28302"/>
    <cellStyle name="RIGs input cells 4 2 2 4 29" xfId="28303"/>
    <cellStyle name="RIGs input cells 4 2 2 4 3" xfId="28304"/>
    <cellStyle name="RIGs input cells 4 2 2 4 3 2" xfId="45652"/>
    <cellStyle name="RIGs input cells 4 2 2 4 3 3" xfId="45653"/>
    <cellStyle name="RIGs input cells 4 2 2 4 30" xfId="28305"/>
    <cellStyle name="RIGs input cells 4 2 2 4 4" xfId="28306"/>
    <cellStyle name="RIGs input cells 4 2 2 4 4 2" xfId="45654"/>
    <cellStyle name="RIGs input cells 4 2 2 4 4 3" xfId="45655"/>
    <cellStyle name="RIGs input cells 4 2 2 4 5" xfId="28307"/>
    <cellStyle name="RIGs input cells 4 2 2 4 6" xfId="28308"/>
    <cellStyle name="RIGs input cells 4 2 2 4 7" xfId="28309"/>
    <cellStyle name="RIGs input cells 4 2 2 4 8" xfId="28310"/>
    <cellStyle name="RIGs input cells 4 2 2 4 9" xfId="28311"/>
    <cellStyle name="RIGs input cells 4 2 2 5" xfId="28312"/>
    <cellStyle name="RIGs input cells 4 2 2 5 10" xfId="28313"/>
    <cellStyle name="RIGs input cells 4 2 2 5 11" xfId="28314"/>
    <cellStyle name="RIGs input cells 4 2 2 5 12" xfId="28315"/>
    <cellStyle name="RIGs input cells 4 2 2 5 13" xfId="28316"/>
    <cellStyle name="RIGs input cells 4 2 2 5 2" xfId="28317"/>
    <cellStyle name="RIGs input cells 4 2 2 5 2 2" xfId="45656"/>
    <cellStyle name="RIGs input cells 4 2 2 5 2 3" xfId="45657"/>
    <cellStyle name="RIGs input cells 4 2 2 5 3" xfId="28318"/>
    <cellStyle name="RIGs input cells 4 2 2 5 3 2" xfId="45658"/>
    <cellStyle name="RIGs input cells 4 2 2 5 3 3" xfId="45659"/>
    <cellStyle name="RIGs input cells 4 2 2 5 4" xfId="28319"/>
    <cellStyle name="RIGs input cells 4 2 2 5 5" xfId="28320"/>
    <cellStyle name="RIGs input cells 4 2 2 5 6" xfId="28321"/>
    <cellStyle name="RIGs input cells 4 2 2 5 7" xfId="28322"/>
    <cellStyle name="RIGs input cells 4 2 2 5 8" xfId="28323"/>
    <cellStyle name="RIGs input cells 4 2 2 5 9" xfId="28324"/>
    <cellStyle name="RIGs input cells 4 2 2 6" xfId="28325"/>
    <cellStyle name="RIGs input cells 4 2 2 6 2" xfId="45660"/>
    <cellStyle name="RIGs input cells 4 2 2 6 2 2" xfId="45661"/>
    <cellStyle name="RIGs input cells 4 2 2 6 2 3" xfId="45662"/>
    <cellStyle name="RIGs input cells 4 2 2 6 3" xfId="45663"/>
    <cellStyle name="RIGs input cells 4 2 2 6 3 2" xfId="45664"/>
    <cellStyle name="RIGs input cells 4 2 2 6 4" xfId="45665"/>
    <cellStyle name="RIGs input cells 4 2 2 7" xfId="28326"/>
    <cellStyle name="RIGs input cells 4 2 2 7 2" xfId="45666"/>
    <cellStyle name="RIGs input cells 4 2 2 8" xfId="28327"/>
    <cellStyle name="RIGs input cells 4 2 2 8 2" xfId="45667"/>
    <cellStyle name="RIGs input cells 4 2 2 9" xfId="28328"/>
    <cellStyle name="RIGs input cells 4 2 2 9 2" xfId="45668"/>
    <cellStyle name="RIGs input cells 4 2 2_4 28 1_Asst_Health_Crit_AllTO_RIIO_20110714pm" xfId="28329"/>
    <cellStyle name="RIGs input cells 4 2 20" xfId="28330"/>
    <cellStyle name="RIGs input cells 4 2 20 2" xfId="45669"/>
    <cellStyle name="RIGs input cells 4 2 21" xfId="28331"/>
    <cellStyle name="RIGs input cells 4 2 21 2" xfId="45670"/>
    <cellStyle name="RIGs input cells 4 2 22" xfId="28332"/>
    <cellStyle name="RIGs input cells 4 2 22 2" xfId="45671"/>
    <cellStyle name="RIGs input cells 4 2 23" xfId="28333"/>
    <cellStyle name="RIGs input cells 4 2 23 2" xfId="45672"/>
    <cellStyle name="RIGs input cells 4 2 24" xfId="28334"/>
    <cellStyle name="RIGs input cells 4 2 24 2" xfId="45673"/>
    <cellStyle name="RIGs input cells 4 2 25" xfId="28335"/>
    <cellStyle name="RIGs input cells 4 2 25 2" xfId="45674"/>
    <cellStyle name="RIGs input cells 4 2 26" xfId="28336"/>
    <cellStyle name="RIGs input cells 4 2 26 2" xfId="45675"/>
    <cellStyle name="RIGs input cells 4 2 27" xfId="28337"/>
    <cellStyle name="RIGs input cells 4 2 28" xfId="28338"/>
    <cellStyle name="RIGs input cells 4 2 29" xfId="28339"/>
    <cellStyle name="RIGs input cells 4 2 3" xfId="28340"/>
    <cellStyle name="RIGs input cells 4 2 3 10" xfId="28341"/>
    <cellStyle name="RIGs input cells 4 2 3 11" xfId="28342"/>
    <cellStyle name="RIGs input cells 4 2 3 12" xfId="28343"/>
    <cellStyle name="RIGs input cells 4 2 3 13" xfId="28344"/>
    <cellStyle name="RIGs input cells 4 2 3 14" xfId="28345"/>
    <cellStyle name="RIGs input cells 4 2 3 15" xfId="28346"/>
    <cellStyle name="RIGs input cells 4 2 3 16" xfId="28347"/>
    <cellStyle name="RIGs input cells 4 2 3 17" xfId="28348"/>
    <cellStyle name="RIGs input cells 4 2 3 18" xfId="28349"/>
    <cellStyle name="RIGs input cells 4 2 3 19" xfId="28350"/>
    <cellStyle name="RIGs input cells 4 2 3 2" xfId="28351"/>
    <cellStyle name="RIGs input cells 4 2 3 2 10" xfId="28352"/>
    <cellStyle name="RIGs input cells 4 2 3 2 11" xfId="28353"/>
    <cellStyle name="RIGs input cells 4 2 3 2 12" xfId="28354"/>
    <cellStyle name="RIGs input cells 4 2 3 2 13" xfId="28355"/>
    <cellStyle name="RIGs input cells 4 2 3 2 14" xfId="28356"/>
    <cellStyle name="RIGs input cells 4 2 3 2 15" xfId="28357"/>
    <cellStyle name="RIGs input cells 4 2 3 2 16" xfId="28358"/>
    <cellStyle name="RIGs input cells 4 2 3 2 17" xfId="28359"/>
    <cellStyle name="RIGs input cells 4 2 3 2 18" xfId="28360"/>
    <cellStyle name="RIGs input cells 4 2 3 2 19" xfId="28361"/>
    <cellStyle name="RIGs input cells 4 2 3 2 2" xfId="28362"/>
    <cellStyle name="RIGs input cells 4 2 3 2 2 10" xfId="28363"/>
    <cellStyle name="RIGs input cells 4 2 3 2 2 11" xfId="28364"/>
    <cellStyle name="RIGs input cells 4 2 3 2 2 12" xfId="28365"/>
    <cellStyle name="RIGs input cells 4 2 3 2 2 13" xfId="28366"/>
    <cellStyle name="RIGs input cells 4 2 3 2 2 2" xfId="28367"/>
    <cellStyle name="RIGs input cells 4 2 3 2 2 2 2" xfId="45676"/>
    <cellStyle name="RIGs input cells 4 2 3 2 2 2 3" xfId="45677"/>
    <cellStyle name="RIGs input cells 4 2 3 2 2 3" xfId="28368"/>
    <cellStyle name="RIGs input cells 4 2 3 2 2 3 2" xfId="45678"/>
    <cellStyle name="RIGs input cells 4 2 3 2 2 3 3" xfId="45679"/>
    <cellStyle name="RIGs input cells 4 2 3 2 2 4" xfId="28369"/>
    <cellStyle name="RIGs input cells 4 2 3 2 2 5" xfId="28370"/>
    <cellStyle name="RIGs input cells 4 2 3 2 2 6" xfId="28371"/>
    <cellStyle name="RIGs input cells 4 2 3 2 2 7" xfId="28372"/>
    <cellStyle name="RIGs input cells 4 2 3 2 2 8" xfId="28373"/>
    <cellStyle name="RIGs input cells 4 2 3 2 2 9" xfId="28374"/>
    <cellStyle name="RIGs input cells 4 2 3 2 20" xfId="28375"/>
    <cellStyle name="RIGs input cells 4 2 3 2 21" xfId="28376"/>
    <cellStyle name="RIGs input cells 4 2 3 2 22" xfId="28377"/>
    <cellStyle name="RIGs input cells 4 2 3 2 23" xfId="28378"/>
    <cellStyle name="RIGs input cells 4 2 3 2 24" xfId="28379"/>
    <cellStyle name="RIGs input cells 4 2 3 2 25" xfId="28380"/>
    <cellStyle name="RIGs input cells 4 2 3 2 26" xfId="28381"/>
    <cellStyle name="RIGs input cells 4 2 3 2 27" xfId="28382"/>
    <cellStyle name="RIGs input cells 4 2 3 2 28" xfId="28383"/>
    <cellStyle name="RIGs input cells 4 2 3 2 29" xfId="28384"/>
    <cellStyle name="RIGs input cells 4 2 3 2 3" xfId="28385"/>
    <cellStyle name="RIGs input cells 4 2 3 2 3 2" xfId="45680"/>
    <cellStyle name="RIGs input cells 4 2 3 2 3 3" xfId="45681"/>
    <cellStyle name="RIGs input cells 4 2 3 2 30" xfId="28386"/>
    <cellStyle name="RIGs input cells 4 2 3 2 31" xfId="28387"/>
    <cellStyle name="RIGs input cells 4 2 3 2 32" xfId="28388"/>
    <cellStyle name="RIGs input cells 4 2 3 2 33" xfId="28389"/>
    <cellStyle name="RIGs input cells 4 2 3 2 34" xfId="28390"/>
    <cellStyle name="RIGs input cells 4 2 3 2 4" xfId="28391"/>
    <cellStyle name="RIGs input cells 4 2 3 2 4 2" xfId="45682"/>
    <cellStyle name="RIGs input cells 4 2 3 2 4 3" xfId="45683"/>
    <cellStyle name="RIGs input cells 4 2 3 2 5" xfId="28392"/>
    <cellStyle name="RIGs input cells 4 2 3 2 6" xfId="28393"/>
    <cellStyle name="RIGs input cells 4 2 3 2 7" xfId="28394"/>
    <cellStyle name="RIGs input cells 4 2 3 2 8" xfId="28395"/>
    <cellStyle name="RIGs input cells 4 2 3 2 9" xfId="28396"/>
    <cellStyle name="RIGs input cells 4 2 3 20" xfId="28397"/>
    <cellStyle name="RIGs input cells 4 2 3 21" xfId="28398"/>
    <cellStyle name="RIGs input cells 4 2 3 22" xfId="28399"/>
    <cellStyle name="RIGs input cells 4 2 3 23" xfId="28400"/>
    <cellStyle name="RIGs input cells 4 2 3 24" xfId="28401"/>
    <cellStyle name="RIGs input cells 4 2 3 25" xfId="28402"/>
    <cellStyle name="RIGs input cells 4 2 3 26" xfId="28403"/>
    <cellStyle name="RIGs input cells 4 2 3 27" xfId="28404"/>
    <cellStyle name="RIGs input cells 4 2 3 28" xfId="28405"/>
    <cellStyle name="RIGs input cells 4 2 3 29" xfId="28406"/>
    <cellStyle name="RIGs input cells 4 2 3 3" xfId="28407"/>
    <cellStyle name="RIGs input cells 4 2 3 3 10" xfId="28408"/>
    <cellStyle name="RIGs input cells 4 2 3 3 11" xfId="28409"/>
    <cellStyle name="RIGs input cells 4 2 3 3 12" xfId="28410"/>
    <cellStyle name="RIGs input cells 4 2 3 3 13" xfId="28411"/>
    <cellStyle name="RIGs input cells 4 2 3 3 2" xfId="28412"/>
    <cellStyle name="RIGs input cells 4 2 3 3 2 2" xfId="45684"/>
    <cellStyle name="RIGs input cells 4 2 3 3 2 3" xfId="45685"/>
    <cellStyle name="RIGs input cells 4 2 3 3 3" xfId="28413"/>
    <cellStyle name="RIGs input cells 4 2 3 3 3 2" xfId="45686"/>
    <cellStyle name="RIGs input cells 4 2 3 3 3 3" xfId="45687"/>
    <cellStyle name="RIGs input cells 4 2 3 3 4" xfId="28414"/>
    <cellStyle name="RIGs input cells 4 2 3 3 5" xfId="28415"/>
    <cellStyle name="RIGs input cells 4 2 3 3 6" xfId="28416"/>
    <cellStyle name="RIGs input cells 4 2 3 3 7" xfId="28417"/>
    <cellStyle name="RIGs input cells 4 2 3 3 8" xfId="28418"/>
    <cellStyle name="RIGs input cells 4 2 3 3 9" xfId="28419"/>
    <cellStyle name="RIGs input cells 4 2 3 30" xfId="28420"/>
    <cellStyle name="RIGs input cells 4 2 3 31" xfId="28421"/>
    <cellStyle name="RIGs input cells 4 2 3 32" xfId="28422"/>
    <cellStyle name="RIGs input cells 4 2 3 33" xfId="28423"/>
    <cellStyle name="RIGs input cells 4 2 3 34" xfId="28424"/>
    <cellStyle name="RIGs input cells 4 2 3 35" xfId="28425"/>
    <cellStyle name="RIGs input cells 4 2 3 4" xfId="28426"/>
    <cellStyle name="RIGs input cells 4 2 3 4 2" xfId="45688"/>
    <cellStyle name="RIGs input cells 4 2 3 4 3" xfId="45689"/>
    <cellStyle name="RIGs input cells 4 2 3 5" xfId="28427"/>
    <cellStyle name="RIGs input cells 4 2 3 5 2" xfId="45690"/>
    <cellStyle name="RIGs input cells 4 2 3 5 3" xfId="45691"/>
    <cellStyle name="RIGs input cells 4 2 3 6" xfId="28428"/>
    <cellStyle name="RIGs input cells 4 2 3 7" xfId="28429"/>
    <cellStyle name="RIGs input cells 4 2 3 8" xfId="28430"/>
    <cellStyle name="RIGs input cells 4 2 3 9" xfId="28431"/>
    <cellStyle name="RIGs input cells 4 2 3_4 28 1_Asst_Health_Crit_AllTO_RIIO_20110714pm" xfId="28432"/>
    <cellStyle name="RIGs input cells 4 2 30" xfId="28433"/>
    <cellStyle name="RIGs input cells 4 2 31" xfId="28434"/>
    <cellStyle name="RIGs input cells 4 2 32" xfId="28435"/>
    <cellStyle name="RIGs input cells 4 2 33" xfId="28436"/>
    <cellStyle name="RIGs input cells 4 2 34" xfId="28437"/>
    <cellStyle name="RIGs input cells 4 2 35" xfId="28438"/>
    <cellStyle name="RIGs input cells 4 2 36" xfId="28439"/>
    <cellStyle name="RIGs input cells 4 2 37" xfId="28440"/>
    <cellStyle name="RIGs input cells 4 2 38" xfId="28441"/>
    <cellStyle name="RIGs input cells 4 2 39" xfId="28442"/>
    <cellStyle name="RIGs input cells 4 2 4" xfId="28443"/>
    <cellStyle name="RIGs input cells 4 2 4 10" xfId="28444"/>
    <cellStyle name="RIGs input cells 4 2 4 11" xfId="28445"/>
    <cellStyle name="RIGs input cells 4 2 4 12" xfId="28446"/>
    <cellStyle name="RIGs input cells 4 2 4 13" xfId="28447"/>
    <cellStyle name="RIGs input cells 4 2 4 14" xfId="28448"/>
    <cellStyle name="RIGs input cells 4 2 4 15" xfId="28449"/>
    <cellStyle name="RIGs input cells 4 2 4 16" xfId="28450"/>
    <cellStyle name="RIGs input cells 4 2 4 17" xfId="28451"/>
    <cellStyle name="RIGs input cells 4 2 4 18" xfId="28452"/>
    <cellStyle name="RIGs input cells 4 2 4 19" xfId="28453"/>
    <cellStyle name="RIGs input cells 4 2 4 2" xfId="28454"/>
    <cellStyle name="RIGs input cells 4 2 4 2 10" xfId="28455"/>
    <cellStyle name="RIGs input cells 4 2 4 2 11" xfId="28456"/>
    <cellStyle name="RIGs input cells 4 2 4 2 12" xfId="28457"/>
    <cellStyle name="RIGs input cells 4 2 4 2 13" xfId="28458"/>
    <cellStyle name="RIGs input cells 4 2 4 2 2" xfId="28459"/>
    <cellStyle name="RIGs input cells 4 2 4 2 2 2" xfId="45692"/>
    <cellStyle name="RIGs input cells 4 2 4 2 2 3" xfId="45693"/>
    <cellStyle name="RIGs input cells 4 2 4 2 3" xfId="28460"/>
    <cellStyle name="RIGs input cells 4 2 4 2 3 2" xfId="45694"/>
    <cellStyle name="RIGs input cells 4 2 4 2 3 3" xfId="45695"/>
    <cellStyle name="RIGs input cells 4 2 4 2 4" xfId="28461"/>
    <cellStyle name="RIGs input cells 4 2 4 2 5" xfId="28462"/>
    <cellStyle name="RIGs input cells 4 2 4 2 6" xfId="28463"/>
    <cellStyle name="RIGs input cells 4 2 4 2 7" xfId="28464"/>
    <cellStyle name="RIGs input cells 4 2 4 2 8" xfId="28465"/>
    <cellStyle name="RIGs input cells 4 2 4 2 9" xfId="28466"/>
    <cellStyle name="RIGs input cells 4 2 4 20" xfId="28467"/>
    <cellStyle name="RIGs input cells 4 2 4 21" xfId="28468"/>
    <cellStyle name="RIGs input cells 4 2 4 22" xfId="28469"/>
    <cellStyle name="RIGs input cells 4 2 4 23" xfId="28470"/>
    <cellStyle name="RIGs input cells 4 2 4 24" xfId="28471"/>
    <cellStyle name="RIGs input cells 4 2 4 25" xfId="28472"/>
    <cellStyle name="RIGs input cells 4 2 4 26" xfId="28473"/>
    <cellStyle name="RIGs input cells 4 2 4 27" xfId="28474"/>
    <cellStyle name="RIGs input cells 4 2 4 28" xfId="28475"/>
    <cellStyle name="RIGs input cells 4 2 4 29" xfId="28476"/>
    <cellStyle name="RIGs input cells 4 2 4 3" xfId="28477"/>
    <cellStyle name="RIGs input cells 4 2 4 3 2" xfId="45696"/>
    <cellStyle name="RIGs input cells 4 2 4 3 3" xfId="45697"/>
    <cellStyle name="RIGs input cells 4 2 4 30" xfId="28478"/>
    <cellStyle name="RIGs input cells 4 2 4 31" xfId="28479"/>
    <cellStyle name="RIGs input cells 4 2 4 32" xfId="28480"/>
    <cellStyle name="RIGs input cells 4 2 4 33" xfId="28481"/>
    <cellStyle name="RIGs input cells 4 2 4 34" xfId="28482"/>
    <cellStyle name="RIGs input cells 4 2 4 4" xfId="28483"/>
    <cellStyle name="RIGs input cells 4 2 4 4 2" xfId="45698"/>
    <cellStyle name="RIGs input cells 4 2 4 4 3" xfId="45699"/>
    <cellStyle name="RIGs input cells 4 2 4 5" xfId="28484"/>
    <cellStyle name="RIGs input cells 4 2 4 6" xfId="28485"/>
    <cellStyle name="RIGs input cells 4 2 4 7" xfId="28486"/>
    <cellStyle name="RIGs input cells 4 2 4 8" xfId="28487"/>
    <cellStyle name="RIGs input cells 4 2 4 9" xfId="28488"/>
    <cellStyle name="RIGs input cells 4 2 5" xfId="28489"/>
    <cellStyle name="RIGs input cells 4 2 5 10" xfId="28490"/>
    <cellStyle name="RIGs input cells 4 2 5 11" xfId="28491"/>
    <cellStyle name="RIGs input cells 4 2 5 12" xfId="28492"/>
    <cellStyle name="RIGs input cells 4 2 5 13" xfId="28493"/>
    <cellStyle name="RIGs input cells 4 2 5 14" xfId="28494"/>
    <cellStyle name="RIGs input cells 4 2 5 15" xfId="28495"/>
    <cellStyle name="RIGs input cells 4 2 5 16" xfId="28496"/>
    <cellStyle name="RIGs input cells 4 2 5 17" xfId="28497"/>
    <cellStyle name="RIGs input cells 4 2 5 18" xfId="28498"/>
    <cellStyle name="RIGs input cells 4 2 5 19" xfId="28499"/>
    <cellStyle name="RIGs input cells 4 2 5 2" xfId="28500"/>
    <cellStyle name="RIGs input cells 4 2 5 2 10" xfId="28501"/>
    <cellStyle name="RIGs input cells 4 2 5 2 11" xfId="28502"/>
    <cellStyle name="RIGs input cells 4 2 5 2 12" xfId="28503"/>
    <cellStyle name="RIGs input cells 4 2 5 2 13" xfId="28504"/>
    <cellStyle name="RIGs input cells 4 2 5 2 2" xfId="28505"/>
    <cellStyle name="RIGs input cells 4 2 5 2 2 2" xfId="45700"/>
    <cellStyle name="RIGs input cells 4 2 5 2 2 3" xfId="45701"/>
    <cellStyle name="RIGs input cells 4 2 5 2 3" xfId="28506"/>
    <cellStyle name="RIGs input cells 4 2 5 2 3 2" xfId="45702"/>
    <cellStyle name="RIGs input cells 4 2 5 2 3 3" xfId="45703"/>
    <cellStyle name="RIGs input cells 4 2 5 2 4" xfId="28507"/>
    <cellStyle name="RIGs input cells 4 2 5 2 5" xfId="28508"/>
    <cellStyle name="RIGs input cells 4 2 5 2 6" xfId="28509"/>
    <cellStyle name="RIGs input cells 4 2 5 2 7" xfId="28510"/>
    <cellStyle name="RIGs input cells 4 2 5 2 8" xfId="28511"/>
    <cellStyle name="RIGs input cells 4 2 5 2 9" xfId="28512"/>
    <cellStyle name="RIGs input cells 4 2 5 20" xfId="28513"/>
    <cellStyle name="RIGs input cells 4 2 5 21" xfId="28514"/>
    <cellStyle name="RIGs input cells 4 2 5 22" xfId="28515"/>
    <cellStyle name="RIGs input cells 4 2 5 23" xfId="28516"/>
    <cellStyle name="RIGs input cells 4 2 5 24" xfId="28517"/>
    <cellStyle name="RIGs input cells 4 2 5 25" xfId="28518"/>
    <cellStyle name="RIGs input cells 4 2 5 26" xfId="28519"/>
    <cellStyle name="RIGs input cells 4 2 5 27" xfId="28520"/>
    <cellStyle name="RIGs input cells 4 2 5 28" xfId="28521"/>
    <cellStyle name="RIGs input cells 4 2 5 29" xfId="28522"/>
    <cellStyle name="RIGs input cells 4 2 5 3" xfId="28523"/>
    <cellStyle name="RIGs input cells 4 2 5 3 2" xfId="45704"/>
    <cellStyle name="RIGs input cells 4 2 5 3 3" xfId="45705"/>
    <cellStyle name="RIGs input cells 4 2 5 30" xfId="28524"/>
    <cellStyle name="RIGs input cells 4 2 5 31" xfId="28525"/>
    <cellStyle name="RIGs input cells 4 2 5 32" xfId="28526"/>
    <cellStyle name="RIGs input cells 4 2 5 33" xfId="28527"/>
    <cellStyle name="RIGs input cells 4 2 5 34" xfId="28528"/>
    <cellStyle name="RIGs input cells 4 2 5 4" xfId="28529"/>
    <cellStyle name="RIGs input cells 4 2 5 4 2" xfId="45706"/>
    <cellStyle name="RIGs input cells 4 2 5 4 3" xfId="45707"/>
    <cellStyle name="RIGs input cells 4 2 5 5" xfId="28530"/>
    <cellStyle name="RIGs input cells 4 2 5 6" xfId="28531"/>
    <cellStyle name="RIGs input cells 4 2 5 7" xfId="28532"/>
    <cellStyle name="RIGs input cells 4 2 5 8" xfId="28533"/>
    <cellStyle name="RIGs input cells 4 2 5 9" xfId="28534"/>
    <cellStyle name="RIGs input cells 4 2 6" xfId="28535"/>
    <cellStyle name="RIGs input cells 4 2 6 10" xfId="28536"/>
    <cellStyle name="RIGs input cells 4 2 6 11" xfId="28537"/>
    <cellStyle name="RIGs input cells 4 2 6 12" xfId="28538"/>
    <cellStyle name="RIGs input cells 4 2 6 13" xfId="28539"/>
    <cellStyle name="RIGs input cells 4 2 6 2" xfId="28540"/>
    <cellStyle name="RIGs input cells 4 2 6 2 2" xfId="45708"/>
    <cellStyle name="RIGs input cells 4 2 6 2 3" xfId="45709"/>
    <cellStyle name="RIGs input cells 4 2 6 3" xfId="28541"/>
    <cellStyle name="RIGs input cells 4 2 6 3 2" xfId="45710"/>
    <cellStyle name="RIGs input cells 4 2 6 3 3" xfId="45711"/>
    <cellStyle name="RIGs input cells 4 2 6 4" xfId="28542"/>
    <cellStyle name="RIGs input cells 4 2 6 5" xfId="28543"/>
    <cellStyle name="RIGs input cells 4 2 6 6" xfId="28544"/>
    <cellStyle name="RIGs input cells 4 2 6 7" xfId="28545"/>
    <cellStyle name="RIGs input cells 4 2 6 8" xfId="28546"/>
    <cellStyle name="RIGs input cells 4 2 6 9" xfId="28547"/>
    <cellStyle name="RIGs input cells 4 2 7" xfId="28548"/>
    <cellStyle name="RIGs input cells 4 2 7 2" xfId="45712"/>
    <cellStyle name="RIGs input cells 4 2 7 2 2" xfId="45713"/>
    <cellStyle name="RIGs input cells 4 2 7 2 3" xfId="45714"/>
    <cellStyle name="RIGs input cells 4 2 7 3" xfId="45715"/>
    <cellStyle name="RIGs input cells 4 2 7 3 2" xfId="45716"/>
    <cellStyle name="RIGs input cells 4 2 7 4" xfId="45717"/>
    <cellStyle name="RIGs input cells 4 2 8" xfId="28549"/>
    <cellStyle name="RIGs input cells 4 2 8 2" xfId="45718"/>
    <cellStyle name="RIGs input cells 4 2 9" xfId="28550"/>
    <cellStyle name="RIGs input cells 4 2 9 2" xfId="45719"/>
    <cellStyle name="RIGs input cells 4 2_4 28 1_Asst_Health_Crit_AllTO_RIIO_20110714pm" xfId="28551"/>
    <cellStyle name="RIGs input cells 4 20" xfId="28552"/>
    <cellStyle name="RIGs input cells 4 20 2" xfId="45720"/>
    <cellStyle name="RIGs input cells 4 21" xfId="28553"/>
    <cellStyle name="RIGs input cells 4 21 2" xfId="45721"/>
    <cellStyle name="RIGs input cells 4 22" xfId="28554"/>
    <cellStyle name="RIGs input cells 4 22 2" xfId="45722"/>
    <cellStyle name="RIGs input cells 4 23" xfId="28555"/>
    <cellStyle name="RIGs input cells 4 23 2" xfId="45723"/>
    <cellStyle name="RIGs input cells 4 24" xfId="28556"/>
    <cellStyle name="RIGs input cells 4 24 2" xfId="45724"/>
    <cellStyle name="RIGs input cells 4 25" xfId="28557"/>
    <cellStyle name="RIGs input cells 4 25 2" xfId="45725"/>
    <cellStyle name="RIGs input cells 4 26" xfId="28558"/>
    <cellStyle name="RIGs input cells 4 26 2" xfId="45726"/>
    <cellStyle name="RIGs input cells 4 27" xfId="28559"/>
    <cellStyle name="RIGs input cells 4 28" xfId="28560"/>
    <cellStyle name="RIGs input cells 4 29" xfId="28561"/>
    <cellStyle name="RIGs input cells 4 3" xfId="28562"/>
    <cellStyle name="RIGs input cells 4 3 10" xfId="28563"/>
    <cellStyle name="RIGs input cells 4 3 11" xfId="28564"/>
    <cellStyle name="RIGs input cells 4 3 12" xfId="28565"/>
    <cellStyle name="RIGs input cells 4 3 13" xfId="28566"/>
    <cellStyle name="RIGs input cells 4 3 14" xfId="28567"/>
    <cellStyle name="RIGs input cells 4 3 15" xfId="28568"/>
    <cellStyle name="RIGs input cells 4 3 16" xfId="28569"/>
    <cellStyle name="RIGs input cells 4 3 17" xfId="28570"/>
    <cellStyle name="RIGs input cells 4 3 18" xfId="28571"/>
    <cellStyle name="RIGs input cells 4 3 19" xfId="28572"/>
    <cellStyle name="RIGs input cells 4 3 2" xfId="28573"/>
    <cellStyle name="RIGs input cells 4 3 2 10" xfId="28574"/>
    <cellStyle name="RIGs input cells 4 3 2 11" xfId="28575"/>
    <cellStyle name="RIGs input cells 4 3 2 12" xfId="28576"/>
    <cellStyle name="RIGs input cells 4 3 2 13" xfId="28577"/>
    <cellStyle name="RIGs input cells 4 3 2 14" xfId="28578"/>
    <cellStyle name="RIGs input cells 4 3 2 15" xfId="28579"/>
    <cellStyle name="RIGs input cells 4 3 2 16" xfId="28580"/>
    <cellStyle name="RIGs input cells 4 3 2 17" xfId="28581"/>
    <cellStyle name="RIGs input cells 4 3 2 18" xfId="28582"/>
    <cellStyle name="RIGs input cells 4 3 2 19" xfId="28583"/>
    <cellStyle name="RIGs input cells 4 3 2 2" xfId="28584"/>
    <cellStyle name="RIGs input cells 4 3 2 2 10" xfId="28585"/>
    <cellStyle name="RIGs input cells 4 3 2 2 11" xfId="28586"/>
    <cellStyle name="RIGs input cells 4 3 2 2 12" xfId="28587"/>
    <cellStyle name="RIGs input cells 4 3 2 2 13" xfId="28588"/>
    <cellStyle name="RIGs input cells 4 3 2 2 2" xfId="28589"/>
    <cellStyle name="RIGs input cells 4 3 2 2 2 2" xfId="45727"/>
    <cellStyle name="RIGs input cells 4 3 2 2 2 3" xfId="45728"/>
    <cellStyle name="RIGs input cells 4 3 2 2 3" xfId="28590"/>
    <cellStyle name="RIGs input cells 4 3 2 2 3 2" xfId="45729"/>
    <cellStyle name="RIGs input cells 4 3 2 2 3 3" xfId="45730"/>
    <cellStyle name="RIGs input cells 4 3 2 2 4" xfId="28591"/>
    <cellStyle name="RIGs input cells 4 3 2 2 5" xfId="28592"/>
    <cellStyle name="RIGs input cells 4 3 2 2 6" xfId="28593"/>
    <cellStyle name="RIGs input cells 4 3 2 2 7" xfId="28594"/>
    <cellStyle name="RIGs input cells 4 3 2 2 8" xfId="28595"/>
    <cellStyle name="RIGs input cells 4 3 2 2 9" xfId="28596"/>
    <cellStyle name="RIGs input cells 4 3 2 20" xfId="28597"/>
    <cellStyle name="RIGs input cells 4 3 2 21" xfId="28598"/>
    <cellStyle name="RIGs input cells 4 3 2 22" xfId="28599"/>
    <cellStyle name="RIGs input cells 4 3 2 23" xfId="28600"/>
    <cellStyle name="RIGs input cells 4 3 2 24" xfId="28601"/>
    <cellStyle name="RIGs input cells 4 3 2 25" xfId="28602"/>
    <cellStyle name="RIGs input cells 4 3 2 26" xfId="28603"/>
    <cellStyle name="RIGs input cells 4 3 2 27" xfId="28604"/>
    <cellStyle name="RIGs input cells 4 3 2 28" xfId="28605"/>
    <cellStyle name="RIGs input cells 4 3 2 29" xfId="28606"/>
    <cellStyle name="RIGs input cells 4 3 2 3" xfId="28607"/>
    <cellStyle name="RIGs input cells 4 3 2 3 2" xfId="45731"/>
    <cellStyle name="RIGs input cells 4 3 2 3 3" xfId="45732"/>
    <cellStyle name="RIGs input cells 4 3 2 30" xfId="28608"/>
    <cellStyle name="RIGs input cells 4 3 2 31" xfId="28609"/>
    <cellStyle name="RIGs input cells 4 3 2 32" xfId="28610"/>
    <cellStyle name="RIGs input cells 4 3 2 33" xfId="28611"/>
    <cellStyle name="RIGs input cells 4 3 2 34" xfId="28612"/>
    <cellStyle name="RIGs input cells 4 3 2 4" xfId="28613"/>
    <cellStyle name="RIGs input cells 4 3 2 4 2" xfId="45733"/>
    <cellStyle name="RIGs input cells 4 3 2 4 3" xfId="45734"/>
    <cellStyle name="RIGs input cells 4 3 2 5" xfId="28614"/>
    <cellStyle name="RIGs input cells 4 3 2 6" xfId="28615"/>
    <cellStyle name="RIGs input cells 4 3 2 7" xfId="28616"/>
    <cellStyle name="RIGs input cells 4 3 2 8" xfId="28617"/>
    <cellStyle name="RIGs input cells 4 3 2 9" xfId="28618"/>
    <cellStyle name="RIGs input cells 4 3 20" xfId="28619"/>
    <cellStyle name="RIGs input cells 4 3 21" xfId="28620"/>
    <cellStyle name="RIGs input cells 4 3 22" xfId="28621"/>
    <cellStyle name="RIGs input cells 4 3 23" xfId="28622"/>
    <cellStyle name="RIGs input cells 4 3 24" xfId="28623"/>
    <cellStyle name="RIGs input cells 4 3 25" xfId="28624"/>
    <cellStyle name="RIGs input cells 4 3 26" xfId="28625"/>
    <cellStyle name="RIGs input cells 4 3 27" xfId="28626"/>
    <cellStyle name="RIGs input cells 4 3 28" xfId="28627"/>
    <cellStyle name="RIGs input cells 4 3 29" xfId="28628"/>
    <cellStyle name="RIGs input cells 4 3 3" xfId="28629"/>
    <cellStyle name="RIGs input cells 4 3 3 10" xfId="28630"/>
    <cellStyle name="RIGs input cells 4 3 3 11" xfId="28631"/>
    <cellStyle name="RIGs input cells 4 3 3 12" xfId="28632"/>
    <cellStyle name="RIGs input cells 4 3 3 13" xfId="28633"/>
    <cellStyle name="RIGs input cells 4 3 3 2" xfId="28634"/>
    <cellStyle name="RIGs input cells 4 3 3 2 2" xfId="45735"/>
    <cellStyle name="RIGs input cells 4 3 3 2 3" xfId="45736"/>
    <cellStyle name="RIGs input cells 4 3 3 3" xfId="28635"/>
    <cellStyle name="RIGs input cells 4 3 3 3 2" xfId="45737"/>
    <cellStyle name="RIGs input cells 4 3 3 3 3" xfId="45738"/>
    <cellStyle name="RIGs input cells 4 3 3 4" xfId="28636"/>
    <cellStyle name="RIGs input cells 4 3 3 5" xfId="28637"/>
    <cellStyle name="RIGs input cells 4 3 3 6" xfId="28638"/>
    <cellStyle name="RIGs input cells 4 3 3 7" xfId="28639"/>
    <cellStyle name="RIGs input cells 4 3 3 8" xfId="28640"/>
    <cellStyle name="RIGs input cells 4 3 3 9" xfId="28641"/>
    <cellStyle name="RIGs input cells 4 3 30" xfId="28642"/>
    <cellStyle name="RIGs input cells 4 3 31" xfId="28643"/>
    <cellStyle name="RIGs input cells 4 3 32" xfId="28644"/>
    <cellStyle name="RIGs input cells 4 3 33" xfId="28645"/>
    <cellStyle name="RIGs input cells 4 3 34" xfId="28646"/>
    <cellStyle name="RIGs input cells 4 3 35" xfId="28647"/>
    <cellStyle name="RIGs input cells 4 3 4" xfId="28648"/>
    <cellStyle name="RIGs input cells 4 3 4 2" xfId="45739"/>
    <cellStyle name="RIGs input cells 4 3 4 3" xfId="45740"/>
    <cellStyle name="RIGs input cells 4 3 5" xfId="28649"/>
    <cellStyle name="RIGs input cells 4 3 5 2" xfId="45741"/>
    <cellStyle name="RIGs input cells 4 3 5 3" xfId="45742"/>
    <cellStyle name="RIGs input cells 4 3 6" xfId="28650"/>
    <cellStyle name="RIGs input cells 4 3 7" xfId="28651"/>
    <cellStyle name="RIGs input cells 4 3 8" xfId="28652"/>
    <cellStyle name="RIGs input cells 4 3 9" xfId="28653"/>
    <cellStyle name="RIGs input cells 4 3_4 28 1_Asst_Health_Crit_AllTO_RIIO_20110714pm" xfId="28654"/>
    <cellStyle name="RIGs input cells 4 30" xfId="28655"/>
    <cellStyle name="RIGs input cells 4 31" xfId="28656"/>
    <cellStyle name="RIGs input cells 4 32" xfId="28657"/>
    <cellStyle name="RIGs input cells 4 33" xfId="28658"/>
    <cellStyle name="RIGs input cells 4 34" xfId="28659"/>
    <cellStyle name="RIGs input cells 4 35" xfId="28660"/>
    <cellStyle name="RIGs input cells 4 36" xfId="28661"/>
    <cellStyle name="RIGs input cells 4 37" xfId="28662"/>
    <cellStyle name="RIGs input cells 4 38" xfId="28663"/>
    <cellStyle name="RIGs input cells 4 39" xfId="28664"/>
    <cellStyle name="RIGs input cells 4 4" xfId="28665"/>
    <cellStyle name="RIGs input cells 4 4 10" xfId="28666"/>
    <cellStyle name="RIGs input cells 4 4 11" xfId="28667"/>
    <cellStyle name="RIGs input cells 4 4 12" xfId="28668"/>
    <cellStyle name="RIGs input cells 4 4 13" xfId="28669"/>
    <cellStyle name="RIGs input cells 4 4 14" xfId="28670"/>
    <cellStyle name="RIGs input cells 4 4 15" xfId="28671"/>
    <cellStyle name="RIGs input cells 4 4 16" xfId="28672"/>
    <cellStyle name="RIGs input cells 4 4 17" xfId="28673"/>
    <cellStyle name="RIGs input cells 4 4 18" xfId="28674"/>
    <cellStyle name="RIGs input cells 4 4 19" xfId="28675"/>
    <cellStyle name="RIGs input cells 4 4 2" xfId="28676"/>
    <cellStyle name="RIGs input cells 4 4 2 10" xfId="28677"/>
    <cellStyle name="RIGs input cells 4 4 2 11" xfId="28678"/>
    <cellStyle name="RIGs input cells 4 4 2 12" xfId="28679"/>
    <cellStyle name="RIGs input cells 4 4 2 13" xfId="28680"/>
    <cellStyle name="RIGs input cells 4 4 2 2" xfId="28681"/>
    <cellStyle name="RIGs input cells 4 4 2 2 2" xfId="45743"/>
    <cellStyle name="RIGs input cells 4 4 2 2 3" xfId="45744"/>
    <cellStyle name="RIGs input cells 4 4 2 3" xfId="28682"/>
    <cellStyle name="RIGs input cells 4 4 2 3 2" xfId="45745"/>
    <cellStyle name="RIGs input cells 4 4 2 3 3" xfId="45746"/>
    <cellStyle name="RIGs input cells 4 4 2 4" xfId="28683"/>
    <cellStyle name="RIGs input cells 4 4 2 5" xfId="28684"/>
    <cellStyle name="RIGs input cells 4 4 2 6" xfId="28685"/>
    <cellStyle name="RIGs input cells 4 4 2 7" xfId="28686"/>
    <cellStyle name="RIGs input cells 4 4 2 8" xfId="28687"/>
    <cellStyle name="RIGs input cells 4 4 2 9" xfId="28688"/>
    <cellStyle name="RIGs input cells 4 4 20" xfId="28689"/>
    <cellStyle name="RIGs input cells 4 4 21" xfId="28690"/>
    <cellStyle name="RIGs input cells 4 4 22" xfId="28691"/>
    <cellStyle name="RIGs input cells 4 4 23" xfId="28692"/>
    <cellStyle name="RIGs input cells 4 4 24" xfId="28693"/>
    <cellStyle name="RIGs input cells 4 4 25" xfId="28694"/>
    <cellStyle name="RIGs input cells 4 4 26" xfId="28695"/>
    <cellStyle name="RIGs input cells 4 4 27" xfId="28696"/>
    <cellStyle name="RIGs input cells 4 4 28" xfId="28697"/>
    <cellStyle name="RIGs input cells 4 4 29" xfId="28698"/>
    <cellStyle name="RIGs input cells 4 4 3" xfId="28699"/>
    <cellStyle name="RIGs input cells 4 4 3 2" xfId="45747"/>
    <cellStyle name="RIGs input cells 4 4 3 3" xfId="45748"/>
    <cellStyle name="RIGs input cells 4 4 30" xfId="28700"/>
    <cellStyle name="RIGs input cells 4 4 31" xfId="28701"/>
    <cellStyle name="RIGs input cells 4 4 32" xfId="28702"/>
    <cellStyle name="RIGs input cells 4 4 33" xfId="28703"/>
    <cellStyle name="RIGs input cells 4 4 34" xfId="28704"/>
    <cellStyle name="RIGs input cells 4 4 4" xfId="28705"/>
    <cellStyle name="RIGs input cells 4 4 4 2" xfId="45749"/>
    <cellStyle name="RIGs input cells 4 4 4 3" xfId="45750"/>
    <cellStyle name="RIGs input cells 4 4 5" xfId="28706"/>
    <cellStyle name="RIGs input cells 4 4 6" xfId="28707"/>
    <cellStyle name="RIGs input cells 4 4 7" xfId="28708"/>
    <cellStyle name="RIGs input cells 4 4 8" xfId="28709"/>
    <cellStyle name="RIGs input cells 4 4 9" xfId="28710"/>
    <cellStyle name="RIGs input cells 4 5" xfId="28711"/>
    <cellStyle name="RIGs input cells 4 5 10" xfId="28712"/>
    <cellStyle name="RIGs input cells 4 5 11" xfId="28713"/>
    <cellStyle name="RIGs input cells 4 5 12" xfId="28714"/>
    <cellStyle name="RIGs input cells 4 5 13" xfId="28715"/>
    <cellStyle name="RIGs input cells 4 5 14" xfId="28716"/>
    <cellStyle name="RIGs input cells 4 5 15" xfId="28717"/>
    <cellStyle name="RIGs input cells 4 5 16" xfId="28718"/>
    <cellStyle name="RIGs input cells 4 5 17" xfId="28719"/>
    <cellStyle name="RIGs input cells 4 5 18" xfId="28720"/>
    <cellStyle name="RIGs input cells 4 5 19" xfId="28721"/>
    <cellStyle name="RIGs input cells 4 5 2" xfId="28722"/>
    <cellStyle name="RIGs input cells 4 5 2 10" xfId="28723"/>
    <cellStyle name="RIGs input cells 4 5 2 11" xfId="28724"/>
    <cellStyle name="RIGs input cells 4 5 2 12" xfId="28725"/>
    <cellStyle name="RIGs input cells 4 5 2 13" xfId="28726"/>
    <cellStyle name="RIGs input cells 4 5 2 2" xfId="28727"/>
    <cellStyle name="RIGs input cells 4 5 2 2 2" xfId="45751"/>
    <cellStyle name="RIGs input cells 4 5 2 2 3" xfId="45752"/>
    <cellStyle name="RIGs input cells 4 5 2 3" xfId="28728"/>
    <cellStyle name="RIGs input cells 4 5 2 3 2" xfId="45753"/>
    <cellStyle name="RIGs input cells 4 5 2 3 3" xfId="45754"/>
    <cellStyle name="RIGs input cells 4 5 2 4" xfId="28729"/>
    <cellStyle name="RIGs input cells 4 5 2 5" xfId="28730"/>
    <cellStyle name="RIGs input cells 4 5 2 6" xfId="28731"/>
    <cellStyle name="RIGs input cells 4 5 2 7" xfId="28732"/>
    <cellStyle name="RIGs input cells 4 5 2 8" xfId="28733"/>
    <cellStyle name="RIGs input cells 4 5 2 9" xfId="28734"/>
    <cellStyle name="RIGs input cells 4 5 20" xfId="28735"/>
    <cellStyle name="RIGs input cells 4 5 21" xfId="28736"/>
    <cellStyle name="RIGs input cells 4 5 22" xfId="28737"/>
    <cellStyle name="RIGs input cells 4 5 23" xfId="28738"/>
    <cellStyle name="RIGs input cells 4 5 24" xfId="28739"/>
    <cellStyle name="RIGs input cells 4 5 25" xfId="28740"/>
    <cellStyle name="RIGs input cells 4 5 26" xfId="28741"/>
    <cellStyle name="RIGs input cells 4 5 27" xfId="28742"/>
    <cellStyle name="RIGs input cells 4 5 28" xfId="28743"/>
    <cellStyle name="RIGs input cells 4 5 29" xfId="28744"/>
    <cellStyle name="RIGs input cells 4 5 3" xfId="28745"/>
    <cellStyle name="RIGs input cells 4 5 3 2" xfId="45755"/>
    <cellStyle name="RIGs input cells 4 5 3 3" xfId="45756"/>
    <cellStyle name="RIGs input cells 4 5 30" xfId="28746"/>
    <cellStyle name="RIGs input cells 4 5 31" xfId="28747"/>
    <cellStyle name="RIGs input cells 4 5 32" xfId="28748"/>
    <cellStyle name="RIGs input cells 4 5 33" xfId="28749"/>
    <cellStyle name="RIGs input cells 4 5 34" xfId="28750"/>
    <cellStyle name="RIGs input cells 4 5 4" xfId="28751"/>
    <cellStyle name="RIGs input cells 4 5 4 2" xfId="45757"/>
    <cellStyle name="RIGs input cells 4 5 4 3" xfId="45758"/>
    <cellStyle name="RIGs input cells 4 5 5" xfId="28752"/>
    <cellStyle name="RIGs input cells 4 5 6" xfId="28753"/>
    <cellStyle name="RIGs input cells 4 5 7" xfId="28754"/>
    <cellStyle name="RIGs input cells 4 5 8" xfId="28755"/>
    <cellStyle name="RIGs input cells 4 5 9" xfId="28756"/>
    <cellStyle name="RIGs input cells 4 6" xfId="28757"/>
    <cellStyle name="RIGs input cells 4 6 10" xfId="28758"/>
    <cellStyle name="RIGs input cells 4 6 11" xfId="28759"/>
    <cellStyle name="RIGs input cells 4 6 12" xfId="28760"/>
    <cellStyle name="RIGs input cells 4 6 13" xfId="28761"/>
    <cellStyle name="RIGs input cells 4 6 2" xfId="28762"/>
    <cellStyle name="RIGs input cells 4 6 2 2" xfId="45759"/>
    <cellStyle name="RIGs input cells 4 6 2 3" xfId="45760"/>
    <cellStyle name="RIGs input cells 4 6 3" xfId="28763"/>
    <cellStyle name="RIGs input cells 4 6 3 2" xfId="45761"/>
    <cellStyle name="RIGs input cells 4 6 3 3" xfId="45762"/>
    <cellStyle name="RIGs input cells 4 6 4" xfId="28764"/>
    <cellStyle name="RIGs input cells 4 6 5" xfId="28765"/>
    <cellStyle name="RIGs input cells 4 6 6" xfId="28766"/>
    <cellStyle name="RIGs input cells 4 6 7" xfId="28767"/>
    <cellStyle name="RIGs input cells 4 6 8" xfId="28768"/>
    <cellStyle name="RIGs input cells 4 6 9" xfId="28769"/>
    <cellStyle name="RIGs input cells 4 7" xfId="28770"/>
    <cellStyle name="RIGs input cells 4 7 2" xfId="45763"/>
    <cellStyle name="RIGs input cells 4 7 2 2" xfId="45764"/>
    <cellStyle name="RIGs input cells 4 7 2 3" xfId="45765"/>
    <cellStyle name="RIGs input cells 4 7 3" xfId="45766"/>
    <cellStyle name="RIGs input cells 4 7 3 2" xfId="45767"/>
    <cellStyle name="RIGs input cells 4 7 4" xfId="45768"/>
    <cellStyle name="RIGs input cells 4 8" xfId="28771"/>
    <cellStyle name="RIGs input cells 4 8 2" xfId="45769"/>
    <cellStyle name="RIGs input cells 4 9" xfId="28772"/>
    <cellStyle name="RIGs input cells 4 9 2" xfId="45770"/>
    <cellStyle name="RIGs input cells 4_1.3s Accounting C Costs Scots" xfId="28773"/>
    <cellStyle name="RIGs input cells 40" xfId="28774"/>
    <cellStyle name="RIGs input cells 41" xfId="28775"/>
    <cellStyle name="RIGs input cells 42" xfId="28776"/>
    <cellStyle name="RIGs input cells 43" xfId="28777"/>
    <cellStyle name="RIGs input cells 44" xfId="28778"/>
    <cellStyle name="RIGs input cells 45" xfId="28779"/>
    <cellStyle name="RIGs input cells 46" xfId="28780"/>
    <cellStyle name="RIGs input cells 47" xfId="28781"/>
    <cellStyle name="RIGs input cells 47 2" xfId="45771"/>
    <cellStyle name="RIGs input cells 47 2 2" xfId="45772"/>
    <cellStyle name="RIGs input cells 48" xfId="45773"/>
    <cellStyle name="RIGs input cells 5" xfId="28782"/>
    <cellStyle name="RIGs input cells 5 10" xfId="28783"/>
    <cellStyle name="RIGs input cells 5 10 2" xfId="45774"/>
    <cellStyle name="RIGs input cells 5 11" xfId="28784"/>
    <cellStyle name="RIGs input cells 5 11 2" xfId="45775"/>
    <cellStyle name="RIGs input cells 5 12" xfId="28785"/>
    <cellStyle name="RIGs input cells 5 12 2" xfId="45776"/>
    <cellStyle name="RIGs input cells 5 13" xfId="28786"/>
    <cellStyle name="RIGs input cells 5 13 2" xfId="45777"/>
    <cellStyle name="RIGs input cells 5 14" xfId="28787"/>
    <cellStyle name="RIGs input cells 5 14 2" xfId="45778"/>
    <cellStyle name="RIGs input cells 5 15" xfId="28788"/>
    <cellStyle name="RIGs input cells 5 15 2" xfId="45779"/>
    <cellStyle name="RIGs input cells 5 16" xfId="28789"/>
    <cellStyle name="RIGs input cells 5 16 2" xfId="45780"/>
    <cellStyle name="RIGs input cells 5 17" xfId="28790"/>
    <cellStyle name="RIGs input cells 5 17 2" xfId="45781"/>
    <cellStyle name="RIGs input cells 5 18" xfId="28791"/>
    <cellStyle name="RIGs input cells 5 18 2" xfId="45782"/>
    <cellStyle name="RIGs input cells 5 19" xfId="28792"/>
    <cellStyle name="RIGs input cells 5 19 2" xfId="45783"/>
    <cellStyle name="RIGs input cells 5 2" xfId="28793"/>
    <cellStyle name="RIGs input cells 5 2 10" xfId="28794"/>
    <cellStyle name="RIGs input cells 5 2 10 2" xfId="45784"/>
    <cellStyle name="RIGs input cells 5 2 11" xfId="28795"/>
    <cellStyle name="RIGs input cells 5 2 11 2" xfId="45785"/>
    <cellStyle name="RIGs input cells 5 2 12" xfId="28796"/>
    <cellStyle name="RIGs input cells 5 2 12 2" xfId="45786"/>
    <cellStyle name="RIGs input cells 5 2 13" xfId="28797"/>
    <cellStyle name="RIGs input cells 5 2 13 2" xfId="45787"/>
    <cellStyle name="RIGs input cells 5 2 14" xfId="28798"/>
    <cellStyle name="RIGs input cells 5 2 14 2" xfId="45788"/>
    <cellStyle name="RIGs input cells 5 2 15" xfId="28799"/>
    <cellStyle name="RIGs input cells 5 2 15 2" xfId="45789"/>
    <cellStyle name="RIGs input cells 5 2 16" xfId="28800"/>
    <cellStyle name="RIGs input cells 5 2 16 2" xfId="45790"/>
    <cellStyle name="RIGs input cells 5 2 17" xfId="28801"/>
    <cellStyle name="RIGs input cells 5 2 17 2" xfId="45791"/>
    <cellStyle name="RIGs input cells 5 2 18" xfId="28802"/>
    <cellStyle name="RIGs input cells 5 2 18 2" xfId="45792"/>
    <cellStyle name="RIGs input cells 5 2 19" xfId="28803"/>
    <cellStyle name="RIGs input cells 5 2 19 2" xfId="45793"/>
    <cellStyle name="RIGs input cells 5 2 2" xfId="28804"/>
    <cellStyle name="RIGs input cells 5 2 2 10" xfId="28805"/>
    <cellStyle name="RIGs input cells 5 2 2 11" xfId="28806"/>
    <cellStyle name="RIGs input cells 5 2 2 12" xfId="28807"/>
    <cellStyle name="RIGs input cells 5 2 2 13" xfId="28808"/>
    <cellStyle name="RIGs input cells 5 2 2 14" xfId="28809"/>
    <cellStyle name="RIGs input cells 5 2 2 15" xfId="28810"/>
    <cellStyle name="RIGs input cells 5 2 2 16" xfId="28811"/>
    <cellStyle name="RIGs input cells 5 2 2 17" xfId="28812"/>
    <cellStyle name="RIGs input cells 5 2 2 18" xfId="28813"/>
    <cellStyle name="RIGs input cells 5 2 2 19" xfId="28814"/>
    <cellStyle name="RIGs input cells 5 2 2 2" xfId="28815"/>
    <cellStyle name="RIGs input cells 5 2 2 2 10" xfId="28816"/>
    <cellStyle name="RIGs input cells 5 2 2 2 11" xfId="28817"/>
    <cellStyle name="RIGs input cells 5 2 2 2 12" xfId="28818"/>
    <cellStyle name="RIGs input cells 5 2 2 2 13" xfId="28819"/>
    <cellStyle name="RIGs input cells 5 2 2 2 14" xfId="28820"/>
    <cellStyle name="RIGs input cells 5 2 2 2 15" xfId="28821"/>
    <cellStyle name="RIGs input cells 5 2 2 2 16" xfId="28822"/>
    <cellStyle name="RIGs input cells 5 2 2 2 17" xfId="28823"/>
    <cellStyle name="RIGs input cells 5 2 2 2 18" xfId="28824"/>
    <cellStyle name="RIGs input cells 5 2 2 2 19" xfId="28825"/>
    <cellStyle name="RIGs input cells 5 2 2 2 2" xfId="28826"/>
    <cellStyle name="RIGs input cells 5 2 2 2 2 10" xfId="28827"/>
    <cellStyle name="RIGs input cells 5 2 2 2 2 11" xfId="28828"/>
    <cellStyle name="RIGs input cells 5 2 2 2 2 12" xfId="28829"/>
    <cellStyle name="RIGs input cells 5 2 2 2 2 13" xfId="28830"/>
    <cellStyle name="RIGs input cells 5 2 2 2 2 2" xfId="28831"/>
    <cellStyle name="RIGs input cells 5 2 2 2 2 2 2" xfId="45794"/>
    <cellStyle name="RIGs input cells 5 2 2 2 2 2 3" xfId="45795"/>
    <cellStyle name="RIGs input cells 5 2 2 2 2 3" xfId="28832"/>
    <cellStyle name="RIGs input cells 5 2 2 2 2 3 2" xfId="45796"/>
    <cellStyle name="RIGs input cells 5 2 2 2 2 3 3" xfId="45797"/>
    <cellStyle name="RIGs input cells 5 2 2 2 2 4" xfId="28833"/>
    <cellStyle name="RIGs input cells 5 2 2 2 2 5" xfId="28834"/>
    <cellStyle name="RIGs input cells 5 2 2 2 2 6" xfId="28835"/>
    <cellStyle name="RIGs input cells 5 2 2 2 2 7" xfId="28836"/>
    <cellStyle name="RIGs input cells 5 2 2 2 2 8" xfId="28837"/>
    <cellStyle name="RIGs input cells 5 2 2 2 2 9" xfId="28838"/>
    <cellStyle name="RIGs input cells 5 2 2 2 20" xfId="28839"/>
    <cellStyle name="RIGs input cells 5 2 2 2 21" xfId="28840"/>
    <cellStyle name="RIGs input cells 5 2 2 2 22" xfId="28841"/>
    <cellStyle name="RIGs input cells 5 2 2 2 23" xfId="28842"/>
    <cellStyle name="RIGs input cells 5 2 2 2 24" xfId="28843"/>
    <cellStyle name="RIGs input cells 5 2 2 2 25" xfId="28844"/>
    <cellStyle name="RIGs input cells 5 2 2 2 26" xfId="28845"/>
    <cellStyle name="RIGs input cells 5 2 2 2 27" xfId="28846"/>
    <cellStyle name="RIGs input cells 5 2 2 2 28" xfId="28847"/>
    <cellStyle name="RIGs input cells 5 2 2 2 29" xfId="28848"/>
    <cellStyle name="RIGs input cells 5 2 2 2 3" xfId="28849"/>
    <cellStyle name="RIGs input cells 5 2 2 2 3 2" xfId="45798"/>
    <cellStyle name="RIGs input cells 5 2 2 2 3 3" xfId="45799"/>
    <cellStyle name="RIGs input cells 5 2 2 2 30" xfId="28850"/>
    <cellStyle name="RIGs input cells 5 2 2 2 31" xfId="28851"/>
    <cellStyle name="RIGs input cells 5 2 2 2 32" xfId="28852"/>
    <cellStyle name="RIGs input cells 5 2 2 2 33" xfId="28853"/>
    <cellStyle name="RIGs input cells 5 2 2 2 34" xfId="28854"/>
    <cellStyle name="RIGs input cells 5 2 2 2 4" xfId="28855"/>
    <cellStyle name="RIGs input cells 5 2 2 2 4 2" xfId="45800"/>
    <cellStyle name="RIGs input cells 5 2 2 2 4 3" xfId="45801"/>
    <cellStyle name="RIGs input cells 5 2 2 2 5" xfId="28856"/>
    <cellStyle name="RIGs input cells 5 2 2 2 6" xfId="28857"/>
    <cellStyle name="RIGs input cells 5 2 2 2 7" xfId="28858"/>
    <cellStyle name="RIGs input cells 5 2 2 2 8" xfId="28859"/>
    <cellStyle name="RIGs input cells 5 2 2 2 9" xfId="28860"/>
    <cellStyle name="RIGs input cells 5 2 2 20" xfId="28861"/>
    <cellStyle name="RIGs input cells 5 2 2 21" xfId="28862"/>
    <cellStyle name="RIGs input cells 5 2 2 22" xfId="28863"/>
    <cellStyle name="RIGs input cells 5 2 2 23" xfId="28864"/>
    <cellStyle name="RIGs input cells 5 2 2 24" xfId="28865"/>
    <cellStyle name="RIGs input cells 5 2 2 25" xfId="28866"/>
    <cellStyle name="RIGs input cells 5 2 2 26" xfId="28867"/>
    <cellStyle name="RIGs input cells 5 2 2 27" xfId="28868"/>
    <cellStyle name="RIGs input cells 5 2 2 28" xfId="28869"/>
    <cellStyle name="RIGs input cells 5 2 2 29" xfId="28870"/>
    <cellStyle name="RIGs input cells 5 2 2 3" xfId="28871"/>
    <cellStyle name="RIGs input cells 5 2 2 3 10" xfId="28872"/>
    <cellStyle name="RIGs input cells 5 2 2 3 11" xfId="28873"/>
    <cellStyle name="RIGs input cells 5 2 2 3 12" xfId="28874"/>
    <cellStyle name="RIGs input cells 5 2 2 3 13" xfId="28875"/>
    <cellStyle name="RIGs input cells 5 2 2 3 2" xfId="28876"/>
    <cellStyle name="RIGs input cells 5 2 2 3 2 2" xfId="45802"/>
    <cellStyle name="RIGs input cells 5 2 2 3 2 3" xfId="45803"/>
    <cellStyle name="RIGs input cells 5 2 2 3 3" xfId="28877"/>
    <cellStyle name="RIGs input cells 5 2 2 3 3 2" xfId="45804"/>
    <cellStyle name="RIGs input cells 5 2 2 3 3 3" xfId="45805"/>
    <cellStyle name="RIGs input cells 5 2 2 3 4" xfId="28878"/>
    <cellStyle name="RIGs input cells 5 2 2 3 5" xfId="28879"/>
    <cellStyle name="RIGs input cells 5 2 2 3 6" xfId="28880"/>
    <cellStyle name="RIGs input cells 5 2 2 3 7" xfId="28881"/>
    <cellStyle name="RIGs input cells 5 2 2 3 8" xfId="28882"/>
    <cellStyle name="RIGs input cells 5 2 2 3 9" xfId="28883"/>
    <cellStyle name="RIGs input cells 5 2 2 30" xfId="28884"/>
    <cellStyle name="RIGs input cells 5 2 2 31" xfId="28885"/>
    <cellStyle name="RIGs input cells 5 2 2 32" xfId="28886"/>
    <cellStyle name="RIGs input cells 5 2 2 33" xfId="28887"/>
    <cellStyle name="RIGs input cells 5 2 2 34" xfId="28888"/>
    <cellStyle name="RIGs input cells 5 2 2 35" xfId="28889"/>
    <cellStyle name="RIGs input cells 5 2 2 4" xfId="28890"/>
    <cellStyle name="RIGs input cells 5 2 2 4 2" xfId="45806"/>
    <cellStyle name="RIGs input cells 5 2 2 4 3" xfId="45807"/>
    <cellStyle name="RIGs input cells 5 2 2 5" xfId="28891"/>
    <cellStyle name="RIGs input cells 5 2 2 5 2" xfId="45808"/>
    <cellStyle name="RIGs input cells 5 2 2 5 3" xfId="45809"/>
    <cellStyle name="RIGs input cells 5 2 2 6" xfId="28892"/>
    <cellStyle name="RIGs input cells 5 2 2 7" xfId="28893"/>
    <cellStyle name="RIGs input cells 5 2 2 8" xfId="28894"/>
    <cellStyle name="RIGs input cells 5 2 2 9" xfId="28895"/>
    <cellStyle name="RIGs input cells 5 2 2_4 28 1_Asst_Health_Crit_AllTO_RIIO_20110714pm" xfId="28896"/>
    <cellStyle name="RIGs input cells 5 2 20" xfId="28897"/>
    <cellStyle name="RIGs input cells 5 2 20 2" xfId="45810"/>
    <cellStyle name="RIGs input cells 5 2 21" xfId="28898"/>
    <cellStyle name="RIGs input cells 5 2 21 2" xfId="45811"/>
    <cellStyle name="RIGs input cells 5 2 22" xfId="28899"/>
    <cellStyle name="RIGs input cells 5 2 22 2" xfId="45812"/>
    <cellStyle name="RIGs input cells 5 2 23" xfId="28900"/>
    <cellStyle name="RIGs input cells 5 2 23 2" xfId="45813"/>
    <cellStyle name="RIGs input cells 5 2 24" xfId="28901"/>
    <cellStyle name="RIGs input cells 5 2 24 2" xfId="45814"/>
    <cellStyle name="RIGs input cells 5 2 25" xfId="28902"/>
    <cellStyle name="RIGs input cells 5 2 25 2" xfId="45815"/>
    <cellStyle name="RIGs input cells 5 2 26" xfId="28903"/>
    <cellStyle name="RIGs input cells 5 2 27" xfId="28904"/>
    <cellStyle name="RIGs input cells 5 2 28" xfId="28905"/>
    <cellStyle name="RIGs input cells 5 2 29" xfId="28906"/>
    <cellStyle name="RIGs input cells 5 2 3" xfId="28907"/>
    <cellStyle name="RIGs input cells 5 2 3 10" xfId="28908"/>
    <cellStyle name="RIGs input cells 5 2 3 11" xfId="28909"/>
    <cellStyle name="RIGs input cells 5 2 3 12" xfId="28910"/>
    <cellStyle name="RIGs input cells 5 2 3 13" xfId="28911"/>
    <cellStyle name="RIGs input cells 5 2 3 14" xfId="28912"/>
    <cellStyle name="RIGs input cells 5 2 3 15" xfId="28913"/>
    <cellStyle name="RIGs input cells 5 2 3 16" xfId="28914"/>
    <cellStyle name="RIGs input cells 5 2 3 17" xfId="28915"/>
    <cellStyle name="RIGs input cells 5 2 3 18" xfId="28916"/>
    <cellStyle name="RIGs input cells 5 2 3 19" xfId="28917"/>
    <cellStyle name="RIGs input cells 5 2 3 2" xfId="28918"/>
    <cellStyle name="RIGs input cells 5 2 3 2 10" xfId="28919"/>
    <cellStyle name="RIGs input cells 5 2 3 2 11" xfId="28920"/>
    <cellStyle name="RIGs input cells 5 2 3 2 12" xfId="28921"/>
    <cellStyle name="RIGs input cells 5 2 3 2 13" xfId="28922"/>
    <cellStyle name="RIGs input cells 5 2 3 2 2" xfId="28923"/>
    <cellStyle name="RIGs input cells 5 2 3 2 2 2" xfId="45816"/>
    <cellStyle name="RIGs input cells 5 2 3 2 2 3" xfId="45817"/>
    <cellStyle name="RIGs input cells 5 2 3 2 3" xfId="28924"/>
    <cellStyle name="RIGs input cells 5 2 3 2 3 2" xfId="45818"/>
    <cellStyle name="RIGs input cells 5 2 3 2 3 3" xfId="45819"/>
    <cellStyle name="RIGs input cells 5 2 3 2 4" xfId="28925"/>
    <cellStyle name="RIGs input cells 5 2 3 2 5" xfId="28926"/>
    <cellStyle name="RIGs input cells 5 2 3 2 6" xfId="28927"/>
    <cellStyle name="RIGs input cells 5 2 3 2 7" xfId="28928"/>
    <cellStyle name="RIGs input cells 5 2 3 2 8" xfId="28929"/>
    <cellStyle name="RIGs input cells 5 2 3 2 9" xfId="28930"/>
    <cellStyle name="RIGs input cells 5 2 3 20" xfId="28931"/>
    <cellStyle name="RIGs input cells 5 2 3 21" xfId="28932"/>
    <cellStyle name="RIGs input cells 5 2 3 22" xfId="28933"/>
    <cellStyle name="RIGs input cells 5 2 3 23" xfId="28934"/>
    <cellStyle name="RIGs input cells 5 2 3 24" xfId="28935"/>
    <cellStyle name="RIGs input cells 5 2 3 25" xfId="28936"/>
    <cellStyle name="RIGs input cells 5 2 3 26" xfId="28937"/>
    <cellStyle name="RIGs input cells 5 2 3 27" xfId="28938"/>
    <cellStyle name="RIGs input cells 5 2 3 28" xfId="28939"/>
    <cellStyle name="RIGs input cells 5 2 3 29" xfId="28940"/>
    <cellStyle name="RIGs input cells 5 2 3 3" xfId="28941"/>
    <cellStyle name="RIGs input cells 5 2 3 3 2" xfId="45820"/>
    <cellStyle name="RIGs input cells 5 2 3 3 3" xfId="45821"/>
    <cellStyle name="RIGs input cells 5 2 3 30" xfId="28942"/>
    <cellStyle name="RIGs input cells 5 2 3 31" xfId="28943"/>
    <cellStyle name="RIGs input cells 5 2 3 32" xfId="28944"/>
    <cellStyle name="RIGs input cells 5 2 3 33" xfId="28945"/>
    <cellStyle name="RIGs input cells 5 2 3 34" xfId="28946"/>
    <cellStyle name="RIGs input cells 5 2 3 4" xfId="28947"/>
    <cellStyle name="RIGs input cells 5 2 3 4 2" xfId="45822"/>
    <cellStyle name="RIGs input cells 5 2 3 4 3" xfId="45823"/>
    <cellStyle name="RIGs input cells 5 2 3 5" xfId="28948"/>
    <cellStyle name="RIGs input cells 5 2 3 6" xfId="28949"/>
    <cellStyle name="RIGs input cells 5 2 3 7" xfId="28950"/>
    <cellStyle name="RIGs input cells 5 2 3 8" xfId="28951"/>
    <cellStyle name="RIGs input cells 5 2 3 9" xfId="28952"/>
    <cellStyle name="RIGs input cells 5 2 30" xfId="28953"/>
    <cellStyle name="RIGs input cells 5 2 31" xfId="28954"/>
    <cellStyle name="RIGs input cells 5 2 32" xfId="28955"/>
    <cellStyle name="RIGs input cells 5 2 33" xfId="28956"/>
    <cellStyle name="RIGs input cells 5 2 34" xfId="28957"/>
    <cellStyle name="RIGs input cells 5 2 35" xfId="28958"/>
    <cellStyle name="RIGs input cells 5 2 36" xfId="28959"/>
    <cellStyle name="RIGs input cells 5 2 37" xfId="28960"/>
    <cellStyle name="RIGs input cells 5 2 38" xfId="28961"/>
    <cellStyle name="RIGs input cells 5 2 4" xfId="28962"/>
    <cellStyle name="RIGs input cells 5 2 4 10" xfId="28963"/>
    <cellStyle name="RIGs input cells 5 2 4 11" xfId="28964"/>
    <cellStyle name="RIGs input cells 5 2 4 12" xfId="28965"/>
    <cellStyle name="RIGs input cells 5 2 4 13" xfId="28966"/>
    <cellStyle name="RIGs input cells 5 2 4 14" xfId="28967"/>
    <cellStyle name="RIGs input cells 5 2 4 15" xfId="28968"/>
    <cellStyle name="RIGs input cells 5 2 4 16" xfId="28969"/>
    <cellStyle name="RIGs input cells 5 2 4 17" xfId="28970"/>
    <cellStyle name="RIGs input cells 5 2 4 18" xfId="28971"/>
    <cellStyle name="RIGs input cells 5 2 4 19" xfId="28972"/>
    <cellStyle name="RIGs input cells 5 2 4 2" xfId="28973"/>
    <cellStyle name="RIGs input cells 5 2 4 2 10" xfId="28974"/>
    <cellStyle name="RIGs input cells 5 2 4 2 11" xfId="28975"/>
    <cellStyle name="RIGs input cells 5 2 4 2 12" xfId="28976"/>
    <cellStyle name="RIGs input cells 5 2 4 2 13" xfId="28977"/>
    <cellStyle name="RIGs input cells 5 2 4 2 2" xfId="28978"/>
    <cellStyle name="RIGs input cells 5 2 4 2 2 2" xfId="45824"/>
    <cellStyle name="RIGs input cells 5 2 4 2 2 3" xfId="45825"/>
    <cellStyle name="RIGs input cells 5 2 4 2 3" xfId="28979"/>
    <cellStyle name="RIGs input cells 5 2 4 2 3 2" xfId="45826"/>
    <cellStyle name="RIGs input cells 5 2 4 2 3 3" xfId="45827"/>
    <cellStyle name="RIGs input cells 5 2 4 2 4" xfId="28980"/>
    <cellStyle name="RIGs input cells 5 2 4 2 5" xfId="28981"/>
    <cellStyle name="RIGs input cells 5 2 4 2 6" xfId="28982"/>
    <cellStyle name="RIGs input cells 5 2 4 2 7" xfId="28983"/>
    <cellStyle name="RIGs input cells 5 2 4 2 8" xfId="28984"/>
    <cellStyle name="RIGs input cells 5 2 4 2 9" xfId="28985"/>
    <cellStyle name="RIGs input cells 5 2 4 20" xfId="28986"/>
    <cellStyle name="RIGs input cells 5 2 4 21" xfId="28987"/>
    <cellStyle name="RIGs input cells 5 2 4 22" xfId="28988"/>
    <cellStyle name="RIGs input cells 5 2 4 23" xfId="28989"/>
    <cellStyle name="RIGs input cells 5 2 4 24" xfId="28990"/>
    <cellStyle name="RIGs input cells 5 2 4 25" xfId="28991"/>
    <cellStyle name="RIGs input cells 5 2 4 26" xfId="28992"/>
    <cellStyle name="RIGs input cells 5 2 4 27" xfId="28993"/>
    <cellStyle name="RIGs input cells 5 2 4 28" xfId="28994"/>
    <cellStyle name="RIGs input cells 5 2 4 29" xfId="28995"/>
    <cellStyle name="RIGs input cells 5 2 4 3" xfId="28996"/>
    <cellStyle name="RIGs input cells 5 2 4 3 2" xfId="45828"/>
    <cellStyle name="RIGs input cells 5 2 4 3 3" xfId="45829"/>
    <cellStyle name="RIGs input cells 5 2 4 30" xfId="28997"/>
    <cellStyle name="RIGs input cells 5 2 4 31" xfId="28998"/>
    <cellStyle name="RIGs input cells 5 2 4 32" xfId="28999"/>
    <cellStyle name="RIGs input cells 5 2 4 33" xfId="29000"/>
    <cellStyle name="RIGs input cells 5 2 4 34" xfId="29001"/>
    <cellStyle name="RIGs input cells 5 2 4 4" xfId="29002"/>
    <cellStyle name="RIGs input cells 5 2 4 4 2" xfId="45830"/>
    <cellStyle name="RIGs input cells 5 2 4 4 3" xfId="45831"/>
    <cellStyle name="RIGs input cells 5 2 4 5" xfId="29003"/>
    <cellStyle name="RIGs input cells 5 2 4 6" xfId="29004"/>
    <cellStyle name="RIGs input cells 5 2 4 7" xfId="29005"/>
    <cellStyle name="RIGs input cells 5 2 4 8" xfId="29006"/>
    <cellStyle name="RIGs input cells 5 2 4 9" xfId="29007"/>
    <cellStyle name="RIGs input cells 5 2 5" xfId="29008"/>
    <cellStyle name="RIGs input cells 5 2 5 10" xfId="29009"/>
    <cellStyle name="RIGs input cells 5 2 5 11" xfId="29010"/>
    <cellStyle name="RIGs input cells 5 2 5 12" xfId="29011"/>
    <cellStyle name="RIGs input cells 5 2 5 13" xfId="29012"/>
    <cellStyle name="RIGs input cells 5 2 5 2" xfId="29013"/>
    <cellStyle name="RIGs input cells 5 2 5 2 2" xfId="45832"/>
    <cellStyle name="RIGs input cells 5 2 5 2 3" xfId="45833"/>
    <cellStyle name="RIGs input cells 5 2 5 3" xfId="29014"/>
    <cellStyle name="RIGs input cells 5 2 5 3 2" xfId="45834"/>
    <cellStyle name="RIGs input cells 5 2 5 3 3" xfId="45835"/>
    <cellStyle name="RIGs input cells 5 2 5 4" xfId="29015"/>
    <cellStyle name="RIGs input cells 5 2 5 5" xfId="29016"/>
    <cellStyle name="RIGs input cells 5 2 5 6" xfId="29017"/>
    <cellStyle name="RIGs input cells 5 2 5 7" xfId="29018"/>
    <cellStyle name="RIGs input cells 5 2 5 8" xfId="29019"/>
    <cellStyle name="RIGs input cells 5 2 5 9" xfId="29020"/>
    <cellStyle name="RIGs input cells 5 2 6" xfId="29021"/>
    <cellStyle name="RIGs input cells 5 2 6 2" xfId="45836"/>
    <cellStyle name="RIGs input cells 5 2 6 2 2" xfId="45837"/>
    <cellStyle name="RIGs input cells 5 2 6 2 3" xfId="45838"/>
    <cellStyle name="RIGs input cells 5 2 6 3" xfId="45839"/>
    <cellStyle name="RIGs input cells 5 2 6 3 2" xfId="45840"/>
    <cellStyle name="RIGs input cells 5 2 6 4" xfId="45841"/>
    <cellStyle name="RIGs input cells 5 2 7" xfId="29022"/>
    <cellStyle name="RIGs input cells 5 2 7 2" xfId="45842"/>
    <cellStyle name="RIGs input cells 5 2 8" xfId="29023"/>
    <cellStyle name="RIGs input cells 5 2 8 2" xfId="45843"/>
    <cellStyle name="RIGs input cells 5 2 9" xfId="29024"/>
    <cellStyle name="RIGs input cells 5 2 9 2" xfId="45844"/>
    <cellStyle name="RIGs input cells 5 2_4 28 1_Asst_Health_Crit_AllTO_RIIO_20110714pm" xfId="29025"/>
    <cellStyle name="RIGs input cells 5 20" xfId="29026"/>
    <cellStyle name="RIGs input cells 5 20 2" xfId="45845"/>
    <cellStyle name="RIGs input cells 5 21" xfId="29027"/>
    <cellStyle name="RIGs input cells 5 21 2" xfId="45846"/>
    <cellStyle name="RIGs input cells 5 22" xfId="29028"/>
    <cellStyle name="RIGs input cells 5 22 2" xfId="45847"/>
    <cellStyle name="RIGs input cells 5 23" xfId="29029"/>
    <cellStyle name="RIGs input cells 5 23 2" xfId="45848"/>
    <cellStyle name="RIGs input cells 5 24" xfId="29030"/>
    <cellStyle name="RIGs input cells 5 24 2" xfId="45849"/>
    <cellStyle name="RIGs input cells 5 25" xfId="29031"/>
    <cellStyle name="RIGs input cells 5 25 2" xfId="45850"/>
    <cellStyle name="RIGs input cells 5 26" xfId="29032"/>
    <cellStyle name="RIGs input cells 5 26 2" xfId="45851"/>
    <cellStyle name="RIGs input cells 5 27" xfId="29033"/>
    <cellStyle name="RIGs input cells 5 28" xfId="29034"/>
    <cellStyle name="RIGs input cells 5 29" xfId="29035"/>
    <cellStyle name="RIGs input cells 5 3" xfId="29036"/>
    <cellStyle name="RIGs input cells 5 3 10" xfId="29037"/>
    <cellStyle name="RIGs input cells 5 3 11" xfId="29038"/>
    <cellStyle name="RIGs input cells 5 3 12" xfId="29039"/>
    <cellStyle name="RIGs input cells 5 3 13" xfId="29040"/>
    <cellStyle name="RIGs input cells 5 3 14" xfId="29041"/>
    <cellStyle name="RIGs input cells 5 3 15" xfId="29042"/>
    <cellStyle name="RIGs input cells 5 3 16" xfId="29043"/>
    <cellStyle name="RIGs input cells 5 3 17" xfId="29044"/>
    <cellStyle name="RIGs input cells 5 3 18" xfId="29045"/>
    <cellStyle name="RIGs input cells 5 3 19" xfId="29046"/>
    <cellStyle name="RIGs input cells 5 3 2" xfId="29047"/>
    <cellStyle name="RIGs input cells 5 3 2 10" xfId="29048"/>
    <cellStyle name="RIGs input cells 5 3 2 11" xfId="29049"/>
    <cellStyle name="RIGs input cells 5 3 2 12" xfId="29050"/>
    <cellStyle name="RIGs input cells 5 3 2 13" xfId="29051"/>
    <cellStyle name="RIGs input cells 5 3 2 14" xfId="29052"/>
    <cellStyle name="RIGs input cells 5 3 2 15" xfId="29053"/>
    <cellStyle name="RIGs input cells 5 3 2 16" xfId="29054"/>
    <cellStyle name="RIGs input cells 5 3 2 17" xfId="29055"/>
    <cellStyle name="RIGs input cells 5 3 2 18" xfId="29056"/>
    <cellStyle name="RIGs input cells 5 3 2 19" xfId="29057"/>
    <cellStyle name="RIGs input cells 5 3 2 2" xfId="29058"/>
    <cellStyle name="RIGs input cells 5 3 2 2 10" xfId="29059"/>
    <cellStyle name="RIGs input cells 5 3 2 2 11" xfId="29060"/>
    <cellStyle name="RIGs input cells 5 3 2 2 12" xfId="29061"/>
    <cellStyle name="RIGs input cells 5 3 2 2 13" xfId="29062"/>
    <cellStyle name="RIGs input cells 5 3 2 2 2" xfId="29063"/>
    <cellStyle name="RIGs input cells 5 3 2 2 2 2" xfId="45852"/>
    <cellStyle name="RIGs input cells 5 3 2 2 2 3" xfId="45853"/>
    <cellStyle name="RIGs input cells 5 3 2 2 3" xfId="29064"/>
    <cellStyle name="RIGs input cells 5 3 2 2 3 2" xfId="45854"/>
    <cellStyle name="RIGs input cells 5 3 2 2 3 3" xfId="45855"/>
    <cellStyle name="RIGs input cells 5 3 2 2 4" xfId="29065"/>
    <cellStyle name="RIGs input cells 5 3 2 2 5" xfId="29066"/>
    <cellStyle name="RIGs input cells 5 3 2 2 6" xfId="29067"/>
    <cellStyle name="RIGs input cells 5 3 2 2 7" xfId="29068"/>
    <cellStyle name="RIGs input cells 5 3 2 2 8" xfId="29069"/>
    <cellStyle name="RIGs input cells 5 3 2 2 9" xfId="29070"/>
    <cellStyle name="RIGs input cells 5 3 2 20" xfId="29071"/>
    <cellStyle name="RIGs input cells 5 3 2 21" xfId="29072"/>
    <cellStyle name="RIGs input cells 5 3 2 22" xfId="29073"/>
    <cellStyle name="RIGs input cells 5 3 2 23" xfId="29074"/>
    <cellStyle name="RIGs input cells 5 3 2 24" xfId="29075"/>
    <cellStyle name="RIGs input cells 5 3 2 25" xfId="29076"/>
    <cellStyle name="RIGs input cells 5 3 2 26" xfId="29077"/>
    <cellStyle name="RIGs input cells 5 3 2 27" xfId="29078"/>
    <cellStyle name="RIGs input cells 5 3 2 28" xfId="29079"/>
    <cellStyle name="RIGs input cells 5 3 2 29" xfId="29080"/>
    <cellStyle name="RIGs input cells 5 3 2 3" xfId="29081"/>
    <cellStyle name="RIGs input cells 5 3 2 3 2" xfId="45856"/>
    <cellStyle name="RIGs input cells 5 3 2 3 3" xfId="45857"/>
    <cellStyle name="RIGs input cells 5 3 2 30" xfId="29082"/>
    <cellStyle name="RIGs input cells 5 3 2 31" xfId="29083"/>
    <cellStyle name="RIGs input cells 5 3 2 32" xfId="29084"/>
    <cellStyle name="RIGs input cells 5 3 2 33" xfId="29085"/>
    <cellStyle name="RIGs input cells 5 3 2 34" xfId="29086"/>
    <cellStyle name="RIGs input cells 5 3 2 4" xfId="29087"/>
    <cellStyle name="RIGs input cells 5 3 2 4 2" xfId="45858"/>
    <cellStyle name="RIGs input cells 5 3 2 4 3" xfId="45859"/>
    <cellStyle name="RIGs input cells 5 3 2 5" xfId="29088"/>
    <cellStyle name="RIGs input cells 5 3 2 6" xfId="29089"/>
    <cellStyle name="RIGs input cells 5 3 2 7" xfId="29090"/>
    <cellStyle name="RIGs input cells 5 3 2 8" xfId="29091"/>
    <cellStyle name="RIGs input cells 5 3 2 9" xfId="29092"/>
    <cellStyle name="RIGs input cells 5 3 20" xfId="29093"/>
    <cellStyle name="RIGs input cells 5 3 21" xfId="29094"/>
    <cellStyle name="RIGs input cells 5 3 22" xfId="29095"/>
    <cellStyle name="RIGs input cells 5 3 23" xfId="29096"/>
    <cellStyle name="RIGs input cells 5 3 24" xfId="29097"/>
    <cellStyle name="RIGs input cells 5 3 25" xfId="29098"/>
    <cellStyle name="RIGs input cells 5 3 26" xfId="29099"/>
    <cellStyle name="RIGs input cells 5 3 27" xfId="29100"/>
    <cellStyle name="RIGs input cells 5 3 28" xfId="29101"/>
    <cellStyle name="RIGs input cells 5 3 29" xfId="29102"/>
    <cellStyle name="RIGs input cells 5 3 3" xfId="29103"/>
    <cellStyle name="RIGs input cells 5 3 3 10" xfId="29104"/>
    <cellStyle name="RIGs input cells 5 3 3 11" xfId="29105"/>
    <cellStyle name="RIGs input cells 5 3 3 12" xfId="29106"/>
    <cellStyle name="RIGs input cells 5 3 3 13" xfId="29107"/>
    <cellStyle name="RIGs input cells 5 3 3 2" xfId="29108"/>
    <cellStyle name="RIGs input cells 5 3 3 2 2" xfId="45860"/>
    <cellStyle name="RIGs input cells 5 3 3 2 3" xfId="45861"/>
    <cellStyle name="RIGs input cells 5 3 3 3" xfId="29109"/>
    <cellStyle name="RIGs input cells 5 3 3 3 2" xfId="45862"/>
    <cellStyle name="RIGs input cells 5 3 3 3 3" xfId="45863"/>
    <cellStyle name="RIGs input cells 5 3 3 4" xfId="29110"/>
    <cellStyle name="RIGs input cells 5 3 3 5" xfId="29111"/>
    <cellStyle name="RIGs input cells 5 3 3 6" xfId="29112"/>
    <cellStyle name="RIGs input cells 5 3 3 7" xfId="29113"/>
    <cellStyle name="RIGs input cells 5 3 3 8" xfId="29114"/>
    <cellStyle name="RIGs input cells 5 3 3 9" xfId="29115"/>
    <cellStyle name="RIGs input cells 5 3 30" xfId="29116"/>
    <cellStyle name="RIGs input cells 5 3 31" xfId="29117"/>
    <cellStyle name="RIGs input cells 5 3 32" xfId="29118"/>
    <cellStyle name="RIGs input cells 5 3 33" xfId="29119"/>
    <cellStyle name="RIGs input cells 5 3 34" xfId="29120"/>
    <cellStyle name="RIGs input cells 5 3 35" xfId="29121"/>
    <cellStyle name="RIGs input cells 5 3 4" xfId="29122"/>
    <cellStyle name="RIGs input cells 5 3 4 2" xfId="45864"/>
    <cellStyle name="RIGs input cells 5 3 4 3" xfId="45865"/>
    <cellStyle name="RIGs input cells 5 3 5" xfId="29123"/>
    <cellStyle name="RIGs input cells 5 3 5 2" xfId="45866"/>
    <cellStyle name="RIGs input cells 5 3 5 3" xfId="45867"/>
    <cellStyle name="RIGs input cells 5 3 6" xfId="29124"/>
    <cellStyle name="RIGs input cells 5 3 7" xfId="29125"/>
    <cellStyle name="RIGs input cells 5 3 8" xfId="29126"/>
    <cellStyle name="RIGs input cells 5 3 9" xfId="29127"/>
    <cellStyle name="RIGs input cells 5 3_4 28 1_Asst_Health_Crit_AllTO_RIIO_20110714pm" xfId="29128"/>
    <cellStyle name="RIGs input cells 5 30" xfId="29129"/>
    <cellStyle name="RIGs input cells 5 31" xfId="29130"/>
    <cellStyle name="RIGs input cells 5 32" xfId="29131"/>
    <cellStyle name="RIGs input cells 5 33" xfId="29132"/>
    <cellStyle name="RIGs input cells 5 34" xfId="29133"/>
    <cellStyle name="RIGs input cells 5 35" xfId="29134"/>
    <cellStyle name="RIGs input cells 5 36" xfId="29135"/>
    <cellStyle name="RIGs input cells 5 37" xfId="29136"/>
    <cellStyle name="RIGs input cells 5 38" xfId="29137"/>
    <cellStyle name="RIGs input cells 5 39" xfId="29138"/>
    <cellStyle name="RIGs input cells 5 4" xfId="29139"/>
    <cellStyle name="RIGs input cells 5 4 10" xfId="29140"/>
    <cellStyle name="RIGs input cells 5 4 11" xfId="29141"/>
    <cellStyle name="RIGs input cells 5 4 12" xfId="29142"/>
    <cellStyle name="RIGs input cells 5 4 13" xfId="29143"/>
    <cellStyle name="RIGs input cells 5 4 14" xfId="29144"/>
    <cellStyle name="RIGs input cells 5 4 15" xfId="29145"/>
    <cellStyle name="RIGs input cells 5 4 16" xfId="29146"/>
    <cellStyle name="RIGs input cells 5 4 17" xfId="29147"/>
    <cellStyle name="RIGs input cells 5 4 18" xfId="29148"/>
    <cellStyle name="RIGs input cells 5 4 19" xfId="29149"/>
    <cellStyle name="RIGs input cells 5 4 2" xfId="29150"/>
    <cellStyle name="RIGs input cells 5 4 2 10" xfId="29151"/>
    <cellStyle name="RIGs input cells 5 4 2 11" xfId="29152"/>
    <cellStyle name="RIGs input cells 5 4 2 12" xfId="29153"/>
    <cellStyle name="RIGs input cells 5 4 2 13" xfId="29154"/>
    <cellStyle name="RIGs input cells 5 4 2 2" xfId="29155"/>
    <cellStyle name="RIGs input cells 5 4 2 2 2" xfId="45868"/>
    <cellStyle name="RIGs input cells 5 4 2 2 3" xfId="45869"/>
    <cellStyle name="RIGs input cells 5 4 2 3" xfId="29156"/>
    <cellStyle name="RIGs input cells 5 4 2 3 2" xfId="45870"/>
    <cellStyle name="RIGs input cells 5 4 2 3 3" xfId="45871"/>
    <cellStyle name="RIGs input cells 5 4 2 4" xfId="29157"/>
    <cellStyle name="RIGs input cells 5 4 2 5" xfId="29158"/>
    <cellStyle name="RIGs input cells 5 4 2 6" xfId="29159"/>
    <cellStyle name="RIGs input cells 5 4 2 7" xfId="29160"/>
    <cellStyle name="RIGs input cells 5 4 2 8" xfId="29161"/>
    <cellStyle name="RIGs input cells 5 4 2 9" xfId="29162"/>
    <cellStyle name="RIGs input cells 5 4 20" xfId="29163"/>
    <cellStyle name="RIGs input cells 5 4 21" xfId="29164"/>
    <cellStyle name="RIGs input cells 5 4 22" xfId="29165"/>
    <cellStyle name="RIGs input cells 5 4 23" xfId="29166"/>
    <cellStyle name="RIGs input cells 5 4 24" xfId="29167"/>
    <cellStyle name="RIGs input cells 5 4 25" xfId="29168"/>
    <cellStyle name="RIGs input cells 5 4 26" xfId="29169"/>
    <cellStyle name="RIGs input cells 5 4 27" xfId="29170"/>
    <cellStyle name="RIGs input cells 5 4 28" xfId="29171"/>
    <cellStyle name="RIGs input cells 5 4 29" xfId="29172"/>
    <cellStyle name="RIGs input cells 5 4 3" xfId="29173"/>
    <cellStyle name="RIGs input cells 5 4 3 2" xfId="45872"/>
    <cellStyle name="RIGs input cells 5 4 3 3" xfId="45873"/>
    <cellStyle name="RIGs input cells 5 4 30" xfId="29174"/>
    <cellStyle name="RIGs input cells 5 4 31" xfId="29175"/>
    <cellStyle name="RIGs input cells 5 4 32" xfId="29176"/>
    <cellStyle name="RIGs input cells 5 4 33" xfId="29177"/>
    <cellStyle name="RIGs input cells 5 4 34" xfId="29178"/>
    <cellStyle name="RIGs input cells 5 4 4" xfId="29179"/>
    <cellStyle name="RIGs input cells 5 4 4 2" xfId="45874"/>
    <cellStyle name="RIGs input cells 5 4 4 3" xfId="45875"/>
    <cellStyle name="RIGs input cells 5 4 5" xfId="29180"/>
    <cellStyle name="RIGs input cells 5 4 6" xfId="29181"/>
    <cellStyle name="RIGs input cells 5 4 7" xfId="29182"/>
    <cellStyle name="RIGs input cells 5 4 8" xfId="29183"/>
    <cellStyle name="RIGs input cells 5 4 9" xfId="29184"/>
    <cellStyle name="RIGs input cells 5 5" xfId="29185"/>
    <cellStyle name="RIGs input cells 5 5 10" xfId="29186"/>
    <cellStyle name="RIGs input cells 5 5 11" xfId="29187"/>
    <cellStyle name="RIGs input cells 5 5 12" xfId="29188"/>
    <cellStyle name="RIGs input cells 5 5 13" xfId="29189"/>
    <cellStyle name="RIGs input cells 5 5 14" xfId="29190"/>
    <cellStyle name="RIGs input cells 5 5 15" xfId="29191"/>
    <cellStyle name="RIGs input cells 5 5 16" xfId="29192"/>
    <cellStyle name="RIGs input cells 5 5 17" xfId="29193"/>
    <cellStyle name="RIGs input cells 5 5 18" xfId="29194"/>
    <cellStyle name="RIGs input cells 5 5 19" xfId="29195"/>
    <cellStyle name="RIGs input cells 5 5 2" xfId="29196"/>
    <cellStyle name="RIGs input cells 5 5 2 10" xfId="29197"/>
    <cellStyle name="RIGs input cells 5 5 2 11" xfId="29198"/>
    <cellStyle name="RIGs input cells 5 5 2 12" xfId="29199"/>
    <cellStyle name="RIGs input cells 5 5 2 13" xfId="29200"/>
    <cellStyle name="RIGs input cells 5 5 2 2" xfId="29201"/>
    <cellStyle name="RIGs input cells 5 5 2 2 2" xfId="45876"/>
    <cellStyle name="RIGs input cells 5 5 2 2 3" xfId="45877"/>
    <cellStyle name="RIGs input cells 5 5 2 3" xfId="29202"/>
    <cellStyle name="RIGs input cells 5 5 2 3 2" xfId="45878"/>
    <cellStyle name="RIGs input cells 5 5 2 3 3" xfId="45879"/>
    <cellStyle name="RIGs input cells 5 5 2 4" xfId="29203"/>
    <cellStyle name="RIGs input cells 5 5 2 5" xfId="29204"/>
    <cellStyle name="RIGs input cells 5 5 2 6" xfId="29205"/>
    <cellStyle name="RIGs input cells 5 5 2 7" xfId="29206"/>
    <cellStyle name="RIGs input cells 5 5 2 8" xfId="29207"/>
    <cellStyle name="RIGs input cells 5 5 2 9" xfId="29208"/>
    <cellStyle name="RIGs input cells 5 5 20" xfId="29209"/>
    <cellStyle name="RIGs input cells 5 5 21" xfId="29210"/>
    <cellStyle name="RIGs input cells 5 5 22" xfId="29211"/>
    <cellStyle name="RIGs input cells 5 5 23" xfId="29212"/>
    <cellStyle name="RIGs input cells 5 5 24" xfId="29213"/>
    <cellStyle name="RIGs input cells 5 5 25" xfId="29214"/>
    <cellStyle name="RIGs input cells 5 5 26" xfId="29215"/>
    <cellStyle name="RIGs input cells 5 5 27" xfId="29216"/>
    <cellStyle name="RIGs input cells 5 5 28" xfId="29217"/>
    <cellStyle name="RIGs input cells 5 5 29" xfId="29218"/>
    <cellStyle name="RIGs input cells 5 5 3" xfId="29219"/>
    <cellStyle name="RIGs input cells 5 5 3 2" xfId="45880"/>
    <cellStyle name="RIGs input cells 5 5 3 3" xfId="45881"/>
    <cellStyle name="RIGs input cells 5 5 30" xfId="29220"/>
    <cellStyle name="RIGs input cells 5 5 31" xfId="29221"/>
    <cellStyle name="RIGs input cells 5 5 32" xfId="29222"/>
    <cellStyle name="RIGs input cells 5 5 33" xfId="29223"/>
    <cellStyle name="RIGs input cells 5 5 34" xfId="29224"/>
    <cellStyle name="RIGs input cells 5 5 4" xfId="29225"/>
    <cellStyle name="RIGs input cells 5 5 4 2" xfId="45882"/>
    <cellStyle name="RIGs input cells 5 5 4 3" xfId="45883"/>
    <cellStyle name="RIGs input cells 5 5 5" xfId="29226"/>
    <cellStyle name="RIGs input cells 5 5 6" xfId="29227"/>
    <cellStyle name="RIGs input cells 5 5 7" xfId="29228"/>
    <cellStyle name="RIGs input cells 5 5 8" xfId="29229"/>
    <cellStyle name="RIGs input cells 5 5 9" xfId="29230"/>
    <cellStyle name="RIGs input cells 5 6" xfId="29231"/>
    <cellStyle name="RIGs input cells 5 6 10" xfId="29232"/>
    <cellStyle name="RIGs input cells 5 6 11" xfId="29233"/>
    <cellStyle name="RIGs input cells 5 6 12" xfId="29234"/>
    <cellStyle name="RIGs input cells 5 6 13" xfId="29235"/>
    <cellStyle name="RIGs input cells 5 6 2" xfId="29236"/>
    <cellStyle name="RIGs input cells 5 6 2 2" xfId="45884"/>
    <cellStyle name="RIGs input cells 5 6 2 3" xfId="45885"/>
    <cellStyle name="RIGs input cells 5 6 3" xfId="29237"/>
    <cellStyle name="RIGs input cells 5 6 3 2" xfId="45886"/>
    <cellStyle name="RIGs input cells 5 6 3 3" xfId="45887"/>
    <cellStyle name="RIGs input cells 5 6 4" xfId="29238"/>
    <cellStyle name="RIGs input cells 5 6 5" xfId="29239"/>
    <cellStyle name="RIGs input cells 5 6 6" xfId="29240"/>
    <cellStyle name="RIGs input cells 5 6 7" xfId="29241"/>
    <cellStyle name="RIGs input cells 5 6 8" xfId="29242"/>
    <cellStyle name="RIGs input cells 5 6 9" xfId="29243"/>
    <cellStyle name="RIGs input cells 5 7" xfId="29244"/>
    <cellStyle name="RIGs input cells 5 7 2" xfId="29245"/>
    <cellStyle name="RIGs input cells 5 7 2 2" xfId="45888"/>
    <cellStyle name="RIGs input cells 5 7 2 3" xfId="45889"/>
    <cellStyle name="RIGs input cells 5 7 3" xfId="45890"/>
    <cellStyle name="RIGs input cells 5 7 3 2" xfId="45891"/>
    <cellStyle name="RIGs input cells 5 7 4" xfId="45892"/>
    <cellStyle name="RIGs input cells 5 8" xfId="29246"/>
    <cellStyle name="RIGs input cells 5 8 2" xfId="45893"/>
    <cellStyle name="RIGs input cells 5 9" xfId="29247"/>
    <cellStyle name="RIGs input cells 5 9 2" xfId="45894"/>
    <cellStyle name="RIGs input cells 5_1.3s Accounting C Costs Scots" xfId="29248"/>
    <cellStyle name="RIGs input cells 6" xfId="29249"/>
    <cellStyle name="RIGs input cells 6 10" xfId="29250"/>
    <cellStyle name="RIGs input cells 6 10 2" xfId="45895"/>
    <cellStyle name="RIGs input cells 6 11" xfId="29251"/>
    <cellStyle name="RIGs input cells 6 11 2" xfId="45896"/>
    <cellStyle name="RIGs input cells 6 12" xfId="29252"/>
    <cellStyle name="RIGs input cells 6 12 2" xfId="45897"/>
    <cellStyle name="RIGs input cells 6 13" xfId="29253"/>
    <cellStyle name="RIGs input cells 6 13 2" xfId="45898"/>
    <cellStyle name="RIGs input cells 6 14" xfId="29254"/>
    <cellStyle name="RIGs input cells 6 14 2" xfId="45899"/>
    <cellStyle name="RIGs input cells 6 15" xfId="29255"/>
    <cellStyle name="RIGs input cells 6 15 2" xfId="45900"/>
    <cellStyle name="RIGs input cells 6 16" xfId="29256"/>
    <cellStyle name="RIGs input cells 6 16 2" xfId="45901"/>
    <cellStyle name="RIGs input cells 6 17" xfId="29257"/>
    <cellStyle name="RIGs input cells 6 17 2" xfId="45902"/>
    <cellStyle name="RIGs input cells 6 18" xfId="29258"/>
    <cellStyle name="RIGs input cells 6 18 2" xfId="45903"/>
    <cellStyle name="RIGs input cells 6 19" xfId="29259"/>
    <cellStyle name="RIGs input cells 6 19 2" xfId="45904"/>
    <cellStyle name="RIGs input cells 6 2" xfId="29260"/>
    <cellStyle name="RIGs input cells 6 2 10" xfId="29261"/>
    <cellStyle name="RIGs input cells 6 2 10 2" xfId="45905"/>
    <cellStyle name="RIGs input cells 6 2 11" xfId="29262"/>
    <cellStyle name="RIGs input cells 6 2 11 2" xfId="45906"/>
    <cellStyle name="RIGs input cells 6 2 12" xfId="29263"/>
    <cellStyle name="RIGs input cells 6 2 12 2" xfId="45907"/>
    <cellStyle name="RIGs input cells 6 2 13" xfId="29264"/>
    <cellStyle name="RIGs input cells 6 2 13 2" xfId="45908"/>
    <cellStyle name="RIGs input cells 6 2 14" xfId="29265"/>
    <cellStyle name="RIGs input cells 6 2 14 2" xfId="45909"/>
    <cellStyle name="RIGs input cells 6 2 15" xfId="29266"/>
    <cellStyle name="RIGs input cells 6 2 15 2" xfId="45910"/>
    <cellStyle name="RIGs input cells 6 2 16" xfId="29267"/>
    <cellStyle name="RIGs input cells 6 2 16 2" xfId="45911"/>
    <cellStyle name="RIGs input cells 6 2 17" xfId="29268"/>
    <cellStyle name="RIGs input cells 6 2 17 2" xfId="45912"/>
    <cellStyle name="RIGs input cells 6 2 18" xfId="29269"/>
    <cellStyle name="RIGs input cells 6 2 18 2" xfId="45913"/>
    <cellStyle name="RIGs input cells 6 2 19" xfId="29270"/>
    <cellStyle name="RIGs input cells 6 2 19 2" xfId="45914"/>
    <cellStyle name="RIGs input cells 6 2 2" xfId="29271"/>
    <cellStyle name="RIGs input cells 6 2 2 10" xfId="29272"/>
    <cellStyle name="RIGs input cells 6 2 2 11" xfId="29273"/>
    <cellStyle name="RIGs input cells 6 2 2 12" xfId="29274"/>
    <cellStyle name="RIGs input cells 6 2 2 13" xfId="29275"/>
    <cellStyle name="RIGs input cells 6 2 2 14" xfId="29276"/>
    <cellStyle name="RIGs input cells 6 2 2 15" xfId="29277"/>
    <cellStyle name="RIGs input cells 6 2 2 16" xfId="29278"/>
    <cellStyle name="RIGs input cells 6 2 2 17" xfId="29279"/>
    <cellStyle name="RIGs input cells 6 2 2 18" xfId="29280"/>
    <cellStyle name="RIGs input cells 6 2 2 19" xfId="29281"/>
    <cellStyle name="RIGs input cells 6 2 2 2" xfId="29282"/>
    <cellStyle name="RIGs input cells 6 2 2 2 10" xfId="29283"/>
    <cellStyle name="RIGs input cells 6 2 2 2 11" xfId="29284"/>
    <cellStyle name="RIGs input cells 6 2 2 2 12" xfId="29285"/>
    <cellStyle name="RIGs input cells 6 2 2 2 13" xfId="29286"/>
    <cellStyle name="RIGs input cells 6 2 2 2 14" xfId="29287"/>
    <cellStyle name="RIGs input cells 6 2 2 2 15" xfId="29288"/>
    <cellStyle name="RIGs input cells 6 2 2 2 16" xfId="29289"/>
    <cellStyle name="RIGs input cells 6 2 2 2 17" xfId="29290"/>
    <cellStyle name="RIGs input cells 6 2 2 2 18" xfId="29291"/>
    <cellStyle name="RIGs input cells 6 2 2 2 19" xfId="29292"/>
    <cellStyle name="RIGs input cells 6 2 2 2 2" xfId="29293"/>
    <cellStyle name="RIGs input cells 6 2 2 2 2 10" xfId="29294"/>
    <cellStyle name="RIGs input cells 6 2 2 2 2 11" xfId="29295"/>
    <cellStyle name="RIGs input cells 6 2 2 2 2 12" xfId="29296"/>
    <cellStyle name="RIGs input cells 6 2 2 2 2 13" xfId="29297"/>
    <cellStyle name="RIGs input cells 6 2 2 2 2 2" xfId="29298"/>
    <cellStyle name="RIGs input cells 6 2 2 2 2 2 2" xfId="45915"/>
    <cellStyle name="RIGs input cells 6 2 2 2 2 2 3" xfId="45916"/>
    <cellStyle name="RIGs input cells 6 2 2 2 2 3" xfId="29299"/>
    <cellStyle name="RIGs input cells 6 2 2 2 2 3 2" xfId="45917"/>
    <cellStyle name="RIGs input cells 6 2 2 2 2 3 3" xfId="45918"/>
    <cellStyle name="RIGs input cells 6 2 2 2 2 4" xfId="29300"/>
    <cellStyle name="RIGs input cells 6 2 2 2 2 5" xfId="29301"/>
    <cellStyle name="RIGs input cells 6 2 2 2 2 6" xfId="29302"/>
    <cellStyle name="RIGs input cells 6 2 2 2 2 7" xfId="29303"/>
    <cellStyle name="RIGs input cells 6 2 2 2 2 8" xfId="29304"/>
    <cellStyle name="RIGs input cells 6 2 2 2 2 9" xfId="29305"/>
    <cellStyle name="RIGs input cells 6 2 2 2 20" xfId="29306"/>
    <cellStyle name="RIGs input cells 6 2 2 2 21" xfId="29307"/>
    <cellStyle name="RIGs input cells 6 2 2 2 22" xfId="29308"/>
    <cellStyle name="RIGs input cells 6 2 2 2 23" xfId="29309"/>
    <cellStyle name="RIGs input cells 6 2 2 2 24" xfId="29310"/>
    <cellStyle name="RIGs input cells 6 2 2 2 25" xfId="29311"/>
    <cellStyle name="RIGs input cells 6 2 2 2 26" xfId="29312"/>
    <cellStyle name="RIGs input cells 6 2 2 2 27" xfId="29313"/>
    <cellStyle name="RIGs input cells 6 2 2 2 28" xfId="29314"/>
    <cellStyle name="RIGs input cells 6 2 2 2 29" xfId="29315"/>
    <cellStyle name="RIGs input cells 6 2 2 2 3" xfId="29316"/>
    <cellStyle name="RIGs input cells 6 2 2 2 3 2" xfId="45919"/>
    <cellStyle name="RIGs input cells 6 2 2 2 3 3" xfId="45920"/>
    <cellStyle name="RIGs input cells 6 2 2 2 30" xfId="29317"/>
    <cellStyle name="RIGs input cells 6 2 2 2 31" xfId="29318"/>
    <cellStyle name="RIGs input cells 6 2 2 2 32" xfId="29319"/>
    <cellStyle name="RIGs input cells 6 2 2 2 33" xfId="29320"/>
    <cellStyle name="RIGs input cells 6 2 2 2 34" xfId="29321"/>
    <cellStyle name="RIGs input cells 6 2 2 2 4" xfId="29322"/>
    <cellStyle name="RIGs input cells 6 2 2 2 4 2" xfId="45921"/>
    <cellStyle name="RIGs input cells 6 2 2 2 4 3" xfId="45922"/>
    <cellStyle name="RIGs input cells 6 2 2 2 5" xfId="29323"/>
    <cellStyle name="RIGs input cells 6 2 2 2 6" xfId="29324"/>
    <cellStyle name="RIGs input cells 6 2 2 2 7" xfId="29325"/>
    <cellStyle name="RIGs input cells 6 2 2 2 8" xfId="29326"/>
    <cellStyle name="RIGs input cells 6 2 2 2 9" xfId="29327"/>
    <cellStyle name="RIGs input cells 6 2 2 20" xfId="29328"/>
    <cellStyle name="RIGs input cells 6 2 2 21" xfId="29329"/>
    <cellStyle name="RIGs input cells 6 2 2 22" xfId="29330"/>
    <cellStyle name="RIGs input cells 6 2 2 23" xfId="29331"/>
    <cellStyle name="RIGs input cells 6 2 2 24" xfId="29332"/>
    <cellStyle name="RIGs input cells 6 2 2 25" xfId="29333"/>
    <cellStyle name="RIGs input cells 6 2 2 26" xfId="29334"/>
    <cellStyle name="RIGs input cells 6 2 2 27" xfId="29335"/>
    <cellStyle name="RIGs input cells 6 2 2 28" xfId="29336"/>
    <cellStyle name="RIGs input cells 6 2 2 29" xfId="29337"/>
    <cellStyle name="RIGs input cells 6 2 2 3" xfId="29338"/>
    <cellStyle name="RIGs input cells 6 2 2 3 10" xfId="29339"/>
    <cellStyle name="RIGs input cells 6 2 2 3 11" xfId="29340"/>
    <cellStyle name="RIGs input cells 6 2 2 3 12" xfId="29341"/>
    <cellStyle name="RIGs input cells 6 2 2 3 13" xfId="29342"/>
    <cellStyle name="RIGs input cells 6 2 2 3 2" xfId="29343"/>
    <cellStyle name="RIGs input cells 6 2 2 3 2 2" xfId="45923"/>
    <cellStyle name="RIGs input cells 6 2 2 3 2 3" xfId="45924"/>
    <cellStyle name="RIGs input cells 6 2 2 3 3" xfId="29344"/>
    <cellStyle name="RIGs input cells 6 2 2 3 3 2" xfId="45925"/>
    <cellStyle name="RIGs input cells 6 2 2 3 3 3" xfId="45926"/>
    <cellStyle name="RIGs input cells 6 2 2 3 4" xfId="29345"/>
    <cellStyle name="RIGs input cells 6 2 2 3 5" xfId="29346"/>
    <cellStyle name="RIGs input cells 6 2 2 3 6" xfId="29347"/>
    <cellStyle name="RIGs input cells 6 2 2 3 7" xfId="29348"/>
    <cellStyle name="RIGs input cells 6 2 2 3 8" xfId="29349"/>
    <cellStyle name="RIGs input cells 6 2 2 3 9" xfId="29350"/>
    <cellStyle name="RIGs input cells 6 2 2 30" xfId="29351"/>
    <cellStyle name="RIGs input cells 6 2 2 31" xfId="29352"/>
    <cellStyle name="RIGs input cells 6 2 2 32" xfId="29353"/>
    <cellStyle name="RIGs input cells 6 2 2 33" xfId="29354"/>
    <cellStyle name="RIGs input cells 6 2 2 34" xfId="29355"/>
    <cellStyle name="RIGs input cells 6 2 2 35" xfId="29356"/>
    <cellStyle name="RIGs input cells 6 2 2 4" xfId="29357"/>
    <cellStyle name="RIGs input cells 6 2 2 4 2" xfId="45927"/>
    <cellStyle name="RIGs input cells 6 2 2 4 3" xfId="45928"/>
    <cellStyle name="RIGs input cells 6 2 2 5" xfId="29358"/>
    <cellStyle name="RIGs input cells 6 2 2 5 2" xfId="45929"/>
    <cellStyle name="RIGs input cells 6 2 2 5 3" xfId="45930"/>
    <cellStyle name="RIGs input cells 6 2 2 6" xfId="29359"/>
    <cellStyle name="RIGs input cells 6 2 2 7" xfId="29360"/>
    <cellStyle name="RIGs input cells 6 2 2 8" xfId="29361"/>
    <cellStyle name="RIGs input cells 6 2 2 9" xfId="29362"/>
    <cellStyle name="RIGs input cells 6 2 2_4 28 1_Asst_Health_Crit_AllTO_RIIO_20110714pm" xfId="29363"/>
    <cellStyle name="RIGs input cells 6 2 20" xfId="29364"/>
    <cellStyle name="RIGs input cells 6 2 20 2" xfId="45931"/>
    <cellStyle name="RIGs input cells 6 2 21" xfId="29365"/>
    <cellStyle name="RIGs input cells 6 2 21 2" xfId="45932"/>
    <cellStyle name="RIGs input cells 6 2 22" xfId="29366"/>
    <cellStyle name="RIGs input cells 6 2 22 2" xfId="45933"/>
    <cellStyle name="RIGs input cells 6 2 23" xfId="29367"/>
    <cellStyle name="RIGs input cells 6 2 23 2" xfId="45934"/>
    <cellStyle name="RIGs input cells 6 2 24" xfId="29368"/>
    <cellStyle name="RIGs input cells 6 2 24 2" xfId="45935"/>
    <cellStyle name="RIGs input cells 6 2 25" xfId="29369"/>
    <cellStyle name="RIGs input cells 6 2 25 2" xfId="45936"/>
    <cellStyle name="RIGs input cells 6 2 26" xfId="29370"/>
    <cellStyle name="RIGs input cells 6 2 27" xfId="29371"/>
    <cellStyle name="RIGs input cells 6 2 28" xfId="29372"/>
    <cellStyle name="RIGs input cells 6 2 29" xfId="29373"/>
    <cellStyle name="RIGs input cells 6 2 3" xfId="29374"/>
    <cellStyle name="RIGs input cells 6 2 3 10" xfId="29375"/>
    <cellStyle name="RIGs input cells 6 2 3 11" xfId="29376"/>
    <cellStyle name="RIGs input cells 6 2 3 12" xfId="29377"/>
    <cellStyle name="RIGs input cells 6 2 3 13" xfId="29378"/>
    <cellStyle name="RIGs input cells 6 2 3 14" xfId="29379"/>
    <cellStyle name="RIGs input cells 6 2 3 15" xfId="29380"/>
    <cellStyle name="RIGs input cells 6 2 3 16" xfId="29381"/>
    <cellStyle name="RIGs input cells 6 2 3 17" xfId="29382"/>
    <cellStyle name="RIGs input cells 6 2 3 18" xfId="29383"/>
    <cellStyle name="RIGs input cells 6 2 3 19" xfId="29384"/>
    <cellStyle name="RIGs input cells 6 2 3 2" xfId="29385"/>
    <cellStyle name="RIGs input cells 6 2 3 2 10" xfId="29386"/>
    <cellStyle name="RIGs input cells 6 2 3 2 11" xfId="29387"/>
    <cellStyle name="RIGs input cells 6 2 3 2 12" xfId="29388"/>
    <cellStyle name="RIGs input cells 6 2 3 2 13" xfId="29389"/>
    <cellStyle name="RIGs input cells 6 2 3 2 2" xfId="29390"/>
    <cellStyle name="RIGs input cells 6 2 3 2 2 2" xfId="45937"/>
    <cellStyle name="RIGs input cells 6 2 3 2 2 3" xfId="45938"/>
    <cellStyle name="RIGs input cells 6 2 3 2 3" xfId="29391"/>
    <cellStyle name="RIGs input cells 6 2 3 2 3 2" xfId="45939"/>
    <cellStyle name="RIGs input cells 6 2 3 2 3 3" xfId="45940"/>
    <cellStyle name="RIGs input cells 6 2 3 2 4" xfId="29392"/>
    <cellStyle name="RIGs input cells 6 2 3 2 5" xfId="29393"/>
    <cellStyle name="RIGs input cells 6 2 3 2 6" xfId="29394"/>
    <cellStyle name="RIGs input cells 6 2 3 2 7" xfId="29395"/>
    <cellStyle name="RIGs input cells 6 2 3 2 8" xfId="29396"/>
    <cellStyle name="RIGs input cells 6 2 3 2 9" xfId="29397"/>
    <cellStyle name="RIGs input cells 6 2 3 20" xfId="29398"/>
    <cellStyle name="RIGs input cells 6 2 3 21" xfId="29399"/>
    <cellStyle name="RIGs input cells 6 2 3 22" xfId="29400"/>
    <cellStyle name="RIGs input cells 6 2 3 23" xfId="29401"/>
    <cellStyle name="RIGs input cells 6 2 3 24" xfId="29402"/>
    <cellStyle name="RIGs input cells 6 2 3 25" xfId="29403"/>
    <cellStyle name="RIGs input cells 6 2 3 26" xfId="29404"/>
    <cellStyle name="RIGs input cells 6 2 3 27" xfId="29405"/>
    <cellStyle name="RIGs input cells 6 2 3 28" xfId="29406"/>
    <cellStyle name="RIGs input cells 6 2 3 29" xfId="29407"/>
    <cellStyle name="RIGs input cells 6 2 3 3" xfId="29408"/>
    <cellStyle name="RIGs input cells 6 2 3 3 2" xfId="45941"/>
    <cellStyle name="RIGs input cells 6 2 3 3 3" xfId="45942"/>
    <cellStyle name="RIGs input cells 6 2 3 30" xfId="29409"/>
    <cellStyle name="RIGs input cells 6 2 3 31" xfId="29410"/>
    <cellStyle name="RIGs input cells 6 2 3 32" xfId="29411"/>
    <cellStyle name="RIGs input cells 6 2 3 33" xfId="29412"/>
    <cellStyle name="RIGs input cells 6 2 3 34" xfId="29413"/>
    <cellStyle name="RIGs input cells 6 2 3 4" xfId="29414"/>
    <cellStyle name="RIGs input cells 6 2 3 4 2" xfId="45943"/>
    <cellStyle name="RIGs input cells 6 2 3 4 3" xfId="45944"/>
    <cellStyle name="RIGs input cells 6 2 3 5" xfId="29415"/>
    <cellStyle name="RIGs input cells 6 2 3 6" xfId="29416"/>
    <cellStyle name="RIGs input cells 6 2 3 7" xfId="29417"/>
    <cellStyle name="RIGs input cells 6 2 3 8" xfId="29418"/>
    <cellStyle name="RIGs input cells 6 2 3 9" xfId="29419"/>
    <cellStyle name="RIGs input cells 6 2 30" xfId="29420"/>
    <cellStyle name="RIGs input cells 6 2 31" xfId="29421"/>
    <cellStyle name="RIGs input cells 6 2 32" xfId="29422"/>
    <cellStyle name="RIGs input cells 6 2 33" xfId="29423"/>
    <cellStyle name="RIGs input cells 6 2 34" xfId="29424"/>
    <cellStyle name="RIGs input cells 6 2 35" xfId="29425"/>
    <cellStyle name="RIGs input cells 6 2 36" xfId="29426"/>
    <cellStyle name="RIGs input cells 6 2 37" xfId="29427"/>
    <cellStyle name="RIGs input cells 6 2 38" xfId="29428"/>
    <cellStyle name="RIGs input cells 6 2 4" xfId="29429"/>
    <cellStyle name="RIGs input cells 6 2 4 10" xfId="29430"/>
    <cellStyle name="RIGs input cells 6 2 4 11" xfId="29431"/>
    <cellStyle name="RIGs input cells 6 2 4 12" xfId="29432"/>
    <cellStyle name="RIGs input cells 6 2 4 13" xfId="29433"/>
    <cellStyle name="RIGs input cells 6 2 4 14" xfId="29434"/>
    <cellStyle name="RIGs input cells 6 2 4 15" xfId="29435"/>
    <cellStyle name="RIGs input cells 6 2 4 16" xfId="29436"/>
    <cellStyle name="RIGs input cells 6 2 4 17" xfId="29437"/>
    <cellStyle name="RIGs input cells 6 2 4 18" xfId="29438"/>
    <cellStyle name="RIGs input cells 6 2 4 19" xfId="29439"/>
    <cellStyle name="RIGs input cells 6 2 4 2" xfId="29440"/>
    <cellStyle name="RIGs input cells 6 2 4 2 10" xfId="29441"/>
    <cellStyle name="RIGs input cells 6 2 4 2 11" xfId="29442"/>
    <cellStyle name="RIGs input cells 6 2 4 2 12" xfId="29443"/>
    <cellStyle name="RIGs input cells 6 2 4 2 13" xfId="29444"/>
    <cellStyle name="RIGs input cells 6 2 4 2 2" xfId="29445"/>
    <cellStyle name="RIGs input cells 6 2 4 2 2 2" xfId="45945"/>
    <cellStyle name="RIGs input cells 6 2 4 2 2 3" xfId="45946"/>
    <cellStyle name="RIGs input cells 6 2 4 2 3" xfId="29446"/>
    <cellStyle name="RIGs input cells 6 2 4 2 3 2" xfId="45947"/>
    <cellStyle name="RIGs input cells 6 2 4 2 3 3" xfId="45948"/>
    <cellStyle name="RIGs input cells 6 2 4 2 4" xfId="29447"/>
    <cellStyle name="RIGs input cells 6 2 4 2 5" xfId="29448"/>
    <cellStyle name="RIGs input cells 6 2 4 2 6" xfId="29449"/>
    <cellStyle name="RIGs input cells 6 2 4 2 7" xfId="29450"/>
    <cellStyle name="RIGs input cells 6 2 4 2 8" xfId="29451"/>
    <cellStyle name="RIGs input cells 6 2 4 2 9" xfId="29452"/>
    <cellStyle name="RIGs input cells 6 2 4 20" xfId="29453"/>
    <cellStyle name="RIGs input cells 6 2 4 21" xfId="29454"/>
    <cellStyle name="RIGs input cells 6 2 4 22" xfId="29455"/>
    <cellStyle name="RIGs input cells 6 2 4 23" xfId="29456"/>
    <cellStyle name="RIGs input cells 6 2 4 24" xfId="29457"/>
    <cellStyle name="RIGs input cells 6 2 4 25" xfId="29458"/>
    <cellStyle name="RIGs input cells 6 2 4 26" xfId="29459"/>
    <cellStyle name="RIGs input cells 6 2 4 27" xfId="29460"/>
    <cellStyle name="RIGs input cells 6 2 4 28" xfId="29461"/>
    <cellStyle name="RIGs input cells 6 2 4 29" xfId="29462"/>
    <cellStyle name="RIGs input cells 6 2 4 3" xfId="29463"/>
    <cellStyle name="RIGs input cells 6 2 4 3 2" xfId="45949"/>
    <cellStyle name="RIGs input cells 6 2 4 3 3" xfId="45950"/>
    <cellStyle name="RIGs input cells 6 2 4 30" xfId="29464"/>
    <cellStyle name="RIGs input cells 6 2 4 31" xfId="29465"/>
    <cellStyle name="RIGs input cells 6 2 4 32" xfId="29466"/>
    <cellStyle name="RIGs input cells 6 2 4 33" xfId="29467"/>
    <cellStyle name="RIGs input cells 6 2 4 34" xfId="29468"/>
    <cellStyle name="RIGs input cells 6 2 4 4" xfId="29469"/>
    <cellStyle name="RIGs input cells 6 2 4 4 2" xfId="45951"/>
    <cellStyle name="RIGs input cells 6 2 4 4 3" xfId="45952"/>
    <cellStyle name="RIGs input cells 6 2 4 5" xfId="29470"/>
    <cellStyle name="RIGs input cells 6 2 4 6" xfId="29471"/>
    <cellStyle name="RIGs input cells 6 2 4 7" xfId="29472"/>
    <cellStyle name="RIGs input cells 6 2 4 8" xfId="29473"/>
    <cellStyle name="RIGs input cells 6 2 4 9" xfId="29474"/>
    <cellStyle name="RIGs input cells 6 2 5" xfId="29475"/>
    <cellStyle name="RIGs input cells 6 2 5 10" xfId="29476"/>
    <cellStyle name="RIGs input cells 6 2 5 11" xfId="29477"/>
    <cellStyle name="RIGs input cells 6 2 5 12" xfId="29478"/>
    <cellStyle name="RIGs input cells 6 2 5 13" xfId="29479"/>
    <cellStyle name="RIGs input cells 6 2 5 2" xfId="29480"/>
    <cellStyle name="RIGs input cells 6 2 5 2 2" xfId="45953"/>
    <cellStyle name="RIGs input cells 6 2 5 2 3" xfId="45954"/>
    <cellStyle name="RIGs input cells 6 2 5 3" xfId="29481"/>
    <cellStyle name="RIGs input cells 6 2 5 3 2" xfId="45955"/>
    <cellStyle name="RIGs input cells 6 2 5 3 3" xfId="45956"/>
    <cellStyle name="RIGs input cells 6 2 5 4" xfId="29482"/>
    <cellStyle name="RIGs input cells 6 2 5 5" xfId="29483"/>
    <cellStyle name="RIGs input cells 6 2 5 6" xfId="29484"/>
    <cellStyle name="RIGs input cells 6 2 5 7" xfId="29485"/>
    <cellStyle name="RIGs input cells 6 2 5 8" xfId="29486"/>
    <cellStyle name="RIGs input cells 6 2 5 9" xfId="29487"/>
    <cellStyle name="RIGs input cells 6 2 6" xfId="29488"/>
    <cellStyle name="RIGs input cells 6 2 6 2" xfId="45957"/>
    <cellStyle name="RIGs input cells 6 2 6 2 2" xfId="45958"/>
    <cellStyle name="RIGs input cells 6 2 6 2 3" xfId="45959"/>
    <cellStyle name="RIGs input cells 6 2 6 3" xfId="45960"/>
    <cellStyle name="RIGs input cells 6 2 6 3 2" xfId="45961"/>
    <cellStyle name="RIGs input cells 6 2 6 4" xfId="45962"/>
    <cellStyle name="RIGs input cells 6 2 7" xfId="29489"/>
    <cellStyle name="RIGs input cells 6 2 7 2" xfId="45963"/>
    <cellStyle name="RIGs input cells 6 2 8" xfId="29490"/>
    <cellStyle name="RIGs input cells 6 2 8 2" xfId="45964"/>
    <cellStyle name="RIGs input cells 6 2 9" xfId="29491"/>
    <cellStyle name="RIGs input cells 6 2 9 2" xfId="45965"/>
    <cellStyle name="RIGs input cells 6 2_4 28 1_Asst_Health_Crit_AllTO_RIIO_20110714pm" xfId="29492"/>
    <cellStyle name="RIGs input cells 6 20" xfId="29493"/>
    <cellStyle name="RIGs input cells 6 20 2" xfId="45966"/>
    <cellStyle name="RIGs input cells 6 21" xfId="29494"/>
    <cellStyle name="RIGs input cells 6 21 2" xfId="45967"/>
    <cellStyle name="RIGs input cells 6 22" xfId="29495"/>
    <cellStyle name="RIGs input cells 6 22 2" xfId="45968"/>
    <cellStyle name="RIGs input cells 6 23" xfId="29496"/>
    <cellStyle name="RIGs input cells 6 23 2" xfId="45969"/>
    <cellStyle name="RIGs input cells 6 24" xfId="29497"/>
    <cellStyle name="RIGs input cells 6 24 2" xfId="45970"/>
    <cellStyle name="RIGs input cells 6 25" xfId="29498"/>
    <cellStyle name="RIGs input cells 6 25 2" xfId="45971"/>
    <cellStyle name="RIGs input cells 6 26" xfId="29499"/>
    <cellStyle name="RIGs input cells 6 26 2" xfId="45972"/>
    <cellStyle name="RIGs input cells 6 27" xfId="29500"/>
    <cellStyle name="RIGs input cells 6 28" xfId="29501"/>
    <cellStyle name="RIGs input cells 6 29" xfId="29502"/>
    <cellStyle name="RIGs input cells 6 3" xfId="29503"/>
    <cellStyle name="RIGs input cells 6 3 10" xfId="29504"/>
    <cellStyle name="RIGs input cells 6 3 11" xfId="29505"/>
    <cellStyle name="RIGs input cells 6 3 12" xfId="29506"/>
    <cellStyle name="RIGs input cells 6 3 13" xfId="29507"/>
    <cellStyle name="RIGs input cells 6 3 14" xfId="29508"/>
    <cellStyle name="RIGs input cells 6 3 15" xfId="29509"/>
    <cellStyle name="RIGs input cells 6 3 16" xfId="29510"/>
    <cellStyle name="RIGs input cells 6 3 17" xfId="29511"/>
    <cellStyle name="RIGs input cells 6 3 18" xfId="29512"/>
    <cellStyle name="RIGs input cells 6 3 19" xfId="29513"/>
    <cellStyle name="RIGs input cells 6 3 2" xfId="29514"/>
    <cellStyle name="RIGs input cells 6 3 2 10" xfId="29515"/>
    <cellStyle name="RIGs input cells 6 3 2 11" xfId="29516"/>
    <cellStyle name="RIGs input cells 6 3 2 12" xfId="29517"/>
    <cellStyle name="RIGs input cells 6 3 2 13" xfId="29518"/>
    <cellStyle name="RIGs input cells 6 3 2 14" xfId="29519"/>
    <cellStyle name="RIGs input cells 6 3 2 15" xfId="29520"/>
    <cellStyle name="RIGs input cells 6 3 2 16" xfId="29521"/>
    <cellStyle name="RIGs input cells 6 3 2 17" xfId="29522"/>
    <cellStyle name="RIGs input cells 6 3 2 18" xfId="29523"/>
    <cellStyle name="RIGs input cells 6 3 2 19" xfId="29524"/>
    <cellStyle name="RIGs input cells 6 3 2 2" xfId="29525"/>
    <cellStyle name="RIGs input cells 6 3 2 2 10" xfId="29526"/>
    <cellStyle name="RIGs input cells 6 3 2 2 11" xfId="29527"/>
    <cellStyle name="RIGs input cells 6 3 2 2 12" xfId="29528"/>
    <cellStyle name="RIGs input cells 6 3 2 2 13" xfId="29529"/>
    <cellStyle name="RIGs input cells 6 3 2 2 2" xfId="29530"/>
    <cellStyle name="RIGs input cells 6 3 2 2 2 2" xfId="45973"/>
    <cellStyle name="RIGs input cells 6 3 2 2 2 3" xfId="45974"/>
    <cellStyle name="RIGs input cells 6 3 2 2 3" xfId="29531"/>
    <cellStyle name="RIGs input cells 6 3 2 2 3 2" xfId="45975"/>
    <cellStyle name="RIGs input cells 6 3 2 2 3 3" xfId="45976"/>
    <cellStyle name="RIGs input cells 6 3 2 2 4" xfId="29532"/>
    <cellStyle name="RIGs input cells 6 3 2 2 5" xfId="29533"/>
    <cellStyle name="RIGs input cells 6 3 2 2 6" xfId="29534"/>
    <cellStyle name="RIGs input cells 6 3 2 2 7" xfId="29535"/>
    <cellStyle name="RIGs input cells 6 3 2 2 8" xfId="29536"/>
    <cellStyle name="RIGs input cells 6 3 2 2 9" xfId="29537"/>
    <cellStyle name="RIGs input cells 6 3 2 20" xfId="29538"/>
    <cellStyle name="RIGs input cells 6 3 2 21" xfId="29539"/>
    <cellStyle name="RIGs input cells 6 3 2 22" xfId="29540"/>
    <cellStyle name="RIGs input cells 6 3 2 23" xfId="29541"/>
    <cellStyle name="RIGs input cells 6 3 2 24" xfId="29542"/>
    <cellStyle name="RIGs input cells 6 3 2 25" xfId="29543"/>
    <cellStyle name="RIGs input cells 6 3 2 26" xfId="29544"/>
    <cellStyle name="RIGs input cells 6 3 2 27" xfId="29545"/>
    <cellStyle name="RIGs input cells 6 3 2 28" xfId="29546"/>
    <cellStyle name="RIGs input cells 6 3 2 29" xfId="29547"/>
    <cellStyle name="RIGs input cells 6 3 2 3" xfId="29548"/>
    <cellStyle name="RIGs input cells 6 3 2 3 2" xfId="45977"/>
    <cellStyle name="RIGs input cells 6 3 2 3 3" xfId="45978"/>
    <cellStyle name="RIGs input cells 6 3 2 30" xfId="29549"/>
    <cellStyle name="RIGs input cells 6 3 2 31" xfId="29550"/>
    <cellStyle name="RIGs input cells 6 3 2 32" xfId="29551"/>
    <cellStyle name="RIGs input cells 6 3 2 33" xfId="29552"/>
    <cellStyle name="RIGs input cells 6 3 2 34" xfId="29553"/>
    <cellStyle name="RIGs input cells 6 3 2 4" xfId="29554"/>
    <cellStyle name="RIGs input cells 6 3 2 4 2" xfId="45979"/>
    <cellStyle name="RIGs input cells 6 3 2 4 3" xfId="45980"/>
    <cellStyle name="RIGs input cells 6 3 2 5" xfId="29555"/>
    <cellStyle name="RIGs input cells 6 3 2 6" xfId="29556"/>
    <cellStyle name="RIGs input cells 6 3 2 7" xfId="29557"/>
    <cellStyle name="RIGs input cells 6 3 2 8" xfId="29558"/>
    <cellStyle name="RIGs input cells 6 3 2 9" xfId="29559"/>
    <cellStyle name="RIGs input cells 6 3 20" xfId="29560"/>
    <cellStyle name="RIGs input cells 6 3 21" xfId="29561"/>
    <cellStyle name="RIGs input cells 6 3 22" xfId="29562"/>
    <cellStyle name="RIGs input cells 6 3 23" xfId="29563"/>
    <cellStyle name="RIGs input cells 6 3 24" xfId="29564"/>
    <cellStyle name="RIGs input cells 6 3 25" xfId="29565"/>
    <cellStyle name="RIGs input cells 6 3 26" xfId="29566"/>
    <cellStyle name="RIGs input cells 6 3 27" xfId="29567"/>
    <cellStyle name="RIGs input cells 6 3 28" xfId="29568"/>
    <cellStyle name="RIGs input cells 6 3 29" xfId="29569"/>
    <cellStyle name="RIGs input cells 6 3 3" xfId="29570"/>
    <cellStyle name="RIGs input cells 6 3 3 10" xfId="29571"/>
    <cellStyle name="RIGs input cells 6 3 3 11" xfId="29572"/>
    <cellStyle name="RIGs input cells 6 3 3 12" xfId="29573"/>
    <cellStyle name="RIGs input cells 6 3 3 13" xfId="29574"/>
    <cellStyle name="RIGs input cells 6 3 3 2" xfId="29575"/>
    <cellStyle name="RIGs input cells 6 3 3 2 2" xfId="45981"/>
    <cellStyle name="RIGs input cells 6 3 3 2 3" xfId="45982"/>
    <cellStyle name="RIGs input cells 6 3 3 3" xfId="29576"/>
    <cellStyle name="RIGs input cells 6 3 3 3 2" xfId="45983"/>
    <cellStyle name="RIGs input cells 6 3 3 3 3" xfId="45984"/>
    <cellStyle name="RIGs input cells 6 3 3 4" xfId="29577"/>
    <cellStyle name="RIGs input cells 6 3 3 5" xfId="29578"/>
    <cellStyle name="RIGs input cells 6 3 3 6" xfId="29579"/>
    <cellStyle name="RIGs input cells 6 3 3 7" xfId="29580"/>
    <cellStyle name="RIGs input cells 6 3 3 8" xfId="29581"/>
    <cellStyle name="RIGs input cells 6 3 3 9" xfId="29582"/>
    <cellStyle name="RIGs input cells 6 3 30" xfId="29583"/>
    <cellStyle name="RIGs input cells 6 3 31" xfId="29584"/>
    <cellStyle name="RIGs input cells 6 3 32" xfId="29585"/>
    <cellStyle name="RIGs input cells 6 3 33" xfId="29586"/>
    <cellStyle name="RIGs input cells 6 3 34" xfId="29587"/>
    <cellStyle name="RIGs input cells 6 3 35" xfId="29588"/>
    <cellStyle name="RIGs input cells 6 3 4" xfId="29589"/>
    <cellStyle name="RIGs input cells 6 3 4 2" xfId="45985"/>
    <cellStyle name="RIGs input cells 6 3 4 3" xfId="45986"/>
    <cellStyle name="RIGs input cells 6 3 5" xfId="29590"/>
    <cellStyle name="RIGs input cells 6 3 5 2" xfId="45987"/>
    <cellStyle name="RIGs input cells 6 3 5 3" xfId="45988"/>
    <cellStyle name="RIGs input cells 6 3 6" xfId="29591"/>
    <cellStyle name="RIGs input cells 6 3 7" xfId="29592"/>
    <cellStyle name="RIGs input cells 6 3 8" xfId="29593"/>
    <cellStyle name="RIGs input cells 6 3 9" xfId="29594"/>
    <cellStyle name="RIGs input cells 6 3_4 28 1_Asst_Health_Crit_AllTO_RIIO_20110714pm" xfId="29595"/>
    <cellStyle name="RIGs input cells 6 30" xfId="29596"/>
    <cellStyle name="RIGs input cells 6 31" xfId="29597"/>
    <cellStyle name="RIGs input cells 6 32" xfId="29598"/>
    <cellStyle name="RIGs input cells 6 33" xfId="29599"/>
    <cellStyle name="RIGs input cells 6 34" xfId="29600"/>
    <cellStyle name="RIGs input cells 6 35" xfId="29601"/>
    <cellStyle name="RIGs input cells 6 36" xfId="29602"/>
    <cellStyle name="RIGs input cells 6 37" xfId="29603"/>
    <cellStyle name="RIGs input cells 6 38" xfId="29604"/>
    <cellStyle name="RIGs input cells 6 39" xfId="29605"/>
    <cellStyle name="RIGs input cells 6 4" xfId="29606"/>
    <cellStyle name="RIGs input cells 6 4 10" xfId="29607"/>
    <cellStyle name="RIGs input cells 6 4 11" xfId="29608"/>
    <cellStyle name="RIGs input cells 6 4 12" xfId="29609"/>
    <cellStyle name="RIGs input cells 6 4 13" xfId="29610"/>
    <cellStyle name="RIGs input cells 6 4 14" xfId="29611"/>
    <cellStyle name="RIGs input cells 6 4 15" xfId="29612"/>
    <cellStyle name="RIGs input cells 6 4 16" xfId="29613"/>
    <cellStyle name="RIGs input cells 6 4 17" xfId="29614"/>
    <cellStyle name="RIGs input cells 6 4 18" xfId="29615"/>
    <cellStyle name="RIGs input cells 6 4 19" xfId="29616"/>
    <cellStyle name="RIGs input cells 6 4 2" xfId="29617"/>
    <cellStyle name="RIGs input cells 6 4 2 10" xfId="29618"/>
    <cellStyle name="RIGs input cells 6 4 2 11" xfId="29619"/>
    <cellStyle name="RIGs input cells 6 4 2 12" xfId="29620"/>
    <cellStyle name="RIGs input cells 6 4 2 13" xfId="29621"/>
    <cellStyle name="RIGs input cells 6 4 2 2" xfId="29622"/>
    <cellStyle name="RIGs input cells 6 4 2 2 2" xfId="45989"/>
    <cellStyle name="RIGs input cells 6 4 2 2 3" xfId="45990"/>
    <cellStyle name="RIGs input cells 6 4 2 3" xfId="29623"/>
    <cellStyle name="RIGs input cells 6 4 2 3 2" xfId="45991"/>
    <cellStyle name="RIGs input cells 6 4 2 3 3" xfId="45992"/>
    <cellStyle name="RIGs input cells 6 4 2 4" xfId="29624"/>
    <cellStyle name="RIGs input cells 6 4 2 5" xfId="29625"/>
    <cellStyle name="RIGs input cells 6 4 2 6" xfId="29626"/>
    <cellStyle name="RIGs input cells 6 4 2 7" xfId="29627"/>
    <cellStyle name="RIGs input cells 6 4 2 8" xfId="29628"/>
    <cellStyle name="RIGs input cells 6 4 2 9" xfId="29629"/>
    <cellStyle name="RIGs input cells 6 4 20" xfId="29630"/>
    <cellStyle name="RIGs input cells 6 4 21" xfId="29631"/>
    <cellStyle name="RIGs input cells 6 4 22" xfId="29632"/>
    <cellStyle name="RIGs input cells 6 4 23" xfId="29633"/>
    <cellStyle name="RIGs input cells 6 4 24" xfId="29634"/>
    <cellStyle name="RIGs input cells 6 4 25" xfId="29635"/>
    <cellStyle name="RIGs input cells 6 4 26" xfId="29636"/>
    <cellStyle name="RIGs input cells 6 4 27" xfId="29637"/>
    <cellStyle name="RIGs input cells 6 4 28" xfId="29638"/>
    <cellStyle name="RIGs input cells 6 4 29" xfId="29639"/>
    <cellStyle name="RIGs input cells 6 4 3" xfId="29640"/>
    <cellStyle name="RIGs input cells 6 4 3 2" xfId="45993"/>
    <cellStyle name="RIGs input cells 6 4 3 3" xfId="45994"/>
    <cellStyle name="RIGs input cells 6 4 30" xfId="29641"/>
    <cellStyle name="RIGs input cells 6 4 31" xfId="29642"/>
    <cellStyle name="RIGs input cells 6 4 32" xfId="29643"/>
    <cellStyle name="RIGs input cells 6 4 33" xfId="29644"/>
    <cellStyle name="RIGs input cells 6 4 34" xfId="29645"/>
    <cellStyle name="RIGs input cells 6 4 4" xfId="29646"/>
    <cellStyle name="RIGs input cells 6 4 4 2" xfId="45995"/>
    <cellStyle name="RIGs input cells 6 4 4 3" xfId="45996"/>
    <cellStyle name="RIGs input cells 6 4 5" xfId="29647"/>
    <cellStyle name="RIGs input cells 6 4 6" xfId="29648"/>
    <cellStyle name="RIGs input cells 6 4 7" xfId="29649"/>
    <cellStyle name="RIGs input cells 6 4 8" xfId="29650"/>
    <cellStyle name="RIGs input cells 6 4 9" xfId="29651"/>
    <cellStyle name="RIGs input cells 6 5" xfId="29652"/>
    <cellStyle name="RIGs input cells 6 5 10" xfId="29653"/>
    <cellStyle name="RIGs input cells 6 5 11" xfId="29654"/>
    <cellStyle name="RIGs input cells 6 5 12" xfId="29655"/>
    <cellStyle name="RIGs input cells 6 5 13" xfId="29656"/>
    <cellStyle name="RIGs input cells 6 5 14" xfId="29657"/>
    <cellStyle name="RIGs input cells 6 5 15" xfId="29658"/>
    <cellStyle name="RIGs input cells 6 5 16" xfId="29659"/>
    <cellStyle name="RIGs input cells 6 5 17" xfId="29660"/>
    <cellStyle name="RIGs input cells 6 5 18" xfId="29661"/>
    <cellStyle name="RIGs input cells 6 5 19" xfId="29662"/>
    <cellStyle name="RIGs input cells 6 5 2" xfId="29663"/>
    <cellStyle name="RIGs input cells 6 5 2 10" xfId="29664"/>
    <cellStyle name="RIGs input cells 6 5 2 11" xfId="29665"/>
    <cellStyle name="RIGs input cells 6 5 2 12" xfId="29666"/>
    <cellStyle name="RIGs input cells 6 5 2 13" xfId="29667"/>
    <cellStyle name="RIGs input cells 6 5 2 2" xfId="29668"/>
    <cellStyle name="RIGs input cells 6 5 2 2 2" xfId="45997"/>
    <cellStyle name="RIGs input cells 6 5 2 2 3" xfId="45998"/>
    <cellStyle name="RIGs input cells 6 5 2 3" xfId="29669"/>
    <cellStyle name="RIGs input cells 6 5 2 3 2" xfId="45999"/>
    <cellStyle name="RIGs input cells 6 5 2 3 3" xfId="46000"/>
    <cellStyle name="RIGs input cells 6 5 2 4" xfId="29670"/>
    <cellStyle name="RIGs input cells 6 5 2 5" xfId="29671"/>
    <cellStyle name="RIGs input cells 6 5 2 6" xfId="29672"/>
    <cellStyle name="RIGs input cells 6 5 2 7" xfId="29673"/>
    <cellStyle name="RIGs input cells 6 5 2 8" xfId="29674"/>
    <cellStyle name="RIGs input cells 6 5 2 9" xfId="29675"/>
    <cellStyle name="RIGs input cells 6 5 20" xfId="29676"/>
    <cellStyle name="RIGs input cells 6 5 21" xfId="29677"/>
    <cellStyle name="RIGs input cells 6 5 22" xfId="29678"/>
    <cellStyle name="RIGs input cells 6 5 23" xfId="29679"/>
    <cellStyle name="RIGs input cells 6 5 24" xfId="29680"/>
    <cellStyle name="RIGs input cells 6 5 25" xfId="29681"/>
    <cellStyle name="RIGs input cells 6 5 26" xfId="29682"/>
    <cellStyle name="RIGs input cells 6 5 27" xfId="29683"/>
    <cellStyle name="RIGs input cells 6 5 28" xfId="29684"/>
    <cellStyle name="RIGs input cells 6 5 29" xfId="29685"/>
    <cellStyle name="RIGs input cells 6 5 3" xfId="29686"/>
    <cellStyle name="RIGs input cells 6 5 3 2" xfId="46001"/>
    <cellStyle name="RIGs input cells 6 5 3 3" xfId="46002"/>
    <cellStyle name="RIGs input cells 6 5 30" xfId="29687"/>
    <cellStyle name="RIGs input cells 6 5 31" xfId="29688"/>
    <cellStyle name="RIGs input cells 6 5 32" xfId="29689"/>
    <cellStyle name="RIGs input cells 6 5 33" xfId="29690"/>
    <cellStyle name="RIGs input cells 6 5 34" xfId="29691"/>
    <cellStyle name="RIGs input cells 6 5 4" xfId="29692"/>
    <cellStyle name="RIGs input cells 6 5 4 2" xfId="46003"/>
    <cellStyle name="RIGs input cells 6 5 4 3" xfId="46004"/>
    <cellStyle name="RIGs input cells 6 5 5" xfId="29693"/>
    <cellStyle name="RIGs input cells 6 5 6" xfId="29694"/>
    <cellStyle name="RIGs input cells 6 5 7" xfId="29695"/>
    <cellStyle name="RIGs input cells 6 5 8" xfId="29696"/>
    <cellStyle name="RIGs input cells 6 5 9" xfId="29697"/>
    <cellStyle name="RIGs input cells 6 6" xfId="29698"/>
    <cellStyle name="RIGs input cells 6 6 10" xfId="29699"/>
    <cellStyle name="RIGs input cells 6 6 11" xfId="29700"/>
    <cellStyle name="RIGs input cells 6 6 12" xfId="29701"/>
    <cellStyle name="RIGs input cells 6 6 13" xfId="29702"/>
    <cellStyle name="RIGs input cells 6 6 2" xfId="29703"/>
    <cellStyle name="RIGs input cells 6 6 2 2" xfId="46005"/>
    <cellStyle name="RIGs input cells 6 6 2 3" xfId="46006"/>
    <cellStyle name="RIGs input cells 6 6 3" xfId="29704"/>
    <cellStyle name="RIGs input cells 6 6 3 2" xfId="46007"/>
    <cellStyle name="RIGs input cells 6 6 3 3" xfId="46008"/>
    <cellStyle name="RIGs input cells 6 6 4" xfId="29705"/>
    <cellStyle name="RIGs input cells 6 6 5" xfId="29706"/>
    <cellStyle name="RIGs input cells 6 6 6" xfId="29707"/>
    <cellStyle name="RIGs input cells 6 6 7" xfId="29708"/>
    <cellStyle name="RIGs input cells 6 6 8" xfId="29709"/>
    <cellStyle name="RIGs input cells 6 6 9" xfId="29710"/>
    <cellStyle name="RIGs input cells 6 7" xfId="29711"/>
    <cellStyle name="RIGs input cells 6 7 2" xfId="46009"/>
    <cellStyle name="RIGs input cells 6 7 2 2" xfId="46010"/>
    <cellStyle name="RIGs input cells 6 7 2 3" xfId="46011"/>
    <cellStyle name="RIGs input cells 6 7 3" xfId="46012"/>
    <cellStyle name="RIGs input cells 6 7 3 2" xfId="46013"/>
    <cellStyle name="RIGs input cells 6 7 4" xfId="46014"/>
    <cellStyle name="RIGs input cells 6 8" xfId="29712"/>
    <cellStyle name="RIGs input cells 6 8 2" xfId="46015"/>
    <cellStyle name="RIGs input cells 6 9" xfId="29713"/>
    <cellStyle name="RIGs input cells 6 9 2" xfId="46016"/>
    <cellStyle name="RIGs input cells 6_1.3s Accounting C Costs Scots" xfId="29714"/>
    <cellStyle name="RIGs input cells 7" xfId="29715"/>
    <cellStyle name="RIGs input cells 7 10" xfId="29716"/>
    <cellStyle name="RIGs input cells 7 10 2" xfId="46017"/>
    <cellStyle name="RIGs input cells 7 11" xfId="29717"/>
    <cellStyle name="RIGs input cells 7 11 2" xfId="46018"/>
    <cellStyle name="RIGs input cells 7 12" xfId="29718"/>
    <cellStyle name="RIGs input cells 7 12 2" xfId="46019"/>
    <cellStyle name="RIGs input cells 7 13" xfId="29719"/>
    <cellStyle name="RIGs input cells 7 13 2" xfId="46020"/>
    <cellStyle name="RIGs input cells 7 14" xfId="29720"/>
    <cellStyle name="RIGs input cells 7 14 2" xfId="46021"/>
    <cellStyle name="RIGs input cells 7 15" xfId="29721"/>
    <cellStyle name="RIGs input cells 7 15 2" xfId="46022"/>
    <cellStyle name="RIGs input cells 7 16" xfId="29722"/>
    <cellStyle name="RIGs input cells 7 16 2" xfId="46023"/>
    <cellStyle name="RIGs input cells 7 17" xfId="29723"/>
    <cellStyle name="RIGs input cells 7 17 2" xfId="46024"/>
    <cellStyle name="RIGs input cells 7 18" xfId="29724"/>
    <cellStyle name="RIGs input cells 7 18 2" xfId="46025"/>
    <cellStyle name="RIGs input cells 7 19" xfId="29725"/>
    <cellStyle name="RIGs input cells 7 19 2" xfId="46026"/>
    <cellStyle name="RIGs input cells 7 2" xfId="29726"/>
    <cellStyle name="RIGs input cells 7 2 10" xfId="29727"/>
    <cellStyle name="RIGs input cells 7 2 10 2" xfId="46027"/>
    <cellStyle name="RIGs input cells 7 2 11" xfId="29728"/>
    <cellStyle name="RIGs input cells 7 2 11 2" xfId="46028"/>
    <cellStyle name="RIGs input cells 7 2 12" xfId="29729"/>
    <cellStyle name="RIGs input cells 7 2 12 2" xfId="46029"/>
    <cellStyle name="RIGs input cells 7 2 13" xfId="29730"/>
    <cellStyle name="RIGs input cells 7 2 13 2" xfId="46030"/>
    <cellStyle name="RIGs input cells 7 2 14" xfId="29731"/>
    <cellStyle name="RIGs input cells 7 2 14 2" xfId="46031"/>
    <cellStyle name="RIGs input cells 7 2 15" xfId="29732"/>
    <cellStyle name="RIGs input cells 7 2 15 2" xfId="46032"/>
    <cellStyle name="RIGs input cells 7 2 16" xfId="29733"/>
    <cellStyle name="RIGs input cells 7 2 16 2" xfId="46033"/>
    <cellStyle name="RIGs input cells 7 2 17" xfId="29734"/>
    <cellStyle name="RIGs input cells 7 2 17 2" xfId="46034"/>
    <cellStyle name="RIGs input cells 7 2 18" xfId="29735"/>
    <cellStyle name="RIGs input cells 7 2 18 2" xfId="46035"/>
    <cellStyle name="RIGs input cells 7 2 19" xfId="29736"/>
    <cellStyle name="RIGs input cells 7 2 19 2" xfId="46036"/>
    <cellStyle name="RIGs input cells 7 2 2" xfId="29737"/>
    <cellStyle name="RIGs input cells 7 2 2 10" xfId="29738"/>
    <cellStyle name="RIGs input cells 7 2 2 11" xfId="29739"/>
    <cellStyle name="RIGs input cells 7 2 2 12" xfId="29740"/>
    <cellStyle name="RIGs input cells 7 2 2 13" xfId="29741"/>
    <cellStyle name="RIGs input cells 7 2 2 14" xfId="29742"/>
    <cellStyle name="RIGs input cells 7 2 2 15" xfId="29743"/>
    <cellStyle name="RIGs input cells 7 2 2 16" xfId="29744"/>
    <cellStyle name="RIGs input cells 7 2 2 17" xfId="29745"/>
    <cellStyle name="RIGs input cells 7 2 2 18" xfId="29746"/>
    <cellStyle name="RIGs input cells 7 2 2 19" xfId="29747"/>
    <cellStyle name="RIGs input cells 7 2 2 2" xfId="29748"/>
    <cellStyle name="RIGs input cells 7 2 2 2 10" xfId="29749"/>
    <cellStyle name="RIGs input cells 7 2 2 2 11" xfId="29750"/>
    <cellStyle name="RIGs input cells 7 2 2 2 12" xfId="29751"/>
    <cellStyle name="RIGs input cells 7 2 2 2 13" xfId="29752"/>
    <cellStyle name="RIGs input cells 7 2 2 2 14" xfId="29753"/>
    <cellStyle name="RIGs input cells 7 2 2 2 15" xfId="29754"/>
    <cellStyle name="RIGs input cells 7 2 2 2 16" xfId="29755"/>
    <cellStyle name="RIGs input cells 7 2 2 2 17" xfId="29756"/>
    <cellStyle name="RIGs input cells 7 2 2 2 18" xfId="29757"/>
    <cellStyle name="RIGs input cells 7 2 2 2 19" xfId="29758"/>
    <cellStyle name="RIGs input cells 7 2 2 2 2" xfId="29759"/>
    <cellStyle name="RIGs input cells 7 2 2 2 2 10" xfId="29760"/>
    <cellStyle name="RIGs input cells 7 2 2 2 2 11" xfId="29761"/>
    <cellStyle name="RIGs input cells 7 2 2 2 2 12" xfId="29762"/>
    <cellStyle name="RIGs input cells 7 2 2 2 2 13" xfId="29763"/>
    <cellStyle name="RIGs input cells 7 2 2 2 2 2" xfId="29764"/>
    <cellStyle name="RIGs input cells 7 2 2 2 2 2 2" xfId="46037"/>
    <cellStyle name="RIGs input cells 7 2 2 2 2 2 3" xfId="46038"/>
    <cellStyle name="RIGs input cells 7 2 2 2 2 3" xfId="29765"/>
    <cellStyle name="RIGs input cells 7 2 2 2 2 3 2" xfId="46039"/>
    <cellStyle name="RIGs input cells 7 2 2 2 2 3 3" xfId="46040"/>
    <cellStyle name="RIGs input cells 7 2 2 2 2 4" xfId="29766"/>
    <cellStyle name="RIGs input cells 7 2 2 2 2 5" xfId="29767"/>
    <cellStyle name="RIGs input cells 7 2 2 2 2 6" xfId="29768"/>
    <cellStyle name="RIGs input cells 7 2 2 2 2 7" xfId="29769"/>
    <cellStyle name="RIGs input cells 7 2 2 2 2 8" xfId="29770"/>
    <cellStyle name="RIGs input cells 7 2 2 2 2 9" xfId="29771"/>
    <cellStyle name="RIGs input cells 7 2 2 2 20" xfId="29772"/>
    <cellStyle name="RIGs input cells 7 2 2 2 21" xfId="29773"/>
    <cellStyle name="RIGs input cells 7 2 2 2 22" xfId="29774"/>
    <cellStyle name="RIGs input cells 7 2 2 2 23" xfId="29775"/>
    <cellStyle name="RIGs input cells 7 2 2 2 24" xfId="29776"/>
    <cellStyle name="RIGs input cells 7 2 2 2 25" xfId="29777"/>
    <cellStyle name="RIGs input cells 7 2 2 2 26" xfId="29778"/>
    <cellStyle name="RIGs input cells 7 2 2 2 27" xfId="29779"/>
    <cellStyle name="RIGs input cells 7 2 2 2 28" xfId="29780"/>
    <cellStyle name="RIGs input cells 7 2 2 2 29" xfId="29781"/>
    <cellStyle name="RIGs input cells 7 2 2 2 3" xfId="29782"/>
    <cellStyle name="RIGs input cells 7 2 2 2 3 2" xfId="46041"/>
    <cellStyle name="RIGs input cells 7 2 2 2 3 3" xfId="46042"/>
    <cellStyle name="RIGs input cells 7 2 2 2 30" xfId="29783"/>
    <cellStyle name="RIGs input cells 7 2 2 2 31" xfId="29784"/>
    <cellStyle name="RIGs input cells 7 2 2 2 32" xfId="29785"/>
    <cellStyle name="RIGs input cells 7 2 2 2 33" xfId="29786"/>
    <cellStyle name="RIGs input cells 7 2 2 2 34" xfId="29787"/>
    <cellStyle name="RIGs input cells 7 2 2 2 4" xfId="29788"/>
    <cellStyle name="RIGs input cells 7 2 2 2 4 2" xfId="46043"/>
    <cellStyle name="RIGs input cells 7 2 2 2 4 3" xfId="46044"/>
    <cellStyle name="RIGs input cells 7 2 2 2 5" xfId="29789"/>
    <cellStyle name="RIGs input cells 7 2 2 2 6" xfId="29790"/>
    <cellStyle name="RIGs input cells 7 2 2 2 7" xfId="29791"/>
    <cellStyle name="RIGs input cells 7 2 2 2 8" xfId="29792"/>
    <cellStyle name="RIGs input cells 7 2 2 2 9" xfId="29793"/>
    <cellStyle name="RIGs input cells 7 2 2 20" xfId="29794"/>
    <cellStyle name="RIGs input cells 7 2 2 21" xfId="29795"/>
    <cellStyle name="RIGs input cells 7 2 2 22" xfId="29796"/>
    <cellStyle name="RIGs input cells 7 2 2 23" xfId="29797"/>
    <cellStyle name="RIGs input cells 7 2 2 24" xfId="29798"/>
    <cellStyle name="RIGs input cells 7 2 2 25" xfId="29799"/>
    <cellStyle name="RIGs input cells 7 2 2 26" xfId="29800"/>
    <cellStyle name="RIGs input cells 7 2 2 27" xfId="29801"/>
    <cellStyle name="RIGs input cells 7 2 2 28" xfId="29802"/>
    <cellStyle name="RIGs input cells 7 2 2 29" xfId="29803"/>
    <cellStyle name="RIGs input cells 7 2 2 3" xfId="29804"/>
    <cellStyle name="RIGs input cells 7 2 2 3 10" xfId="29805"/>
    <cellStyle name="RIGs input cells 7 2 2 3 11" xfId="29806"/>
    <cellStyle name="RIGs input cells 7 2 2 3 12" xfId="29807"/>
    <cellStyle name="RIGs input cells 7 2 2 3 13" xfId="29808"/>
    <cellStyle name="RIGs input cells 7 2 2 3 2" xfId="29809"/>
    <cellStyle name="RIGs input cells 7 2 2 3 2 2" xfId="46045"/>
    <cellStyle name="RIGs input cells 7 2 2 3 2 3" xfId="46046"/>
    <cellStyle name="RIGs input cells 7 2 2 3 3" xfId="29810"/>
    <cellStyle name="RIGs input cells 7 2 2 3 3 2" xfId="46047"/>
    <cellStyle name="RIGs input cells 7 2 2 3 3 3" xfId="46048"/>
    <cellStyle name="RIGs input cells 7 2 2 3 4" xfId="29811"/>
    <cellStyle name="RIGs input cells 7 2 2 3 5" xfId="29812"/>
    <cellStyle name="RIGs input cells 7 2 2 3 6" xfId="29813"/>
    <cellStyle name="RIGs input cells 7 2 2 3 7" xfId="29814"/>
    <cellStyle name="RIGs input cells 7 2 2 3 8" xfId="29815"/>
    <cellStyle name="RIGs input cells 7 2 2 3 9" xfId="29816"/>
    <cellStyle name="RIGs input cells 7 2 2 30" xfId="29817"/>
    <cellStyle name="RIGs input cells 7 2 2 31" xfId="29818"/>
    <cellStyle name="RIGs input cells 7 2 2 4" xfId="29819"/>
    <cellStyle name="RIGs input cells 7 2 2 4 2" xfId="46049"/>
    <cellStyle name="RIGs input cells 7 2 2 4 3" xfId="46050"/>
    <cellStyle name="RIGs input cells 7 2 2 5" xfId="29820"/>
    <cellStyle name="RIGs input cells 7 2 2 5 2" xfId="46051"/>
    <cellStyle name="RIGs input cells 7 2 2 5 3" xfId="46052"/>
    <cellStyle name="RIGs input cells 7 2 2 6" xfId="29821"/>
    <cellStyle name="RIGs input cells 7 2 2 7" xfId="29822"/>
    <cellStyle name="RIGs input cells 7 2 2 8" xfId="29823"/>
    <cellStyle name="RIGs input cells 7 2 2 9" xfId="29824"/>
    <cellStyle name="RIGs input cells 7 2 2_4 28 1_Asst_Health_Crit_AllTO_RIIO_20110714pm" xfId="29825"/>
    <cellStyle name="RIGs input cells 7 2 20" xfId="29826"/>
    <cellStyle name="RIGs input cells 7 2 20 2" xfId="46053"/>
    <cellStyle name="RIGs input cells 7 2 21" xfId="29827"/>
    <cellStyle name="RIGs input cells 7 2 21 2" xfId="46054"/>
    <cellStyle name="RIGs input cells 7 2 22" xfId="29828"/>
    <cellStyle name="RIGs input cells 7 2 22 2" xfId="46055"/>
    <cellStyle name="RIGs input cells 7 2 23" xfId="29829"/>
    <cellStyle name="RIGs input cells 7 2 23 2" xfId="46056"/>
    <cellStyle name="RIGs input cells 7 2 24" xfId="29830"/>
    <cellStyle name="RIGs input cells 7 2 24 2" xfId="46057"/>
    <cellStyle name="RIGs input cells 7 2 25" xfId="29831"/>
    <cellStyle name="RIGs input cells 7 2 25 2" xfId="46058"/>
    <cellStyle name="RIGs input cells 7 2 26" xfId="29832"/>
    <cellStyle name="RIGs input cells 7 2 27" xfId="29833"/>
    <cellStyle name="RIGs input cells 7 2 28" xfId="29834"/>
    <cellStyle name="RIGs input cells 7 2 29" xfId="29835"/>
    <cellStyle name="RIGs input cells 7 2 3" xfId="29836"/>
    <cellStyle name="RIGs input cells 7 2 3 10" xfId="29837"/>
    <cellStyle name="RIGs input cells 7 2 3 11" xfId="29838"/>
    <cellStyle name="RIGs input cells 7 2 3 12" xfId="29839"/>
    <cellStyle name="RIGs input cells 7 2 3 13" xfId="29840"/>
    <cellStyle name="RIGs input cells 7 2 3 14" xfId="29841"/>
    <cellStyle name="RIGs input cells 7 2 3 15" xfId="29842"/>
    <cellStyle name="RIGs input cells 7 2 3 16" xfId="29843"/>
    <cellStyle name="RIGs input cells 7 2 3 17" xfId="29844"/>
    <cellStyle name="RIGs input cells 7 2 3 18" xfId="29845"/>
    <cellStyle name="RIGs input cells 7 2 3 19" xfId="29846"/>
    <cellStyle name="RIGs input cells 7 2 3 2" xfId="29847"/>
    <cellStyle name="RIGs input cells 7 2 3 2 10" xfId="29848"/>
    <cellStyle name="RIGs input cells 7 2 3 2 11" xfId="29849"/>
    <cellStyle name="RIGs input cells 7 2 3 2 12" xfId="29850"/>
    <cellStyle name="RIGs input cells 7 2 3 2 13" xfId="29851"/>
    <cellStyle name="RIGs input cells 7 2 3 2 2" xfId="29852"/>
    <cellStyle name="RIGs input cells 7 2 3 2 2 2" xfId="46059"/>
    <cellStyle name="RIGs input cells 7 2 3 2 2 3" xfId="46060"/>
    <cellStyle name="RIGs input cells 7 2 3 2 3" xfId="29853"/>
    <cellStyle name="RIGs input cells 7 2 3 2 3 2" xfId="46061"/>
    <cellStyle name="RIGs input cells 7 2 3 2 3 3" xfId="46062"/>
    <cellStyle name="RIGs input cells 7 2 3 2 4" xfId="29854"/>
    <cellStyle name="RIGs input cells 7 2 3 2 5" xfId="29855"/>
    <cellStyle name="RIGs input cells 7 2 3 2 6" xfId="29856"/>
    <cellStyle name="RIGs input cells 7 2 3 2 7" xfId="29857"/>
    <cellStyle name="RIGs input cells 7 2 3 2 8" xfId="29858"/>
    <cellStyle name="RIGs input cells 7 2 3 2 9" xfId="29859"/>
    <cellStyle name="RIGs input cells 7 2 3 20" xfId="29860"/>
    <cellStyle name="RIGs input cells 7 2 3 21" xfId="29861"/>
    <cellStyle name="RIGs input cells 7 2 3 22" xfId="29862"/>
    <cellStyle name="RIGs input cells 7 2 3 23" xfId="29863"/>
    <cellStyle name="RIGs input cells 7 2 3 24" xfId="29864"/>
    <cellStyle name="RIGs input cells 7 2 3 25" xfId="29865"/>
    <cellStyle name="RIGs input cells 7 2 3 26" xfId="29866"/>
    <cellStyle name="RIGs input cells 7 2 3 27" xfId="29867"/>
    <cellStyle name="RIGs input cells 7 2 3 28" xfId="29868"/>
    <cellStyle name="RIGs input cells 7 2 3 29" xfId="29869"/>
    <cellStyle name="RIGs input cells 7 2 3 3" xfId="29870"/>
    <cellStyle name="RIGs input cells 7 2 3 3 2" xfId="46063"/>
    <cellStyle name="RIGs input cells 7 2 3 3 3" xfId="46064"/>
    <cellStyle name="RIGs input cells 7 2 3 30" xfId="29871"/>
    <cellStyle name="RIGs input cells 7 2 3 4" xfId="29872"/>
    <cellStyle name="RIGs input cells 7 2 3 4 2" xfId="46065"/>
    <cellStyle name="RIGs input cells 7 2 3 4 3" xfId="46066"/>
    <cellStyle name="RIGs input cells 7 2 3 5" xfId="29873"/>
    <cellStyle name="RIGs input cells 7 2 3 6" xfId="29874"/>
    <cellStyle name="RIGs input cells 7 2 3 7" xfId="29875"/>
    <cellStyle name="RIGs input cells 7 2 3 8" xfId="29876"/>
    <cellStyle name="RIGs input cells 7 2 3 9" xfId="29877"/>
    <cellStyle name="RIGs input cells 7 2 30" xfId="29878"/>
    <cellStyle name="RIGs input cells 7 2 31" xfId="29879"/>
    <cellStyle name="RIGs input cells 7 2 32" xfId="29880"/>
    <cellStyle name="RIGs input cells 7 2 33" xfId="29881"/>
    <cellStyle name="RIGs input cells 7 2 4" xfId="29882"/>
    <cellStyle name="RIGs input cells 7 2 4 10" xfId="29883"/>
    <cellStyle name="RIGs input cells 7 2 4 11" xfId="29884"/>
    <cellStyle name="RIGs input cells 7 2 4 12" xfId="29885"/>
    <cellStyle name="RIGs input cells 7 2 4 13" xfId="29886"/>
    <cellStyle name="RIGs input cells 7 2 4 14" xfId="29887"/>
    <cellStyle name="RIGs input cells 7 2 4 15" xfId="29888"/>
    <cellStyle name="RIGs input cells 7 2 4 16" xfId="29889"/>
    <cellStyle name="RIGs input cells 7 2 4 17" xfId="29890"/>
    <cellStyle name="RIGs input cells 7 2 4 18" xfId="29891"/>
    <cellStyle name="RIGs input cells 7 2 4 19" xfId="29892"/>
    <cellStyle name="RIGs input cells 7 2 4 2" xfId="29893"/>
    <cellStyle name="RIGs input cells 7 2 4 2 10" xfId="29894"/>
    <cellStyle name="RIGs input cells 7 2 4 2 11" xfId="29895"/>
    <cellStyle name="RIGs input cells 7 2 4 2 12" xfId="29896"/>
    <cellStyle name="RIGs input cells 7 2 4 2 13" xfId="29897"/>
    <cellStyle name="RIGs input cells 7 2 4 2 2" xfId="29898"/>
    <cellStyle name="RIGs input cells 7 2 4 2 2 2" xfId="46067"/>
    <cellStyle name="RIGs input cells 7 2 4 2 2 3" xfId="46068"/>
    <cellStyle name="RIGs input cells 7 2 4 2 3" xfId="29899"/>
    <cellStyle name="RIGs input cells 7 2 4 2 3 2" xfId="46069"/>
    <cellStyle name="RIGs input cells 7 2 4 2 3 3" xfId="46070"/>
    <cellStyle name="RIGs input cells 7 2 4 2 4" xfId="29900"/>
    <cellStyle name="RIGs input cells 7 2 4 2 5" xfId="29901"/>
    <cellStyle name="RIGs input cells 7 2 4 2 6" xfId="29902"/>
    <cellStyle name="RIGs input cells 7 2 4 2 7" xfId="29903"/>
    <cellStyle name="RIGs input cells 7 2 4 2 8" xfId="29904"/>
    <cellStyle name="RIGs input cells 7 2 4 2 9" xfId="29905"/>
    <cellStyle name="RIGs input cells 7 2 4 20" xfId="29906"/>
    <cellStyle name="RIGs input cells 7 2 4 21" xfId="29907"/>
    <cellStyle name="RIGs input cells 7 2 4 22" xfId="29908"/>
    <cellStyle name="RIGs input cells 7 2 4 23" xfId="29909"/>
    <cellStyle name="RIGs input cells 7 2 4 24" xfId="29910"/>
    <cellStyle name="RIGs input cells 7 2 4 25" xfId="29911"/>
    <cellStyle name="RIGs input cells 7 2 4 26" xfId="29912"/>
    <cellStyle name="RIGs input cells 7 2 4 27" xfId="29913"/>
    <cellStyle name="RIGs input cells 7 2 4 28" xfId="29914"/>
    <cellStyle name="RIGs input cells 7 2 4 29" xfId="29915"/>
    <cellStyle name="RIGs input cells 7 2 4 3" xfId="29916"/>
    <cellStyle name="RIGs input cells 7 2 4 3 2" xfId="46071"/>
    <cellStyle name="RIGs input cells 7 2 4 3 3" xfId="46072"/>
    <cellStyle name="RIGs input cells 7 2 4 30" xfId="29917"/>
    <cellStyle name="RIGs input cells 7 2 4 4" xfId="29918"/>
    <cellStyle name="RIGs input cells 7 2 4 4 2" xfId="46073"/>
    <cellStyle name="RIGs input cells 7 2 4 4 3" xfId="46074"/>
    <cellStyle name="RIGs input cells 7 2 4 5" xfId="29919"/>
    <cellStyle name="RIGs input cells 7 2 4 6" xfId="29920"/>
    <cellStyle name="RIGs input cells 7 2 4 7" xfId="29921"/>
    <cellStyle name="RIGs input cells 7 2 4 8" xfId="29922"/>
    <cellStyle name="RIGs input cells 7 2 4 9" xfId="29923"/>
    <cellStyle name="RIGs input cells 7 2 5" xfId="29924"/>
    <cellStyle name="RIGs input cells 7 2 5 10" xfId="29925"/>
    <cellStyle name="RIGs input cells 7 2 5 11" xfId="29926"/>
    <cellStyle name="RIGs input cells 7 2 5 12" xfId="29927"/>
    <cellStyle name="RIGs input cells 7 2 5 13" xfId="29928"/>
    <cellStyle name="RIGs input cells 7 2 5 2" xfId="29929"/>
    <cellStyle name="RIGs input cells 7 2 5 2 2" xfId="46075"/>
    <cellStyle name="RIGs input cells 7 2 5 2 3" xfId="46076"/>
    <cellStyle name="RIGs input cells 7 2 5 3" xfId="29930"/>
    <cellStyle name="RIGs input cells 7 2 5 3 2" xfId="46077"/>
    <cellStyle name="RIGs input cells 7 2 5 3 3" xfId="46078"/>
    <cellStyle name="RIGs input cells 7 2 5 4" xfId="29931"/>
    <cellStyle name="RIGs input cells 7 2 5 5" xfId="29932"/>
    <cellStyle name="RIGs input cells 7 2 5 6" xfId="29933"/>
    <cellStyle name="RIGs input cells 7 2 5 7" xfId="29934"/>
    <cellStyle name="RIGs input cells 7 2 5 8" xfId="29935"/>
    <cellStyle name="RIGs input cells 7 2 5 9" xfId="29936"/>
    <cellStyle name="RIGs input cells 7 2 6" xfId="29937"/>
    <cellStyle name="RIGs input cells 7 2 6 2" xfId="46079"/>
    <cellStyle name="RIGs input cells 7 2 6 2 2" xfId="46080"/>
    <cellStyle name="RIGs input cells 7 2 6 2 3" xfId="46081"/>
    <cellStyle name="RIGs input cells 7 2 6 3" xfId="46082"/>
    <cellStyle name="RIGs input cells 7 2 6 3 2" xfId="46083"/>
    <cellStyle name="RIGs input cells 7 2 6 4" xfId="46084"/>
    <cellStyle name="RIGs input cells 7 2 7" xfId="29938"/>
    <cellStyle name="RIGs input cells 7 2 7 2" xfId="46085"/>
    <cellStyle name="RIGs input cells 7 2 8" xfId="29939"/>
    <cellStyle name="RIGs input cells 7 2 8 2" xfId="46086"/>
    <cellStyle name="RIGs input cells 7 2 9" xfId="29940"/>
    <cellStyle name="RIGs input cells 7 2 9 2" xfId="46087"/>
    <cellStyle name="RIGs input cells 7 2_4 28 1_Asst_Health_Crit_AllTO_RIIO_20110714pm" xfId="29941"/>
    <cellStyle name="RIGs input cells 7 20" xfId="29942"/>
    <cellStyle name="RIGs input cells 7 20 2" xfId="46088"/>
    <cellStyle name="RIGs input cells 7 21" xfId="29943"/>
    <cellStyle name="RIGs input cells 7 21 2" xfId="46089"/>
    <cellStyle name="RIGs input cells 7 22" xfId="29944"/>
    <cellStyle name="RIGs input cells 7 22 2" xfId="46090"/>
    <cellStyle name="RIGs input cells 7 23" xfId="29945"/>
    <cellStyle name="RIGs input cells 7 23 2" xfId="46091"/>
    <cellStyle name="RIGs input cells 7 24" xfId="29946"/>
    <cellStyle name="RIGs input cells 7 24 2" xfId="46092"/>
    <cellStyle name="RIGs input cells 7 25" xfId="29947"/>
    <cellStyle name="RIGs input cells 7 25 2" xfId="46093"/>
    <cellStyle name="RIGs input cells 7 26" xfId="29948"/>
    <cellStyle name="RIGs input cells 7 26 2" xfId="46094"/>
    <cellStyle name="RIGs input cells 7 27" xfId="29949"/>
    <cellStyle name="RIGs input cells 7 28" xfId="29950"/>
    <cellStyle name="RIGs input cells 7 29" xfId="29951"/>
    <cellStyle name="RIGs input cells 7 3" xfId="29952"/>
    <cellStyle name="RIGs input cells 7 3 10" xfId="29953"/>
    <cellStyle name="RIGs input cells 7 3 11" xfId="29954"/>
    <cellStyle name="RIGs input cells 7 3 12" xfId="29955"/>
    <cellStyle name="RIGs input cells 7 3 13" xfId="29956"/>
    <cellStyle name="RIGs input cells 7 3 14" xfId="29957"/>
    <cellStyle name="RIGs input cells 7 3 15" xfId="29958"/>
    <cellStyle name="RIGs input cells 7 3 16" xfId="29959"/>
    <cellStyle name="RIGs input cells 7 3 17" xfId="29960"/>
    <cellStyle name="RIGs input cells 7 3 18" xfId="29961"/>
    <cellStyle name="RIGs input cells 7 3 19" xfId="29962"/>
    <cellStyle name="RIGs input cells 7 3 2" xfId="29963"/>
    <cellStyle name="RIGs input cells 7 3 2 10" xfId="29964"/>
    <cellStyle name="RIGs input cells 7 3 2 11" xfId="29965"/>
    <cellStyle name="RIGs input cells 7 3 2 12" xfId="29966"/>
    <cellStyle name="RIGs input cells 7 3 2 13" xfId="29967"/>
    <cellStyle name="RIGs input cells 7 3 2 14" xfId="29968"/>
    <cellStyle name="RIGs input cells 7 3 2 15" xfId="29969"/>
    <cellStyle name="RIGs input cells 7 3 2 16" xfId="29970"/>
    <cellStyle name="RIGs input cells 7 3 2 17" xfId="29971"/>
    <cellStyle name="RIGs input cells 7 3 2 18" xfId="29972"/>
    <cellStyle name="RIGs input cells 7 3 2 19" xfId="29973"/>
    <cellStyle name="RIGs input cells 7 3 2 2" xfId="29974"/>
    <cellStyle name="RIGs input cells 7 3 2 2 10" xfId="29975"/>
    <cellStyle name="RIGs input cells 7 3 2 2 11" xfId="29976"/>
    <cellStyle name="RIGs input cells 7 3 2 2 12" xfId="29977"/>
    <cellStyle name="RIGs input cells 7 3 2 2 13" xfId="29978"/>
    <cellStyle name="RIGs input cells 7 3 2 2 2" xfId="29979"/>
    <cellStyle name="RIGs input cells 7 3 2 2 2 2" xfId="46095"/>
    <cellStyle name="RIGs input cells 7 3 2 2 2 3" xfId="46096"/>
    <cellStyle name="RIGs input cells 7 3 2 2 3" xfId="29980"/>
    <cellStyle name="RIGs input cells 7 3 2 2 3 2" xfId="46097"/>
    <cellStyle name="RIGs input cells 7 3 2 2 3 3" xfId="46098"/>
    <cellStyle name="RIGs input cells 7 3 2 2 4" xfId="29981"/>
    <cellStyle name="RIGs input cells 7 3 2 2 5" xfId="29982"/>
    <cellStyle name="RIGs input cells 7 3 2 2 6" xfId="29983"/>
    <cellStyle name="RIGs input cells 7 3 2 2 7" xfId="29984"/>
    <cellStyle name="RIGs input cells 7 3 2 2 8" xfId="29985"/>
    <cellStyle name="RIGs input cells 7 3 2 2 9" xfId="29986"/>
    <cellStyle name="RIGs input cells 7 3 2 20" xfId="29987"/>
    <cellStyle name="RIGs input cells 7 3 2 21" xfId="29988"/>
    <cellStyle name="RIGs input cells 7 3 2 22" xfId="29989"/>
    <cellStyle name="RIGs input cells 7 3 2 23" xfId="29990"/>
    <cellStyle name="RIGs input cells 7 3 2 24" xfId="29991"/>
    <cellStyle name="RIGs input cells 7 3 2 25" xfId="29992"/>
    <cellStyle name="RIGs input cells 7 3 2 26" xfId="29993"/>
    <cellStyle name="RIGs input cells 7 3 2 27" xfId="29994"/>
    <cellStyle name="RIGs input cells 7 3 2 28" xfId="29995"/>
    <cellStyle name="RIGs input cells 7 3 2 29" xfId="29996"/>
    <cellStyle name="RIGs input cells 7 3 2 3" xfId="29997"/>
    <cellStyle name="RIGs input cells 7 3 2 3 2" xfId="46099"/>
    <cellStyle name="RIGs input cells 7 3 2 3 3" xfId="46100"/>
    <cellStyle name="RIGs input cells 7 3 2 30" xfId="29998"/>
    <cellStyle name="RIGs input cells 7 3 2 31" xfId="29999"/>
    <cellStyle name="RIGs input cells 7 3 2 32" xfId="30000"/>
    <cellStyle name="RIGs input cells 7 3 2 33" xfId="30001"/>
    <cellStyle name="RIGs input cells 7 3 2 34" xfId="30002"/>
    <cellStyle name="RIGs input cells 7 3 2 4" xfId="30003"/>
    <cellStyle name="RIGs input cells 7 3 2 4 2" xfId="46101"/>
    <cellStyle name="RIGs input cells 7 3 2 4 3" xfId="46102"/>
    <cellStyle name="RIGs input cells 7 3 2 5" xfId="30004"/>
    <cellStyle name="RIGs input cells 7 3 2 6" xfId="30005"/>
    <cellStyle name="RIGs input cells 7 3 2 7" xfId="30006"/>
    <cellStyle name="RIGs input cells 7 3 2 8" xfId="30007"/>
    <cellStyle name="RIGs input cells 7 3 2 9" xfId="30008"/>
    <cellStyle name="RIGs input cells 7 3 20" xfId="30009"/>
    <cellStyle name="RIGs input cells 7 3 21" xfId="30010"/>
    <cellStyle name="RIGs input cells 7 3 22" xfId="30011"/>
    <cellStyle name="RIGs input cells 7 3 23" xfId="30012"/>
    <cellStyle name="RIGs input cells 7 3 24" xfId="30013"/>
    <cellStyle name="RIGs input cells 7 3 25" xfId="30014"/>
    <cellStyle name="RIGs input cells 7 3 26" xfId="30015"/>
    <cellStyle name="RIGs input cells 7 3 27" xfId="30016"/>
    <cellStyle name="RIGs input cells 7 3 28" xfId="30017"/>
    <cellStyle name="RIGs input cells 7 3 29" xfId="30018"/>
    <cellStyle name="RIGs input cells 7 3 3" xfId="30019"/>
    <cellStyle name="RIGs input cells 7 3 3 10" xfId="30020"/>
    <cellStyle name="RIGs input cells 7 3 3 11" xfId="30021"/>
    <cellStyle name="RIGs input cells 7 3 3 12" xfId="30022"/>
    <cellStyle name="RIGs input cells 7 3 3 13" xfId="30023"/>
    <cellStyle name="RIGs input cells 7 3 3 2" xfId="30024"/>
    <cellStyle name="RIGs input cells 7 3 3 2 2" xfId="46103"/>
    <cellStyle name="RIGs input cells 7 3 3 2 3" xfId="46104"/>
    <cellStyle name="RIGs input cells 7 3 3 3" xfId="30025"/>
    <cellStyle name="RIGs input cells 7 3 3 3 2" xfId="46105"/>
    <cellStyle name="RIGs input cells 7 3 3 3 3" xfId="46106"/>
    <cellStyle name="RIGs input cells 7 3 3 4" xfId="30026"/>
    <cellStyle name="RIGs input cells 7 3 3 5" xfId="30027"/>
    <cellStyle name="RIGs input cells 7 3 3 6" xfId="30028"/>
    <cellStyle name="RIGs input cells 7 3 3 7" xfId="30029"/>
    <cellStyle name="RIGs input cells 7 3 3 8" xfId="30030"/>
    <cellStyle name="RIGs input cells 7 3 3 9" xfId="30031"/>
    <cellStyle name="RIGs input cells 7 3 30" xfId="30032"/>
    <cellStyle name="RIGs input cells 7 3 31" xfId="30033"/>
    <cellStyle name="RIGs input cells 7 3 32" xfId="30034"/>
    <cellStyle name="RIGs input cells 7 3 33" xfId="30035"/>
    <cellStyle name="RIGs input cells 7 3 34" xfId="30036"/>
    <cellStyle name="RIGs input cells 7 3 35" xfId="30037"/>
    <cellStyle name="RIGs input cells 7 3 4" xfId="30038"/>
    <cellStyle name="RIGs input cells 7 3 4 2" xfId="46107"/>
    <cellStyle name="RIGs input cells 7 3 4 3" xfId="46108"/>
    <cellStyle name="RIGs input cells 7 3 5" xfId="30039"/>
    <cellStyle name="RIGs input cells 7 3 5 2" xfId="46109"/>
    <cellStyle name="RIGs input cells 7 3 5 3" xfId="46110"/>
    <cellStyle name="RIGs input cells 7 3 6" xfId="30040"/>
    <cellStyle name="RIGs input cells 7 3 7" xfId="30041"/>
    <cellStyle name="RIGs input cells 7 3 8" xfId="30042"/>
    <cellStyle name="RIGs input cells 7 3 9" xfId="30043"/>
    <cellStyle name="RIGs input cells 7 3_4 28 1_Asst_Health_Crit_AllTO_RIIO_20110714pm" xfId="30044"/>
    <cellStyle name="RIGs input cells 7 30" xfId="30045"/>
    <cellStyle name="RIGs input cells 7 31" xfId="30046"/>
    <cellStyle name="RIGs input cells 7 32" xfId="30047"/>
    <cellStyle name="RIGs input cells 7 33" xfId="30048"/>
    <cellStyle name="RIGs input cells 7 34" xfId="30049"/>
    <cellStyle name="RIGs input cells 7 35" xfId="30050"/>
    <cellStyle name="RIGs input cells 7 36" xfId="30051"/>
    <cellStyle name="RIGs input cells 7 37" xfId="30052"/>
    <cellStyle name="RIGs input cells 7 38" xfId="30053"/>
    <cellStyle name="RIGs input cells 7 39" xfId="30054"/>
    <cellStyle name="RIGs input cells 7 4" xfId="30055"/>
    <cellStyle name="RIGs input cells 7 4 10" xfId="30056"/>
    <cellStyle name="RIGs input cells 7 4 11" xfId="30057"/>
    <cellStyle name="RIGs input cells 7 4 12" xfId="30058"/>
    <cellStyle name="RIGs input cells 7 4 13" xfId="30059"/>
    <cellStyle name="RIGs input cells 7 4 14" xfId="30060"/>
    <cellStyle name="RIGs input cells 7 4 15" xfId="30061"/>
    <cellStyle name="RIGs input cells 7 4 16" xfId="30062"/>
    <cellStyle name="RIGs input cells 7 4 17" xfId="30063"/>
    <cellStyle name="RIGs input cells 7 4 18" xfId="30064"/>
    <cellStyle name="RIGs input cells 7 4 19" xfId="30065"/>
    <cellStyle name="RIGs input cells 7 4 2" xfId="30066"/>
    <cellStyle name="RIGs input cells 7 4 2 10" xfId="30067"/>
    <cellStyle name="RIGs input cells 7 4 2 11" xfId="30068"/>
    <cellStyle name="RIGs input cells 7 4 2 12" xfId="30069"/>
    <cellStyle name="RIGs input cells 7 4 2 13" xfId="30070"/>
    <cellStyle name="RIGs input cells 7 4 2 2" xfId="30071"/>
    <cellStyle name="RIGs input cells 7 4 2 2 2" xfId="46111"/>
    <cellStyle name="RIGs input cells 7 4 2 2 3" xfId="46112"/>
    <cellStyle name="RIGs input cells 7 4 2 3" xfId="30072"/>
    <cellStyle name="RIGs input cells 7 4 2 3 2" xfId="46113"/>
    <cellStyle name="RIGs input cells 7 4 2 3 3" xfId="46114"/>
    <cellStyle name="RIGs input cells 7 4 2 4" xfId="30073"/>
    <cellStyle name="RIGs input cells 7 4 2 5" xfId="30074"/>
    <cellStyle name="RIGs input cells 7 4 2 6" xfId="30075"/>
    <cellStyle name="RIGs input cells 7 4 2 7" xfId="30076"/>
    <cellStyle name="RIGs input cells 7 4 2 8" xfId="30077"/>
    <cellStyle name="RIGs input cells 7 4 2 9" xfId="30078"/>
    <cellStyle name="RIGs input cells 7 4 20" xfId="30079"/>
    <cellStyle name="RIGs input cells 7 4 21" xfId="30080"/>
    <cellStyle name="RIGs input cells 7 4 22" xfId="30081"/>
    <cellStyle name="RIGs input cells 7 4 23" xfId="30082"/>
    <cellStyle name="RIGs input cells 7 4 24" xfId="30083"/>
    <cellStyle name="RIGs input cells 7 4 25" xfId="30084"/>
    <cellStyle name="RIGs input cells 7 4 26" xfId="30085"/>
    <cellStyle name="RIGs input cells 7 4 27" xfId="30086"/>
    <cellStyle name="RIGs input cells 7 4 28" xfId="30087"/>
    <cellStyle name="RIGs input cells 7 4 29" xfId="30088"/>
    <cellStyle name="RIGs input cells 7 4 3" xfId="30089"/>
    <cellStyle name="RIGs input cells 7 4 3 2" xfId="46115"/>
    <cellStyle name="RIGs input cells 7 4 3 3" xfId="46116"/>
    <cellStyle name="RIGs input cells 7 4 30" xfId="30090"/>
    <cellStyle name="RIGs input cells 7 4 31" xfId="30091"/>
    <cellStyle name="RIGs input cells 7 4 32" xfId="30092"/>
    <cellStyle name="RIGs input cells 7 4 33" xfId="30093"/>
    <cellStyle name="RIGs input cells 7 4 34" xfId="30094"/>
    <cellStyle name="RIGs input cells 7 4 4" xfId="30095"/>
    <cellStyle name="RIGs input cells 7 4 4 2" xfId="46117"/>
    <cellStyle name="RIGs input cells 7 4 4 3" xfId="46118"/>
    <cellStyle name="RIGs input cells 7 4 5" xfId="30096"/>
    <cellStyle name="RIGs input cells 7 4 6" xfId="30097"/>
    <cellStyle name="RIGs input cells 7 4 7" xfId="30098"/>
    <cellStyle name="RIGs input cells 7 4 8" xfId="30099"/>
    <cellStyle name="RIGs input cells 7 4 9" xfId="30100"/>
    <cellStyle name="RIGs input cells 7 5" xfId="30101"/>
    <cellStyle name="RIGs input cells 7 5 10" xfId="30102"/>
    <cellStyle name="RIGs input cells 7 5 11" xfId="30103"/>
    <cellStyle name="RIGs input cells 7 5 12" xfId="30104"/>
    <cellStyle name="RIGs input cells 7 5 13" xfId="30105"/>
    <cellStyle name="RIGs input cells 7 5 14" xfId="30106"/>
    <cellStyle name="RIGs input cells 7 5 15" xfId="30107"/>
    <cellStyle name="RIGs input cells 7 5 16" xfId="30108"/>
    <cellStyle name="RIGs input cells 7 5 17" xfId="30109"/>
    <cellStyle name="RIGs input cells 7 5 18" xfId="30110"/>
    <cellStyle name="RIGs input cells 7 5 19" xfId="30111"/>
    <cellStyle name="RIGs input cells 7 5 2" xfId="30112"/>
    <cellStyle name="RIGs input cells 7 5 2 10" xfId="30113"/>
    <cellStyle name="RIGs input cells 7 5 2 11" xfId="30114"/>
    <cellStyle name="RIGs input cells 7 5 2 12" xfId="30115"/>
    <cellStyle name="RIGs input cells 7 5 2 13" xfId="30116"/>
    <cellStyle name="RIGs input cells 7 5 2 2" xfId="30117"/>
    <cellStyle name="RIGs input cells 7 5 2 2 2" xfId="46119"/>
    <cellStyle name="RIGs input cells 7 5 2 2 3" xfId="46120"/>
    <cellStyle name="RIGs input cells 7 5 2 3" xfId="30118"/>
    <cellStyle name="RIGs input cells 7 5 2 3 2" xfId="46121"/>
    <cellStyle name="RIGs input cells 7 5 2 3 3" xfId="46122"/>
    <cellStyle name="RIGs input cells 7 5 2 4" xfId="30119"/>
    <cellStyle name="RIGs input cells 7 5 2 5" xfId="30120"/>
    <cellStyle name="RIGs input cells 7 5 2 6" xfId="30121"/>
    <cellStyle name="RIGs input cells 7 5 2 7" xfId="30122"/>
    <cellStyle name="RIGs input cells 7 5 2 8" xfId="30123"/>
    <cellStyle name="RIGs input cells 7 5 2 9" xfId="30124"/>
    <cellStyle name="RIGs input cells 7 5 20" xfId="30125"/>
    <cellStyle name="RIGs input cells 7 5 21" xfId="30126"/>
    <cellStyle name="RIGs input cells 7 5 22" xfId="30127"/>
    <cellStyle name="RIGs input cells 7 5 23" xfId="30128"/>
    <cellStyle name="RIGs input cells 7 5 24" xfId="30129"/>
    <cellStyle name="RIGs input cells 7 5 25" xfId="30130"/>
    <cellStyle name="RIGs input cells 7 5 26" xfId="30131"/>
    <cellStyle name="RIGs input cells 7 5 27" xfId="30132"/>
    <cellStyle name="RIGs input cells 7 5 28" xfId="30133"/>
    <cellStyle name="RIGs input cells 7 5 29" xfId="30134"/>
    <cellStyle name="RIGs input cells 7 5 3" xfId="30135"/>
    <cellStyle name="RIGs input cells 7 5 3 2" xfId="46123"/>
    <cellStyle name="RIGs input cells 7 5 3 3" xfId="46124"/>
    <cellStyle name="RIGs input cells 7 5 30" xfId="30136"/>
    <cellStyle name="RIGs input cells 7 5 31" xfId="30137"/>
    <cellStyle name="RIGs input cells 7 5 32" xfId="30138"/>
    <cellStyle name="RIGs input cells 7 5 33" xfId="30139"/>
    <cellStyle name="RIGs input cells 7 5 34" xfId="30140"/>
    <cellStyle name="RIGs input cells 7 5 4" xfId="30141"/>
    <cellStyle name="RIGs input cells 7 5 4 2" xfId="46125"/>
    <cellStyle name="RIGs input cells 7 5 4 3" xfId="46126"/>
    <cellStyle name="RIGs input cells 7 5 5" xfId="30142"/>
    <cellStyle name="RIGs input cells 7 5 6" xfId="30143"/>
    <cellStyle name="RIGs input cells 7 5 7" xfId="30144"/>
    <cellStyle name="RIGs input cells 7 5 8" xfId="30145"/>
    <cellStyle name="RIGs input cells 7 5 9" xfId="30146"/>
    <cellStyle name="RIGs input cells 7 6" xfId="30147"/>
    <cellStyle name="RIGs input cells 7 6 10" xfId="30148"/>
    <cellStyle name="RIGs input cells 7 6 11" xfId="30149"/>
    <cellStyle name="RIGs input cells 7 6 12" xfId="30150"/>
    <cellStyle name="RIGs input cells 7 6 13" xfId="30151"/>
    <cellStyle name="RIGs input cells 7 6 2" xfId="30152"/>
    <cellStyle name="RIGs input cells 7 6 2 2" xfId="46127"/>
    <cellStyle name="RIGs input cells 7 6 2 3" xfId="46128"/>
    <cellStyle name="RIGs input cells 7 6 3" xfId="30153"/>
    <cellStyle name="RIGs input cells 7 6 3 2" xfId="46129"/>
    <cellStyle name="RIGs input cells 7 6 3 3" xfId="46130"/>
    <cellStyle name="RIGs input cells 7 6 4" xfId="30154"/>
    <cellStyle name="RIGs input cells 7 6 5" xfId="30155"/>
    <cellStyle name="RIGs input cells 7 6 6" xfId="30156"/>
    <cellStyle name="RIGs input cells 7 6 7" xfId="30157"/>
    <cellStyle name="RIGs input cells 7 6 8" xfId="30158"/>
    <cellStyle name="RIGs input cells 7 6 9" xfId="30159"/>
    <cellStyle name="RIGs input cells 7 7" xfId="30160"/>
    <cellStyle name="RIGs input cells 7 7 2" xfId="46131"/>
    <cellStyle name="RIGs input cells 7 7 2 2" xfId="46132"/>
    <cellStyle name="RIGs input cells 7 7 2 3" xfId="46133"/>
    <cellStyle name="RIGs input cells 7 7 3" xfId="46134"/>
    <cellStyle name="RIGs input cells 7 7 3 2" xfId="46135"/>
    <cellStyle name="RIGs input cells 7 7 4" xfId="46136"/>
    <cellStyle name="RIGs input cells 7 8" xfId="30161"/>
    <cellStyle name="RIGs input cells 7 8 2" xfId="46137"/>
    <cellStyle name="RIGs input cells 7 9" xfId="30162"/>
    <cellStyle name="RIGs input cells 7 9 2" xfId="46138"/>
    <cellStyle name="RIGs input cells 7_4 28 1_Asst_Health_Crit_AllTO_RIIO_20110714pm" xfId="30163"/>
    <cellStyle name="RIGs input cells 8" xfId="30164"/>
    <cellStyle name="RIGs input cells 8 10" xfId="30165"/>
    <cellStyle name="RIGs input cells 8 10 2" xfId="46139"/>
    <cellStyle name="RIGs input cells 8 11" xfId="30166"/>
    <cellStyle name="RIGs input cells 8 11 2" xfId="46140"/>
    <cellStyle name="RIGs input cells 8 12" xfId="30167"/>
    <cellStyle name="RIGs input cells 8 12 2" xfId="46141"/>
    <cellStyle name="RIGs input cells 8 13" xfId="30168"/>
    <cellStyle name="RIGs input cells 8 13 2" xfId="46142"/>
    <cellStyle name="RIGs input cells 8 14" xfId="30169"/>
    <cellStyle name="RIGs input cells 8 14 2" xfId="46143"/>
    <cellStyle name="RIGs input cells 8 15" xfId="30170"/>
    <cellStyle name="RIGs input cells 8 15 2" xfId="46144"/>
    <cellStyle name="RIGs input cells 8 16" xfId="30171"/>
    <cellStyle name="RIGs input cells 8 16 2" xfId="46145"/>
    <cellStyle name="RIGs input cells 8 17" xfId="30172"/>
    <cellStyle name="RIGs input cells 8 17 2" xfId="46146"/>
    <cellStyle name="RIGs input cells 8 18" xfId="30173"/>
    <cellStyle name="RIGs input cells 8 18 2" xfId="46147"/>
    <cellStyle name="RIGs input cells 8 19" xfId="30174"/>
    <cellStyle name="RIGs input cells 8 19 2" xfId="46148"/>
    <cellStyle name="RIGs input cells 8 2" xfId="30175"/>
    <cellStyle name="RIGs input cells 8 2 10" xfId="30176"/>
    <cellStyle name="RIGs input cells 8 2 11" xfId="30177"/>
    <cellStyle name="RIGs input cells 8 2 12" xfId="30178"/>
    <cellStyle name="RIGs input cells 8 2 13" xfId="30179"/>
    <cellStyle name="RIGs input cells 8 2 14" xfId="30180"/>
    <cellStyle name="RIGs input cells 8 2 15" xfId="30181"/>
    <cellStyle name="RIGs input cells 8 2 16" xfId="30182"/>
    <cellStyle name="RIGs input cells 8 2 17" xfId="30183"/>
    <cellStyle name="RIGs input cells 8 2 18" xfId="30184"/>
    <cellStyle name="RIGs input cells 8 2 19" xfId="30185"/>
    <cellStyle name="RIGs input cells 8 2 2" xfId="30186"/>
    <cellStyle name="RIGs input cells 8 2 2 10" xfId="30187"/>
    <cellStyle name="RIGs input cells 8 2 2 11" xfId="30188"/>
    <cellStyle name="RIGs input cells 8 2 2 12" xfId="30189"/>
    <cellStyle name="RIGs input cells 8 2 2 13" xfId="30190"/>
    <cellStyle name="RIGs input cells 8 2 2 14" xfId="30191"/>
    <cellStyle name="RIGs input cells 8 2 2 15" xfId="30192"/>
    <cellStyle name="RIGs input cells 8 2 2 16" xfId="30193"/>
    <cellStyle name="RIGs input cells 8 2 2 17" xfId="30194"/>
    <cellStyle name="RIGs input cells 8 2 2 18" xfId="30195"/>
    <cellStyle name="RIGs input cells 8 2 2 19" xfId="30196"/>
    <cellStyle name="RIGs input cells 8 2 2 2" xfId="30197"/>
    <cellStyle name="RIGs input cells 8 2 2 2 10" xfId="30198"/>
    <cellStyle name="RIGs input cells 8 2 2 2 11" xfId="30199"/>
    <cellStyle name="RIGs input cells 8 2 2 2 12" xfId="30200"/>
    <cellStyle name="RIGs input cells 8 2 2 2 13" xfId="30201"/>
    <cellStyle name="RIGs input cells 8 2 2 2 2" xfId="30202"/>
    <cellStyle name="RIGs input cells 8 2 2 2 2 2" xfId="46149"/>
    <cellStyle name="RIGs input cells 8 2 2 2 2 3" xfId="46150"/>
    <cellStyle name="RIGs input cells 8 2 2 2 3" xfId="30203"/>
    <cellStyle name="RIGs input cells 8 2 2 2 3 2" xfId="46151"/>
    <cellStyle name="RIGs input cells 8 2 2 2 3 3" xfId="46152"/>
    <cellStyle name="RIGs input cells 8 2 2 2 4" xfId="30204"/>
    <cellStyle name="RIGs input cells 8 2 2 2 5" xfId="30205"/>
    <cellStyle name="RIGs input cells 8 2 2 2 6" xfId="30206"/>
    <cellStyle name="RIGs input cells 8 2 2 2 7" xfId="30207"/>
    <cellStyle name="RIGs input cells 8 2 2 2 8" xfId="30208"/>
    <cellStyle name="RIGs input cells 8 2 2 2 9" xfId="30209"/>
    <cellStyle name="RIGs input cells 8 2 2 20" xfId="30210"/>
    <cellStyle name="RIGs input cells 8 2 2 21" xfId="30211"/>
    <cellStyle name="RIGs input cells 8 2 2 22" xfId="30212"/>
    <cellStyle name="RIGs input cells 8 2 2 23" xfId="30213"/>
    <cellStyle name="RIGs input cells 8 2 2 24" xfId="30214"/>
    <cellStyle name="RIGs input cells 8 2 2 25" xfId="30215"/>
    <cellStyle name="RIGs input cells 8 2 2 26" xfId="30216"/>
    <cellStyle name="RIGs input cells 8 2 2 27" xfId="30217"/>
    <cellStyle name="RIGs input cells 8 2 2 28" xfId="30218"/>
    <cellStyle name="RIGs input cells 8 2 2 29" xfId="30219"/>
    <cellStyle name="RIGs input cells 8 2 2 3" xfId="30220"/>
    <cellStyle name="RIGs input cells 8 2 2 3 2" xfId="46153"/>
    <cellStyle name="RIGs input cells 8 2 2 3 3" xfId="46154"/>
    <cellStyle name="RIGs input cells 8 2 2 30" xfId="30221"/>
    <cellStyle name="RIGs input cells 8 2 2 31" xfId="30222"/>
    <cellStyle name="RIGs input cells 8 2 2 32" xfId="30223"/>
    <cellStyle name="RIGs input cells 8 2 2 33" xfId="30224"/>
    <cellStyle name="RIGs input cells 8 2 2 34" xfId="30225"/>
    <cellStyle name="RIGs input cells 8 2 2 4" xfId="30226"/>
    <cellStyle name="RIGs input cells 8 2 2 4 2" xfId="46155"/>
    <cellStyle name="RIGs input cells 8 2 2 4 3" xfId="46156"/>
    <cellStyle name="RIGs input cells 8 2 2 5" xfId="30227"/>
    <cellStyle name="RIGs input cells 8 2 2 6" xfId="30228"/>
    <cellStyle name="RIGs input cells 8 2 2 7" xfId="30229"/>
    <cellStyle name="RIGs input cells 8 2 2 8" xfId="30230"/>
    <cellStyle name="RIGs input cells 8 2 2 9" xfId="30231"/>
    <cellStyle name="RIGs input cells 8 2 20" xfId="30232"/>
    <cellStyle name="RIGs input cells 8 2 21" xfId="30233"/>
    <cellStyle name="RIGs input cells 8 2 22" xfId="30234"/>
    <cellStyle name="RIGs input cells 8 2 23" xfId="30235"/>
    <cellStyle name="RIGs input cells 8 2 24" xfId="30236"/>
    <cellStyle name="RIGs input cells 8 2 25" xfId="30237"/>
    <cellStyle name="RIGs input cells 8 2 26" xfId="30238"/>
    <cellStyle name="RIGs input cells 8 2 27" xfId="30239"/>
    <cellStyle name="RIGs input cells 8 2 28" xfId="30240"/>
    <cellStyle name="RIGs input cells 8 2 29" xfId="30241"/>
    <cellStyle name="RIGs input cells 8 2 3" xfId="30242"/>
    <cellStyle name="RIGs input cells 8 2 3 10" xfId="30243"/>
    <cellStyle name="RIGs input cells 8 2 3 11" xfId="30244"/>
    <cellStyle name="RIGs input cells 8 2 3 12" xfId="30245"/>
    <cellStyle name="RIGs input cells 8 2 3 13" xfId="30246"/>
    <cellStyle name="RIGs input cells 8 2 3 2" xfId="30247"/>
    <cellStyle name="RIGs input cells 8 2 3 2 2" xfId="46157"/>
    <cellStyle name="RIGs input cells 8 2 3 2 3" xfId="46158"/>
    <cellStyle name="RIGs input cells 8 2 3 3" xfId="30248"/>
    <cellStyle name="RIGs input cells 8 2 3 3 2" xfId="46159"/>
    <cellStyle name="RIGs input cells 8 2 3 3 3" xfId="46160"/>
    <cellStyle name="RIGs input cells 8 2 3 4" xfId="30249"/>
    <cellStyle name="RIGs input cells 8 2 3 5" xfId="30250"/>
    <cellStyle name="RIGs input cells 8 2 3 6" xfId="30251"/>
    <cellStyle name="RIGs input cells 8 2 3 7" xfId="30252"/>
    <cellStyle name="RIGs input cells 8 2 3 8" xfId="30253"/>
    <cellStyle name="RIGs input cells 8 2 3 9" xfId="30254"/>
    <cellStyle name="RIGs input cells 8 2 30" xfId="30255"/>
    <cellStyle name="RIGs input cells 8 2 31" xfId="30256"/>
    <cellStyle name="RIGs input cells 8 2 4" xfId="30257"/>
    <cellStyle name="RIGs input cells 8 2 4 2" xfId="46161"/>
    <cellStyle name="RIGs input cells 8 2 4 3" xfId="46162"/>
    <cellStyle name="RIGs input cells 8 2 5" xfId="30258"/>
    <cellStyle name="RIGs input cells 8 2 5 2" xfId="46163"/>
    <cellStyle name="RIGs input cells 8 2 5 3" xfId="46164"/>
    <cellStyle name="RIGs input cells 8 2 6" xfId="30259"/>
    <cellStyle name="RIGs input cells 8 2 7" xfId="30260"/>
    <cellStyle name="RIGs input cells 8 2 8" xfId="30261"/>
    <cellStyle name="RIGs input cells 8 2 9" xfId="30262"/>
    <cellStyle name="RIGs input cells 8 2_4 28 1_Asst_Health_Crit_AllTO_RIIO_20110714pm" xfId="30263"/>
    <cellStyle name="RIGs input cells 8 20" xfId="30264"/>
    <cellStyle name="RIGs input cells 8 20 2" xfId="46165"/>
    <cellStyle name="RIGs input cells 8 21" xfId="30265"/>
    <cellStyle name="RIGs input cells 8 21 2" xfId="46166"/>
    <cellStyle name="RIGs input cells 8 22" xfId="30266"/>
    <cellStyle name="RIGs input cells 8 22 2" xfId="46167"/>
    <cellStyle name="RIGs input cells 8 23" xfId="30267"/>
    <cellStyle name="RIGs input cells 8 23 2" xfId="46168"/>
    <cellStyle name="RIGs input cells 8 24" xfId="30268"/>
    <cellStyle name="RIGs input cells 8 24 2" xfId="46169"/>
    <cellStyle name="RIGs input cells 8 25" xfId="30269"/>
    <cellStyle name="RIGs input cells 8 25 2" xfId="46170"/>
    <cellStyle name="RIGs input cells 8 26" xfId="30270"/>
    <cellStyle name="RIGs input cells 8 27" xfId="30271"/>
    <cellStyle name="RIGs input cells 8 28" xfId="30272"/>
    <cellStyle name="RIGs input cells 8 29" xfId="30273"/>
    <cellStyle name="RIGs input cells 8 3" xfId="30274"/>
    <cellStyle name="RIGs input cells 8 3 10" xfId="30275"/>
    <cellStyle name="RIGs input cells 8 3 11" xfId="30276"/>
    <cellStyle name="RIGs input cells 8 3 12" xfId="30277"/>
    <cellStyle name="RIGs input cells 8 3 13" xfId="30278"/>
    <cellStyle name="RIGs input cells 8 3 14" xfId="30279"/>
    <cellStyle name="RIGs input cells 8 3 15" xfId="30280"/>
    <cellStyle name="RIGs input cells 8 3 16" xfId="30281"/>
    <cellStyle name="RIGs input cells 8 3 17" xfId="30282"/>
    <cellStyle name="RIGs input cells 8 3 18" xfId="30283"/>
    <cellStyle name="RIGs input cells 8 3 19" xfId="30284"/>
    <cellStyle name="RIGs input cells 8 3 2" xfId="30285"/>
    <cellStyle name="RIGs input cells 8 3 2 10" xfId="30286"/>
    <cellStyle name="RIGs input cells 8 3 2 11" xfId="30287"/>
    <cellStyle name="RIGs input cells 8 3 2 12" xfId="30288"/>
    <cellStyle name="RIGs input cells 8 3 2 13" xfId="30289"/>
    <cellStyle name="RIGs input cells 8 3 2 2" xfId="30290"/>
    <cellStyle name="RIGs input cells 8 3 2 2 2" xfId="46171"/>
    <cellStyle name="RIGs input cells 8 3 2 2 3" xfId="46172"/>
    <cellStyle name="RIGs input cells 8 3 2 3" xfId="30291"/>
    <cellStyle name="RIGs input cells 8 3 2 3 2" xfId="46173"/>
    <cellStyle name="RIGs input cells 8 3 2 3 3" xfId="46174"/>
    <cellStyle name="RIGs input cells 8 3 2 4" xfId="30292"/>
    <cellStyle name="RIGs input cells 8 3 2 5" xfId="30293"/>
    <cellStyle name="RIGs input cells 8 3 2 6" xfId="30294"/>
    <cellStyle name="RIGs input cells 8 3 2 7" xfId="30295"/>
    <cellStyle name="RIGs input cells 8 3 2 8" xfId="30296"/>
    <cellStyle name="RIGs input cells 8 3 2 9" xfId="30297"/>
    <cellStyle name="RIGs input cells 8 3 20" xfId="30298"/>
    <cellStyle name="RIGs input cells 8 3 21" xfId="30299"/>
    <cellStyle name="RIGs input cells 8 3 22" xfId="30300"/>
    <cellStyle name="RIGs input cells 8 3 23" xfId="30301"/>
    <cellStyle name="RIGs input cells 8 3 24" xfId="30302"/>
    <cellStyle name="RIGs input cells 8 3 25" xfId="30303"/>
    <cellStyle name="RIGs input cells 8 3 26" xfId="30304"/>
    <cellStyle name="RIGs input cells 8 3 27" xfId="30305"/>
    <cellStyle name="RIGs input cells 8 3 28" xfId="30306"/>
    <cellStyle name="RIGs input cells 8 3 29" xfId="30307"/>
    <cellStyle name="RIGs input cells 8 3 3" xfId="30308"/>
    <cellStyle name="RIGs input cells 8 3 3 2" xfId="46175"/>
    <cellStyle name="RIGs input cells 8 3 3 3" xfId="46176"/>
    <cellStyle name="RIGs input cells 8 3 30" xfId="30309"/>
    <cellStyle name="RIGs input cells 8 3 4" xfId="30310"/>
    <cellStyle name="RIGs input cells 8 3 4 2" xfId="46177"/>
    <cellStyle name="RIGs input cells 8 3 4 3" xfId="46178"/>
    <cellStyle name="RIGs input cells 8 3 5" xfId="30311"/>
    <cellStyle name="RIGs input cells 8 3 6" xfId="30312"/>
    <cellStyle name="RIGs input cells 8 3 7" xfId="30313"/>
    <cellStyle name="RIGs input cells 8 3 8" xfId="30314"/>
    <cellStyle name="RIGs input cells 8 3 9" xfId="30315"/>
    <cellStyle name="RIGs input cells 8 30" xfId="30316"/>
    <cellStyle name="RIGs input cells 8 31" xfId="30317"/>
    <cellStyle name="RIGs input cells 8 32" xfId="30318"/>
    <cellStyle name="RIGs input cells 8 33" xfId="30319"/>
    <cellStyle name="RIGs input cells 8 4" xfId="30320"/>
    <cellStyle name="RIGs input cells 8 4 10" xfId="30321"/>
    <cellStyle name="RIGs input cells 8 4 11" xfId="30322"/>
    <cellStyle name="RIGs input cells 8 4 12" xfId="30323"/>
    <cellStyle name="RIGs input cells 8 4 13" xfId="30324"/>
    <cellStyle name="RIGs input cells 8 4 14" xfId="30325"/>
    <cellStyle name="RIGs input cells 8 4 15" xfId="30326"/>
    <cellStyle name="RIGs input cells 8 4 16" xfId="30327"/>
    <cellStyle name="RIGs input cells 8 4 17" xfId="30328"/>
    <cellStyle name="RIGs input cells 8 4 18" xfId="30329"/>
    <cellStyle name="RIGs input cells 8 4 19" xfId="30330"/>
    <cellStyle name="RIGs input cells 8 4 2" xfId="30331"/>
    <cellStyle name="RIGs input cells 8 4 2 10" xfId="30332"/>
    <cellStyle name="RIGs input cells 8 4 2 11" xfId="30333"/>
    <cellStyle name="RIGs input cells 8 4 2 12" xfId="30334"/>
    <cellStyle name="RIGs input cells 8 4 2 13" xfId="30335"/>
    <cellStyle name="RIGs input cells 8 4 2 2" xfId="30336"/>
    <cellStyle name="RIGs input cells 8 4 2 2 2" xfId="46179"/>
    <cellStyle name="RIGs input cells 8 4 2 2 3" xfId="46180"/>
    <cellStyle name="RIGs input cells 8 4 2 3" xfId="30337"/>
    <cellStyle name="RIGs input cells 8 4 2 3 2" xfId="46181"/>
    <cellStyle name="RIGs input cells 8 4 2 3 3" xfId="46182"/>
    <cellStyle name="RIGs input cells 8 4 2 4" xfId="30338"/>
    <cellStyle name="RIGs input cells 8 4 2 5" xfId="30339"/>
    <cellStyle name="RIGs input cells 8 4 2 6" xfId="30340"/>
    <cellStyle name="RIGs input cells 8 4 2 7" xfId="30341"/>
    <cellStyle name="RIGs input cells 8 4 2 8" xfId="30342"/>
    <cellStyle name="RIGs input cells 8 4 2 9" xfId="30343"/>
    <cellStyle name="RIGs input cells 8 4 20" xfId="30344"/>
    <cellStyle name="RIGs input cells 8 4 21" xfId="30345"/>
    <cellStyle name="RIGs input cells 8 4 22" xfId="30346"/>
    <cellStyle name="RIGs input cells 8 4 23" xfId="30347"/>
    <cellStyle name="RIGs input cells 8 4 24" xfId="30348"/>
    <cellStyle name="RIGs input cells 8 4 25" xfId="30349"/>
    <cellStyle name="RIGs input cells 8 4 26" xfId="30350"/>
    <cellStyle name="RIGs input cells 8 4 27" xfId="30351"/>
    <cellStyle name="RIGs input cells 8 4 28" xfId="30352"/>
    <cellStyle name="RIGs input cells 8 4 29" xfId="30353"/>
    <cellStyle name="RIGs input cells 8 4 3" xfId="30354"/>
    <cellStyle name="RIGs input cells 8 4 3 2" xfId="46183"/>
    <cellStyle name="RIGs input cells 8 4 3 3" xfId="46184"/>
    <cellStyle name="RIGs input cells 8 4 30" xfId="30355"/>
    <cellStyle name="RIGs input cells 8 4 4" xfId="30356"/>
    <cellStyle name="RIGs input cells 8 4 4 2" xfId="46185"/>
    <cellStyle name="RIGs input cells 8 4 4 3" xfId="46186"/>
    <cellStyle name="RIGs input cells 8 4 5" xfId="30357"/>
    <cellStyle name="RIGs input cells 8 4 6" xfId="30358"/>
    <cellStyle name="RIGs input cells 8 4 7" xfId="30359"/>
    <cellStyle name="RIGs input cells 8 4 8" xfId="30360"/>
    <cellStyle name="RIGs input cells 8 4 9" xfId="30361"/>
    <cellStyle name="RIGs input cells 8 5" xfId="30362"/>
    <cellStyle name="RIGs input cells 8 5 10" xfId="30363"/>
    <cellStyle name="RIGs input cells 8 5 11" xfId="30364"/>
    <cellStyle name="RIGs input cells 8 5 12" xfId="30365"/>
    <cellStyle name="RIGs input cells 8 5 13" xfId="30366"/>
    <cellStyle name="RIGs input cells 8 5 2" xfId="30367"/>
    <cellStyle name="RIGs input cells 8 5 2 2" xfId="46187"/>
    <cellStyle name="RIGs input cells 8 5 2 3" xfId="46188"/>
    <cellStyle name="RIGs input cells 8 5 3" xfId="30368"/>
    <cellStyle name="RIGs input cells 8 5 3 2" xfId="46189"/>
    <cellStyle name="RIGs input cells 8 5 3 3" xfId="46190"/>
    <cellStyle name="RIGs input cells 8 5 4" xfId="30369"/>
    <cellStyle name="RIGs input cells 8 5 5" xfId="30370"/>
    <cellStyle name="RIGs input cells 8 5 6" xfId="30371"/>
    <cellStyle name="RIGs input cells 8 5 7" xfId="30372"/>
    <cellStyle name="RIGs input cells 8 5 8" xfId="30373"/>
    <cellStyle name="RIGs input cells 8 5 9" xfId="30374"/>
    <cellStyle name="RIGs input cells 8 6" xfId="30375"/>
    <cellStyle name="RIGs input cells 8 6 2" xfId="46191"/>
    <cellStyle name="RIGs input cells 8 6 2 2" xfId="46192"/>
    <cellStyle name="RIGs input cells 8 6 2 3" xfId="46193"/>
    <cellStyle name="RIGs input cells 8 6 3" xfId="46194"/>
    <cellStyle name="RIGs input cells 8 6 3 2" xfId="46195"/>
    <cellStyle name="RIGs input cells 8 6 4" xfId="46196"/>
    <cellStyle name="RIGs input cells 8 7" xfId="30376"/>
    <cellStyle name="RIGs input cells 8 7 2" xfId="46197"/>
    <cellStyle name="RIGs input cells 8 8" xfId="30377"/>
    <cellStyle name="RIGs input cells 8 8 2" xfId="46198"/>
    <cellStyle name="RIGs input cells 8 9" xfId="30378"/>
    <cellStyle name="RIGs input cells 8 9 2" xfId="46199"/>
    <cellStyle name="RIGs input cells 8_4 28 1_Asst_Health_Crit_AllTO_RIIO_20110714pm" xfId="30379"/>
    <cellStyle name="RIGs input cells 9" xfId="30380"/>
    <cellStyle name="RIGs input cells 9 10" xfId="30381"/>
    <cellStyle name="RIGs input cells 9 11" xfId="30382"/>
    <cellStyle name="RIGs input cells 9 12" xfId="30383"/>
    <cellStyle name="RIGs input cells 9 13" xfId="30384"/>
    <cellStyle name="RIGs input cells 9 14" xfId="30385"/>
    <cellStyle name="RIGs input cells 9 15" xfId="30386"/>
    <cellStyle name="RIGs input cells 9 16" xfId="30387"/>
    <cellStyle name="RIGs input cells 9 17" xfId="30388"/>
    <cellStyle name="RIGs input cells 9 18" xfId="30389"/>
    <cellStyle name="RIGs input cells 9 19" xfId="30390"/>
    <cellStyle name="RIGs input cells 9 2" xfId="30391"/>
    <cellStyle name="RIGs input cells 9 2 10" xfId="30392"/>
    <cellStyle name="RIGs input cells 9 2 11" xfId="30393"/>
    <cellStyle name="RIGs input cells 9 2 12" xfId="30394"/>
    <cellStyle name="RIGs input cells 9 2 13" xfId="30395"/>
    <cellStyle name="RIGs input cells 9 2 14" xfId="30396"/>
    <cellStyle name="RIGs input cells 9 2 15" xfId="30397"/>
    <cellStyle name="RIGs input cells 9 2 16" xfId="30398"/>
    <cellStyle name="RIGs input cells 9 2 17" xfId="30399"/>
    <cellStyle name="RIGs input cells 9 2 18" xfId="30400"/>
    <cellStyle name="RIGs input cells 9 2 19" xfId="30401"/>
    <cellStyle name="RIGs input cells 9 2 2" xfId="30402"/>
    <cellStyle name="RIGs input cells 9 2 2 10" xfId="30403"/>
    <cellStyle name="RIGs input cells 9 2 2 11" xfId="30404"/>
    <cellStyle name="RIGs input cells 9 2 2 12" xfId="30405"/>
    <cellStyle name="RIGs input cells 9 2 2 13" xfId="30406"/>
    <cellStyle name="RIGs input cells 9 2 2 2" xfId="30407"/>
    <cellStyle name="RIGs input cells 9 2 2 2 2" xfId="46200"/>
    <cellStyle name="RIGs input cells 9 2 2 2 3" xfId="46201"/>
    <cellStyle name="RIGs input cells 9 2 2 3" xfId="30408"/>
    <cellStyle name="RIGs input cells 9 2 2 3 2" xfId="46202"/>
    <cellStyle name="RIGs input cells 9 2 2 3 3" xfId="46203"/>
    <cellStyle name="RIGs input cells 9 2 2 4" xfId="30409"/>
    <cellStyle name="RIGs input cells 9 2 2 5" xfId="30410"/>
    <cellStyle name="RIGs input cells 9 2 2 6" xfId="30411"/>
    <cellStyle name="RIGs input cells 9 2 2 7" xfId="30412"/>
    <cellStyle name="RIGs input cells 9 2 2 8" xfId="30413"/>
    <cellStyle name="RIGs input cells 9 2 2 9" xfId="30414"/>
    <cellStyle name="RIGs input cells 9 2 20" xfId="30415"/>
    <cellStyle name="RIGs input cells 9 2 21" xfId="30416"/>
    <cellStyle name="RIGs input cells 9 2 22" xfId="30417"/>
    <cellStyle name="RIGs input cells 9 2 23" xfId="30418"/>
    <cellStyle name="RIGs input cells 9 2 24" xfId="30419"/>
    <cellStyle name="RIGs input cells 9 2 25" xfId="30420"/>
    <cellStyle name="RIGs input cells 9 2 26" xfId="30421"/>
    <cellStyle name="RIGs input cells 9 2 27" xfId="30422"/>
    <cellStyle name="RIGs input cells 9 2 28" xfId="30423"/>
    <cellStyle name="RIGs input cells 9 2 29" xfId="30424"/>
    <cellStyle name="RIGs input cells 9 2 3" xfId="30425"/>
    <cellStyle name="RIGs input cells 9 2 3 2" xfId="46204"/>
    <cellStyle name="RIGs input cells 9 2 3 3" xfId="46205"/>
    <cellStyle name="RIGs input cells 9 2 30" xfId="30426"/>
    <cellStyle name="RIGs input cells 9 2 31" xfId="30427"/>
    <cellStyle name="RIGs input cells 9 2 32" xfId="30428"/>
    <cellStyle name="RIGs input cells 9 2 33" xfId="30429"/>
    <cellStyle name="RIGs input cells 9 2 34" xfId="30430"/>
    <cellStyle name="RIGs input cells 9 2 4" xfId="30431"/>
    <cellStyle name="RIGs input cells 9 2 4 2" xfId="46206"/>
    <cellStyle name="RIGs input cells 9 2 4 3" xfId="46207"/>
    <cellStyle name="RIGs input cells 9 2 5" xfId="30432"/>
    <cellStyle name="RIGs input cells 9 2 6" xfId="30433"/>
    <cellStyle name="RIGs input cells 9 2 7" xfId="30434"/>
    <cellStyle name="RIGs input cells 9 2 8" xfId="30435"/>
    <cellStyle name="RIGs input cells 9 2 9" xfId="30436"/>
    <cellStyle name="RIGs input cells 9 20" xfId="30437"/>
    <cellStyle name="RIGs input cells 9 21" xfId="30438"/>
    <cellStyle name="RIGs input cells 9 22" xfId="30439"/>
    <cellStyle name="RIGs input cells 9 23" xfId="30440"/>
    <cellStyle name="RIGs input cells 9 24" xfId="30441"/>
    <cellStyle name="RIGs input cells 9 25" xfId="30442"/>
    <cellStyle name="RIGs input cells 9 26" xfId="30443"/>
    <cellStyle name="RIGs input cells 9 27" xfId="30444"/>
    <cellStyle name="RIGs input cells 9 28" xfId="30445"/>
    <cellStyle name="RIGs input cells 9 29" xfId="30446"/>
    <cellStyle name="RIGs input cells 9 3" xfId="30447"/>
    <cellStyle name="RIGs input cells 9 3 10" xfId="30448"/>
    <cellStyle name="RIGs input cells 9 3 11" xfId="30449"/>
    <cellStyle name="RIGs input cells 9 3 12" xfId="30450"/>
    <cellStyle name="RIGs input cells 9 3 13" xfId="30451"/>
    <cellStyle name="RIGs input cells 9 3 2" xfId="30452"/>
    <cellStyle name="RIGs input cells 9 3 2 2" xfId="46208"/>
    <cellStyle name="RIGs input cells 9 3 2 3" xfId="46209"/>
    <cellStyle name="RIGs input cells 9 3 3" xfId="30453"/>
    <cellStyle name="RIGs input cells 9 3 3 2" xfId="46210"/>
    <cellStyle name="RIGs input cells 9 3 3 3" xfId="46211"/>
    <cellStyle name="RIGs input cells 9 3 4" xfId="30454"/>
    <cellStyle name="RIGs input cells 9 3 5" xfId="30455"/>
    <cellStyle name="RIGs input cells 9 3 6" xfId="30456"/>
    <cellStyle name="RIGs input cells 9 3 7" xfId="30457"/>
    <cellStyle name="RIGs input cells 9 3 8" xfId="30458"/>
    <cellStyle name="RIGs input cells 9 3 9" xfId="30459"/>
    <cellStyle name="RIGs input cells 9 30" xfId="30460"/>
    <cellStyle name="RIGs input cells 9 31" xfId="30461"/>
    <cellStyle name="RIGs input cells 9 32" xfId="30462"/>
    <cellStyle name="RIGs input cells 9 33" xfId="30463"/>
    <cellStyle name="RIGs input cells 9 34" xfId="30464"/>
    <cellStyle name="RIGs input cells 9 35" xfId="30465"/>
    <cellStyle name="RIGs input cells 9 4" xfId="30466"/>
    <cellStyle name="RIGs input cells 9 4 2" xfId="46212"/>
    <cellStyle name="RIGs input cells 9 4 3" xfId="46213"/>
    <cellStyle name="RIGs input cells 9 5" xfId="30467"/>
    <cellStyle name="RIGs input cells 9 5 2" xfId="46214"/>
    <cellStyle name="RIGs input cells 9 5 3" xfId="46215"/>
    <cellStyle name="RIGs input cells 9 6" xfId="30468"/>
    <cellStyle name="RIGs input cells 9 7" xfId="30469"/>
    <cellStyle name="RIGs input cells 9 8" xfId="30470"/>
    <cellStyle name="RIGs input cells 9 9" xfId="30471"/>
    <cellStyle name="RIGs input cells 9_4 28 1_Asst_Health_Crit_AllTO_RIIO_20110714pm" xfId="30472"/>
    <cellStyle name="RIGs input cells_1.3s Accounting C Costs Scots" xfId="30473"/>
    <cellStyle name="RIGs input totals" xfId="30474"/>
    <cellStyle name="RIGs input totals 10" xfId="30475"/>
    <cellStyle name="RIGs input totals 10 10" xfId="30476"/>
    <cellStyle name="RIGs input totals 10 11" xfId="30477"/>
    <cellStyle name="RIGs input totals 10 12" xfId="30478"/>
    <cellStyle name="RIGs input totals 10 13" xfId="30479"/>
    <cellStyle name="RIGs input totals 10 14" xfId="30480"/>
    <cellStyle name="RIGs input totals 10 15" xfId="30481"/>
    <cellStyle name="RIGs input totals 10 16" xfId="30482"/>
    <cellStyle name="RIGs input totals 10 17" xfId="30483"/>
    <cellStyle name="RIGs input totals 10 18" xfId="30484"/>
    <cellStyle name="RIGs input totals 10 19" xfId="30485"/>
    <cellStyle name="RIGs input totals 10 2" xfId="30486"/>
    <cellStyle name="RIGs input totals 10 2 10" xfId="30487"/>
    <cellStyle name="RIGs input totals 10 2 11" xfId="30488"/>
    <cellStyle name="RIGs input totals 10 2 12" xfId="30489"/>
    <cellStyle name="RIGs input totals 10 2 13" xfId="30490"/>
    <cellStyle name="RIGs input totals 10 2 2" xfId="30491"/>
    <cellStyle name="RIGs input totals 10 2 2 2" xfId="46216"/>
    <cellStyle name="RIGs input totals 10 2 2 2 2" xfId="46217"/>
    <cellStyle name="RIGs input totals 10 2 2 3" xfId="46218"/>
    <cellStyle name="RIGs input totals 10 2 3" xfId="30492"/>
    <cellStyle name="RIGs input totals 10 2 3 2" xfId="46219"/>
    <cellStyle name="RIGs input totals 10 2 3 3" xfId="46220"/>
    <cellStyle name="RIGs input totals 10 2 4" xfId="30493"/>
    <cellStyle name="RIGs input totals 10 2 5" xfId="30494"/>
    <cellStyle name="RIGs input totals 10 2 6" xfId="30495"/>
    <cellStyle name="RIGs input totals 10 2 7" xfId="30496"/>
    <cellStyle name="RIGs input totals 10 2 8" xfId="30497"/>
    <cellStyle name="RIGs input totals 10 2 9" xfId="30498"/>
    <cellStyle name="RIGs input totals 10 20" xfId="30499"/>
    <cellStyle name="RIGs input totals 10 21" xfId="30500"/>
    <cellStyle name="RIGs input totals 10 22" xfId="30501"/>
    <cellStyle name="RIGs input totals 10 23" xfId="30502"/>
    <cellStyle name="RIGs input totals 10 24" xfId="30503"/>
    <cellStyle name="RIGs input totals 10 25" xfId="30504"/>
    <cellStyle name="RIGs input totals 10 26" xfId="30505"/>
    <cellStyle name="RIGs input totals 10 27" xfId="30506"/>
    <cellStyle name="RIGs input totals 10 28" xfId="30507"/>
    <cellStyle name="RIGs input totals 10 29" xfId="30508"/>
    <cellStyle name="RIGs input totals 10 3" xfId="30509"/>
    <cellStyle name="RIGs input totals 10 3 2" xfId="46221"/>
    <cellStyle name="RIGs input totals 10 3 3" xfId="46222"/>
    <cellStyle name="RIGs input totals 10 30" xfId="30510"/>
    <cellStyle name="RIGs input totals 10 31" xfId="30511"/>
    <cellStyle name="RIGs input totals 10 32" xfId="30512"/>
    <cellStyle name="RIGs input totals 10 33" xfId="30513"/>
    <cellStyle name="RIGs input totals 10 34" xfId="30514"/>
    <cellStyle name="RIGs input totals 10 4" xfId="30515"/>
    <cellStyle name="RIGs input totals 10 4 2" xfId="46223"/>
    <cellStyle name="RIGs input totals 10 4 3" xfId="46224"/>
    <cellStyle name="RIGs input totals 10 5" xfId="30516"/>
    <cellStyle name="RIGs input totals 10 6" xfId="30517"/>
    <cellStyle name="RIGs input totals 10 7" xfId="30518"/>
    <cellStyle name="RIGs input totals 10 8" xfId="30519"/>
    <cellStyle name="RIGs input totals 10 9" xfId="30520"/>
    <cellStyle name="RIGs input totals 11" xfId="30521"/>
    <cellStyle name="RIGs input totals 11 10" xfId="30522"/>
    <cellStyle name="RIGs input totals 11 11" xfId="30523"/>
    <cellStyle name="RIGs input totals 11 12" xfId="30524"/>
    <cellStyle name="RIGs input totals 11 13" xfId="30525"/>
    <cellStyle name="RIGs input totals 11 14" xfId="30526"/>
    <cellStyle name="RIGs input totals 11 15" xfId="30527"/>
    <cellStyle name="RIGs input totals 11 16" xfId="30528"/>
    <cellStyle name="RIGs input totals 11 17" xfId="30529"/>
    <cellStyle name="RIGs input totals 11 18" xfId="30530"/>
    <cellStyle name="RIGs input totals 11 19" xfId="30531"/>
    <cellStyle name="RIGs input totals 11 2" xfId="30532"/>
    <cellStyle name="RIGs input totals 11 2 10" xfId="30533"/>
    <cellStyle name="RIGs input totals 11 2 11" xfId="30534"/>
    <cellStyle name="RIGs input totals 11 2 12" xfId="30535"/>
    <cellStyle name="RIGs input totals 11 2 13" xfId="30536"/>
    <cellStyle name="RIGs input totals 11 2 2" xfId="30537"/>
    <cellStyle name="RIGs input totals 11 2 2 2" xfId="46225"/>
    <cellStyle name="RIGs input totals 11 2 2 3" xfId="46226"/>
    <cellStyle name="RIGs input totals 11 2 3" xfId="30538"/>
    <cellStyle name="RIGs input totals 11 2 3 2" xfId="46227"/>
    <cellStyle name="RIGs input totals 11 2 3 3" xfId="46228"/>
    <cellStyle name="RIGs input totals 11 2 4" xfId="30539"/>
    <cellStyle name="RIGs input totals 11 2 5" xfId="30540"/>
    <cellStyle name="RIGs input totals 11 2 6" xfId="30541"/>
    <cellStyle name="RIGs input totals 11 2 7" xfId="30542"/>
    <cellStyle name="RIGs input totals 11 2 8" xfId="30543"/>
    <cellStyle name="RIGs input totals 11 2 9" xfId="30544"/>
    <cellStyle name="RIGs input totals 11 20" xfId="30545"/>
    <cellStyle name="RIGs input totals 11 21" xfId="30546"/>
    <cellStyle name="RIGs input totals 11 22" xfId="30547"/>
    <cellStyle name="RIGs input totals 11 23" xfId="30548"/>
    <cellStyle name="RIGs input totals 11 24" xfId="30549"/>
    <cellStyle name="RIGs input totals 11 25" xfId="30550"/>
    <cellStyle name="RIGs input totals 11 26" xfId="30551"/>
    <cellStyle name="RIGs input totals 11 27" xfId="30552"/>
    <cellStyle name="RIGs input totals 11 28" xfId="30553"/>
    <cellStyle name="RIGs input totals 11 29" xfId="30554"/>
    <cellStyle name="RIGs input totals 11 3" xfId="30555"/>
    <cellStyle name="RIGs input totals 11 3 2" xfId="46229"/>
    <cellStyle name="RIGs input totals 11 3 3" xfId="46230"/>
    <cellStyle name="RIGs input totals 11 30" xfId="30556"/>
    <cellStyle name="RIGs input totals 11 31" xfId="30557"/>
    <cellStyle name="RIGs input totals 11 32" xfId="30558"/>
    <cellStyle name="RIGs input totals 11 33" xfId="30559"/>
    <cellStyle name="RIGs input totals 11 34" xfId="30560"/>
    <cellStyle name="RIGs input totals 11 4" xfId="30561"/>
    <cellStyle name="RIGs input totals 11 4 2" xfId="46231"/>
    <cellStyle name="RIGs input totals 11 4 3" xfId="46232"/>
    <cellStyle name="RIGs input totals 11 5" xfId="30562"/>
    <cellStyle name="RIGs input totals 11 6" xfId="30563"/>
    <cellStyle name="RIGs input totals 11 7" xfId="30564"/>
    <cellStyle name="RIGs input totals 11 8" xfId="30565"/>
    <cellStyle name="RIGs input totals 11 9" xfId="30566"/>
    <cellStyle name="RIGs input totals 12" xfId="30567"/>
    <cellStyle name="RIGs input totals 12 10" xfId="30568"/>
    <cellStyle name="RIGs input totals 12 11" xfId="30569"/>
    <cellStyle name="RIGs input totals 12 12" xfId="30570"/>
    <cellStyle name="RIGs input totals 12 13" xfId="30571"/>
    <cellStyle name="RIGs input totals 12 14" xfId="30572"/>
    <cellStyle name="RIGs input totals 12 15" xfId="30573"/>
    <cellStyle name="RIGs input totals 12 16" xfId="30574"/>
    <cellStyle name="RIGs input totals 12 17" xfId="30575"/>
    <cellStyle name="RIGs input totals 12 18" xfId="30576"/>
    <cellStyle name="RIGs input totals 12 19" xfId="30577"/>
    <cellStyle name="RIGs input totals 12 2" xfId="30578"/>
    <cellStyle name="RIGs input totals 12 2 10" xfId="30579"/>
    <cellStyle name="RIGs input totals 12 2 11" xfId="30580"/>
    <cellStyle name="RIGs input totals 12 2 12" xfId="30581"/>
    <cellStyle name="RIGs input totals 12 2 13" xfId="30582"/>
    <cellStyle name="RIGs input totals 12 2 2" xfId="30583"/>
    <cellStyle name="RIGs input totals 12 2 2 2" xfId="46233"/>
    <cellStyle name="RIGs input totals 12 2 2 3" xfId="46234"/>
    <cellStyle name="RIGs input totals 12 2 3" xfId="30584"/>
    <cellStyle name="RIGs input totals 12 2 3 2" xfId="46235"/>
    <cellStyle name="RIGs input totals 12 2 3 3" xfId="46236"/>
    <cellStyle name="RIGs input totals 12 2 4" xfId="30585"/>
    <cellStyle name="RIGs input totals 12 2 5" xfId="30586"/>
    <cellStyle name="RIGs input totals 12 2 6" xfId="30587"/>
    <cellStyle name="RIGs input totals 12 2 7" xfId="30588"/>
    <cellStyle name="RIGs input totals 12 2 8" xfId="30589"/>
    <cellStyle name="RIGs input totals 12 2 9" xfId="30590"/>
    <cellStyle name="RIGs input totals 12 20" xfId="30591"/>
    <cellStyle name="RIGs input totals 12 21" xfId="30592"/>
    <cellStyle name="RIGs input totals 12 22" xfId="30593"/>
    <cellStyle name="RIGs input totals 12 23" xfId="30594"/>
    <cellStyle name="RIGs input totals 12 24" xfId="30595"/>
    <cellStyle name="RIGs input totals 12 25" xfId="30596"/>
    <cellStyle name="RIGs input totals 12 26" xfId="30597"/>
    <cellStyle name="RIGs input totals 12 27" xfId="30598"/>
    <cellStyle name="RIGs input totals 12 28" xfId="30599"/>
    <cellStyle name="RIGs input totals 12 29" xfId="30600"/>
    <cellStyle name="RIGs input totals 12 3" xfId="30601"/>
    <cellStyle name="RIGs input totals 12 3 2" xfId="46237"/>
    <cellStyle name="RIGs input totals 12 3 3" xfId="46238"/>
    <cellStyle name="RIGs input totals 12 30" xfId="30602"/>
    <cellStyle name="RIGs input totals 12 31" xfId="30603"/>
    <cellStyle name="RIGs input totals 12 32" xfId="30604"/>
    <cellStyle name="RIGs input totals 12 33" xfId="30605"/>
    <cellStyle name="RIGs input totals 12 34" xfId="30606"/>
    <cellStyle name="RIGs input totals 12 4" xfId="30607"/>
    <cellStyle name="RIGs input totals 12 4 2" xfId="46239"/>
    <cellStyle name="RIGs input totals 12 4 3" xfId="46240"/>
    <cellStyle name="RIGs input totals 12 5" xfId="30608"/>
    <cellStyle name="RIGs input totals 12 6" xfId="30609"/>
    <cellStyle name="RIGs input totals 12 7" xfId="30610"/>
    <cellStyle name="RIGs input totals 12 8" xfId="30611"/>
    <cellStyle name="RIGs input totals 12 9" xfId="30612"/>
    <cellStyle name="RIGs input totals 13" xfId="30613"/>
    <cellStyle name="RIGs input totals 13 10" xfId="30614"/>
    <cellStyle name="RIGs input totals 13 11" xfId="30615"/>
    <cellStyle name="RIGs input totals 13 12" xfId="30616"/>
    <cellStyle name="RIGs input totals 13 13" xfId="30617"/>
    <cellStyle name="RIGs input totals 13 2" xfId="30618"/>
    <cellStyle name="RIGs input totals 13 2 2" xfId="46241"/>
    <cellStyle name="RIGs input totals 13 2 3" xfId="46242"/>
    <cellStyle name="RIGs input totals 13 3" xfId="30619"/>
    <cellStyle name="RIGs input totals 13 3 2" xfId="46243"/>
    <cellStyle name="RIGs input totals 13 3 3" xfId="46244"/>
    <cellStyle name="RIGs input totals 13 4" xfId="30620"/>
    <cellStyle name="RIGs input totals 13 5" xfId="30621"/>
    <cellStyle name="RIGs input totals 13 6" xfId="30622"/>
    <cellStyle name="RIGs input totals 13 7" xfId="30623"/>
    <cellStyle name="RIGs input totals 13 8" xfId="30624"/>
    <cellStyle name="RIGs input totals 13 9" xfId="30625"/>
    <cellStyle name="RIGs input totals 14" xfId="30626"/>
    <cellStyle name="RIGs input totals 14 2" xfId="30627"/>
    <cellStyle name="RIGs input totals 14 2 2" xfId="46245"/>
    <cellStyle name="RIGs input totals 14 2 3" xfId="46246"/>
    <cellStyle name="RIGs input totals 14 3" xfId="46247"/>
    <cellStyle name="RIGs input totals 14 3 2" xfId="46248"/>
    <cellStyle name="RIGs input totals 14 4" xfId="46249"/>
    <cellStyle name="RIGs input totals 15" xfId="30628"/>
    <cellStyle name="RIGs input totals 15 2" xfId="30629"/>
    <cellStyle name="RIGs input totals 16" xfId="30630"/>
    <cellStyle name="RIGs input totals 16 2" xfId="46250"/>
    <cellStyle name="RIGs input totals 17" xfId="30631"/>
    <cellStyle name="RIGs input totals 17 2" xfId="46251"/>
    <cellStyle name="RIGs input totals 18" xfId="30632"/>
    <cellStyle name="RIGs input totals 18 2" xfId="46252"/>
    <cellStyle name="RIGs input totals 19" xfId="30633"/>
    <cellStyle name="RIGs input totals 19 2" xfId="46253"/>
    <cellStyle name="RIGs input totals 2" xfId="30634"/>
    <cellStyle name="RIGs input totals 2 10" xfId="30635"/>
    <cellStyle name="RIGs input totals 2 10 10" xfId="30636"/>
    <cellStyle name="RIGs input totals 2 10 11" xfId="30637"/>
    <cellStyle name="RIGs input totals 2 10 12" xfId="30638"/>
    <cellStyle name="RIGs input totals 2 10 13" xfId="30639"/>
    <cellStyle name="RIGs input totals 2 10 14" xfId="30640"/>
    <cellStyle name="RIGs input totals 2 10 15" xfId="30641"/>
    <cellStyle name="RIGs input totals 2 10 16" xfId="30642"/>
    <cellStyle name="RIGs input totals 2 10 17" xfId="30643"/>
    <cellStyle name="RIGs input totals 2 10 18" xfId="30644"/>
    <cellStyle name="RIGs input totals 2 10 19" xfId="30645"/>
    <cellStyle name="RIGs input totals 2 10 2" xfId="30646"/>
    <cellStyle name="RIGs input totals 2 10 2 10" xfId="30647"/>
    <cellStyle name="RIGs input totals 2 10 2 11" xfId="30648"/>
    <cellStyle name="RIGs input totals 2 10 2 12" xfId="30649"/>
    <cellStyle name="RIGs input totals 2 10 2 13" xfId="30650"/>
    <cellStyle name="RIGs input totals 2 10 2 2" xfId="30651"/>
    <cellStyle name="RIGs input totals 2 10 2 2 2" xfId="46254"/>
    <cellStyle name="RIGs input totals 2 10 2 2 3" xfId="46255"/>
    <cellStyle name="RIGs input totals 2 10 2 3" xfId="30652"/>
    <cellStyle name="RIGs input totals 2 10 2 3 2" xfId="46256"/>
    <cellStyle name="RIGs input totals 2 10 2 3 3" xfId="46257"/>
    <cellStyle name="RIGs input totals 2 10 2 4" xfId="30653"/>
    <cellStyle name="RIGs input totals 2 10 2 5" xfId="30654"/>
    <cellStyle name="RIGs input totals 2 10 2 6" xfId="30655"/>
    <cellStyle name="RIGs input totals 2 10 2 7" xfId="30656"/>
    <cellStyle name="RIGs input totals 2 10 2 8" xfId="30657"/>
    <cellStyle name="RIGs input totals 2 10 2 9" xfId="30658"/>
    <cellStyle name="RIGs input totals 2 10 20" xfId="30659"/>
    <cellStyle name="RIGs input totals 2 10 21" xfId="30660"/>
    <cellStyle name="RIGs input totals 2 10 22" xfId="30661"/>
    <cellStyle name="RIGs input totals 2 10 23" xfId="30662"/>
    <cellStyle name="RIGs input totals 2 10 24" xfId="30663"/>
    <cellStyle name="RIGs input totals 2 10 25" xfId="30664"/>
    <cellStyle name="RIGs input totals 2 10 26" xfId="30665"/>
    <cellStyle name="RIGs input totals 2 10 27" xfId="30666"/>
    <cellStyle name="RIGs input totals 2 10 28" xfId="30667"/>
    <cellStyle name="RIGs input totals 2 10 29" xfId="30668"/>
    <cellStyle name="RIGs input totals 2 10 3" xfId="30669"/>
    <cellStyle name="RIGs input totals 2 10 3 2" xfId="46258"/>
    <cellStyle name="RIGs input totals 2 10 3 3" xfId="46259"/>
    <cellStyle name="RIGs input totals 2 10 30" xfId="30670"/>
    <cellStyle name="RIGs input totals 2 10 31" xfId="30671"/>
    <cellStyle name="RIGs input totals 2 10 32" xfId="30672"/>
    <cellStyle name="RIGs input totals 2 10 33" xfId="30673"/>
    <cellStyle name="RIGs input totals 2 10 34" xfId="30674"/>
    <cellStyle name="RIGs input totals 2 10 4" xfId="30675"/>
    <cellStyle name="RIGs input totals 2 10 4 2" xfId="46260"/>
    <cellStyle name="RIGs input totals 2 10 4 3" xfId="46261"/>
    <cellStyle name="RIGs input totals 2 10 5" xfId="30676"/>
    <cellStyle name="RIGs input totals 2 10 6" xfId="30677"/>
    <cellStyle name="RIGs input totals 2 10 7" xfId="30678"/>
    <cellStyle name="RIGs input totals 2 10 8" xfId="30679"/>
    <cellStyle name="RIGs input totals 2 10 9" xfId="30680"/>
    <cellStyle name="RIGs input totals 2 11" xfId="30681"/>
    <cellStyle name="RIGs input totals 2 11 10" xfId="30682"/>
    <cellStyle name="RIGs input totals 2 11 11" xfId="30683"/>
    <cellStyle name="RIGs input totals 2 11 12" xfId="30684"/>
    <cellStyle name="RIGs input totals 2 11 13" xfId="30685"/>
    <cellStyle name="RIGs input totals 2 11 14" xfId="30686"/>
    <cellStyle name="RIGs input totals 2 11 15" xfId="30687"/>
    <cellStyle name="RIGs input totals 2 11 16" xfId="30688"/>
    <cellStyle name="RIGs input totals 2 11 17" xfId="30689"/>
    <cellStyle name="RIGs input totals 2 11 18" xfId="30690"/>
    <cellStyle name="RIGs input totals 2 11 19" xfId="30691"/>
    <cellStyle name="RIGs input totals 2 11 2" xfId="30692"/>
    <cellStyle name="RIGs input totals 2 11 2 10" xfId="30693"/>
    <cellStyle name="RIGs input totals 2 11 2 11" xfId="30694"/>
    <cellStyle name="RIGs input totals 2 11 2 12" xfId="30695"/>
    <cellStyle name="RIGs input totals 2 11 2 13" xfId="30696"/>
    <cellStyle name="RIGs input totals 2 11 2 2" xfId="30697"/>
    <cellStyle name="RIGs input totals 2 11 2 2 2" xfId="46262"/>
    <cellStyle name="RIGs input totals 2 11 2 2 3" xfId="46263"/>
    <cellStyle name="RIGs input totals 2 11 2 3" xfId="30698"/>
    <cellStyle name="RIGs input totals 2 11 2 3 2" xfId="46264"/>
    <cellStyle name="RIGs input totals 2 11 2 3 3" xfId="46265"/>
    <cellStyle name="RIGs input totals 2 11 2 4" xfId="30699"/>
    <cellStyle name="RIGs input totals 2 11 2 5" xfId="30700"/>
    <cellStyle name="RIGs input totals 2 11 2 6" xfId="30701"/>
    <cellStyle name="RIGs input totals 2 11 2 7" xfId="30702"/>
    <cellStyle name="RIGs input totals 2 11 2 8" xfId="30703"/>
    <cellStyle name="RIGs input totals 2 11 2 9" xfId="30704"/>
    <cellStyle name="RIGs input totals 2 11 20" xfId="30705"/>
    <cellStyle name="RIGs input totals 2 11 21" xfId="30706"/>
    <cellStyle name="RIGs input totals 2 11 22" xfId="30707"/>
    <cellStyle name="RIGs input totals 2 11 23" xfId="30708"/>
    <cellStyle name="RIGs input totals 2 11 24" xfId="30709"/>
    <cellStyle name="RIGs input totals 2 11 25" xfId="30710"/>
    <cellStyle name="RIGs input totals 2 11 26" xfId="30711"/>
    <cellStyle name="RIGs input totals 2 11 27" xfId="30712"/>
    <cellStyle name="RIGs input totals 2 11 28" xfId="30713"/>
    <cellStyle name="RIGs input totals 2 11 29" xfId="30714"/>
    <cellStyle name="RIGs input totals 2 11 3" xfId="30715"/>
    <cellStyle name="RIGs input totals 2 11 3 2" xfId="46266"/>
    <cellStyle name="RIGs input totals 2 11 3 3" xfId="46267"/>
    <cellStyle name="RIGs input totals 2 11 30" xfId="30716"/>
    <cellStyle name="RIGs input totals 2 11 31" xfId="30717"/>
    <cellStyle name="RIGs input totals 2 11 32" xfId="30718"/>
    <cellStyle name="RIGs input totals 2 11 33" xfId="30719"/>
    <cellStyle name="RIGs input totals 2 11 34" xfId="30720"/>
    <cellStyle name="RIGs input totals 2 11 4" xfId="30721"/>
    <cellStyle name="RIGs input totals 2 11 4 2" xfId="46268"/>
    <cellStyle name="RIGs input totals 2 11 4 3" xfId="46269"/>
    <cellStyle name="RIGs input totals 2 11 5" xfId="30722"/>
    <cellStyle name="RIGs input totals 2 11 6" xfId="30723"/>
    <cellStyle name="RIGs input totals 2 11 7" xfId="30724"/>
    <cellStyle name="RIGs input totals 2 11 8" xfId="30725"/>
    <cellStyle name="RIGs input totals 2 11 9" xfId="30726"/>
    <cellStyle name="RIGs input totals 2 12" xfId="30727"/>
    <cellStyle name="RIGs input totals 2 12 10" xfId="30728"/>
    <cellStyle name="RIGs input totals 2 12 11" xfId="30729"/>
    <cellStyle name="RIGs input totals 2 12 12" xfId="30730"/>
    <cellStyle name="RIGs input totals 2 12 13" xfId="30731"/>
    <cellStyle name="RIGs input totals 2 12 2" xfId="30732"/>
    <cellStyle name="RIGs input totals 2 12 2 2" xfId="46270"/>
    <cellStyle name="RIGs input totals 2 12 2 3" xfId="46271"/>
    <cellStyle name="RIGs input totals 2 12 3" xfId="30733"/>
    <cellStyle name="RIGs input totals 2 12 3 2" xfId="46272"/>
    <cellStyle name="RIGs input totals 2 12 3 3" xfId="46273"/>
    <cellStyle name="RIGs input totals 2 12 4" xfId="30734"/>
    <cellStyle name="RIGs input totals 2 12 5" xfId="30735"/>
    <cellStyle name="RIGs input totals 2 12 6" xfId="30736"/>
    <cellStyle name="RIGs input totals 2 12 7" xfId="30737"/>
    <cellStyle name="RIGs input totals 2 12 8" xfId="30738"/>
    <cellStyle name="RIGs input totals 2 12 9" xfId="30739"/>
    <cellStyle name="RIGs input totals 2 13" xfId="30740"/>
    <cellStyle name="RIGs input totals 2 13 2" xfId="46274"/>
    <cellStyle name="RIGs input totals 2 13 2 2" xfId="46275"/>
    <cellStyle name="RIGs input totals 2 13 2 3" xfId="46276"/>
    <cellStyle name="RIGs input totals 2 13 3" xfId="46277"/>
    <cellStyle name="RIGs input totals 2 13 3 2" xfId="46278"/>
    <cellStyle name="RIGs input totals 2 13 4" xfId="46279"/>
    <cellStyle name="RIGs input totals 2 14" xfId="30741"/>
    <cellStyle name="RIGs input totals 2 14 2" xfId="46280"/>
    <cellStyle name="RIGs input totals 2 15" xfId="30742"/>
    <cellStyle name="RIGs input totals 2 15 2" xfId="46281"/>
    <cellStyle name="RIGs input totals 2 16" xfId="30743"/>
    <cellStyle name="RIGs input totals 2 16 2" xfId="46282"/>
    <cellStyle name="RIGs input totals 2 17" xfId="30744"/>
    <cellStyle name="RIGs input totals 2 17 2" xfId="46283"/>
    <cellStyle name="RIGs input totals 2 18" xfId="30745"/>
    <cellStyle name="RIGs input totals 2 18 2" xfId="46284"/>
    <cellStyle name="RIGs input totals 2 19" xfId="30746"/>
    <cellStyle name="RIGs input totals 2 19 2" xfId="46285"/>
    <cellStyle name="RIGs input totals 2 2" xfId="30747"/>
    <cellStyle name="RIGs input totals 2 2 10" xfId="30748"/>
    <cellStyle name="RIGs input totals 2 2 10 2" xfId="46286"/>
    <cellStyle name="RIGs input totals 2 2 11" xfId="30749"/>
    <cellStyle name="RIGs input totals 2 2 11 2" xfId="46287"/>
    <cellStyle name="RIGs input totals 2 2 12" xfId="30750"/>
    <cellStyle name="RIGs input totals 2 2 12 2" xfId="46288"/>
    <cellStyle name="RIGs input totals 2 2 13" xfId="30751"/>
    <cellStyle name="RIGs input totals 2 2 13 2" xfId="46289"/>
    <cellStyle name="RIGs input totals 2 2 14" xfId="30752"/>
    <cellStyle name="RIGs input totals 2 2 14 2" xfId="46290"/>
    <cellStyle name="RIGs input totals 2 2 15" xfId="30753"/>
    <cellStyle name="RIGs input totals 2 2 15 2" xfId="46291"/>
    <cellStyle name="RIGs input totals 2 2 16" xfId="30754"/>
    <cellStyle name="RIGs input totals 2 2 16 2" xfId="46292"/>
    <cellStyle name="RIGs input totals 2 2 17" xfId="30755"/>
    <cellStyle name="RIGs input totals 2 2 17 2" xfId="46293"/>
    <cellStyle name="RIGs input totals 2 2 18" xfId="30756"/>
    <cellStyle name="RIGs input totals 2 2 18 2" xfId="46294"/>
    <cellStyle name="RIGs input totals 2 2 19" xfId="30757"/>
    <cellStyle name="RIGs input totals 2 2 19 2" xfId="46295"/>
    <cellStyle name="RIGs input totals 2 2 2" xfId="30758"/>
    <cellStyle name="RIGs input totals 2 2 2 10" xfId="30759"/>
    <cellStyle name="RIGs input totals 2 2 2 10 2" xfId="46296"/>
    <cellStyle name="RIGs input totals 2 2 2 11" xfId="30760"/>
    <cellStyle name="RIGs input totals 2 2 2 11 2" xfId="46297"/>
    <cellStyle name="RIGs input totals 2 2 2 12" xfId="30761"/>
    <cellStyle name="RIGs input totals 2 2 2 12 2" xfId="46298"/>
    <cellStyle name="RIGs input totals 2 2 2 13" xfId="30762"/>
    <cellStyle name="RIGs input totals 2 2 2 13 2" xfId="46299"/>
    <cellStyle name="RIGs input totals 2 2 2 14" xfId="30763"/>
    <cellStyle name="RIGs input totals 2 2 2 14 2" xfId="46300"/>
    <cellStyle name="RIGs input totals 2 2 2 15" xfId="30764"/>
    <cellStyle name="RIGs input totals 2 2 2 15 2" xfId="46301"/>
    <cellStyle name="RIGs input totals 2 2 2 16" xfId="30765"/>
    <cellStyle name="RIGs input totals 2 2 2 16 2" xfId="46302"/>
    <cellStyle name="RIGs input totals 2 2 2 17" xfId="30766"/>
    <cellStyle name="RIGs input totals 2 2 2 17 2" xfId="46303"/>
    <cellStyle name="RIGs input totals 2 2 2 18" xfId="30767"/>
    <cellStyle name="RIGs input totals 2 2 2 18 2" xfId="46304"/>
    <cellStyle name="RIGs input totals 2 2 2 19" xfId="30768"/>
    <cellStyle name="RIGs input totals 2 2 2 19 2" xfId="46305"/>
    <cellStyle name="RIGs input totals 2 2 2 2" xfId="30769"/>
    <cellStyle name="RIGs input totals 2 2 2 2 10" xfId="30770"/>
    <cellStyle name="RIGs input totals 2 2 2 2 11" xfId="30771"/>
    <cellStyle name="RIGs input totals 2 2 2 2 12" xfId="30772"/>
    <cellStyle name="RIGs input totals 2 2 2 2 13" xfId="30773"/>
    <cellStyle name="RIGs input totals 2 2 2 2 14" xfId="30774"/>
    <cellStyle name="RIGs input totals 2 2 2 2 15" xfId="30775"/>
    <cellStyle name="RIGs input totals 2 2 2 2 16" xfId="30776"/>
    <cellStyle name="RIGs input totals 2 2 2 2 17" xfId="30777"/>
    <cellStyle name="RIGs input totals 2 2 2 2 18" xfId="30778"/>
    <cellStyle name="RIGs input totals 2 2 2 2 19" xfId="30779"/>
    <cellStyle name="RIGs input totals 2 2 2 2 2" xfId="30780"/>
    <cellStyle name="RIGs input totals 2 2 2 2 2 10" xfId="30781"/>
    <cellStyle name="RIGs input totals 2 2 2 2 2 11" xfId="30782"/>
    <cellStyle name="RIGs input totals 2 2 2 2 2 12" xfId="30783"/>
    <cellStyle name="RIGs input totals 2 2 2 2 2 13" xfId="30784"/>
    <cellStyle name="RIGs input totals 2 2 2 2 2 14" xfId="30785"/>
    <cellStyle name="RIGs input totals 2 2 2 2 2 15" xfId="30786"/>
    <cellStyle name="RIGs input totals 2 2 2 2 2 16" xfId="30787"/>
    <cellStyle name="RIGs input totals 2 2 2 2 2 17" xfId="30788"/>
    <cellStyle name="RIGs input totals 2 2 2 2 2 18" xfId="30789"/>
    <cellStyle name="RIGs input totals 2 2 2 2 2 19" xfId="30790"/>
    <cellStyle name="RIGs input totals 2 2 2 2 2 2" xfId="30791"/>
    <cellStyle name="RIGs input totals 2 2 2 2 2 2 10" xfId="30792"/>
    <cellStyle name="RIGs input totals 2 2 2 2 2 2 11" xfId="30793"/>
    <cellStyle name="RIGs input totals 2 2 2 2 2 2 12" xfId="30794"/>
    <cellStyle name="RIGs input totals 2 2 2 2 2 2 13" xfId="30795"/>
    <cellStyle name="RIGs input totals 2 2 2 2 2 2 2" xfId="30796"/>
    <cellStyle name="RIGs input totals 2 2 2 2 2 2 2 2" xfId="46306"/>
    <cellStyle name="RIGs input totals 2 2 2 2 2 2 2 3" xfId="46307"/>
    <cellStyle name="RIGs input totals 2 2 2 2 2 2 3" xfId="30797"/>
    <cellStyle name="RIGs input totals 2 2 2 2 2 2 3 2" xfId="46308"/>
    <cellStyle name="RIGs input totals 2 2 2 2 2 2 3 3" xfId="46309"/>
    <cellStyle name="RIGs input totals 2 2 2 2 2 2 4" xfId="30798"/>
    <cellStyle name="RIGs input totals 2 2 2 2 2 2 5" xfId="30799"/>
    <cellStyle name="RIGs input totals 2 2 2 2 2 2 6" xfId="30800"/>
    <cellStyle name="RIGs input totals 2 2 2 2 2 2 7" xfId="30801"/>
    <cellStyle name="RIGs input totals 2 2 2 2 2 2 8" xfId="30802"/>
    <cellStyle name="RIGs input totals 2 2 2 2 2 2 9" xfId="30803"/>
    <cellStyle name="RIGs input totals 2 2 2 2 2 20" xfId="30804"/>
    <cellStyle name="RIGs input totals 2 2 2 2 2 21" xfId="30805"/>
    <cellStyle name="RIGs input totals 2 2 2 2 2 22" xfId="30806"/>
    <cellStyle name="RIGs input totals 2 2 2 2 2 23" xfId="30807"/>
    <cellStyle name="RIGs input totals 2 2 2 2 2 24" xfId="30808"/>
    <cellStyle name="RIGs input totals 2 2 2 2 2 25" xfId="30809"/>
    <cellStyle name="RIGs input totals 2 2 2 2 2 26" xfId="30810"/>
    <cellStyle name="RIGs input totals 2 2 2 2 2 27" xfId="30811"/>
    <cellStyle name="RIGs input totals 2 2 2 2 2 28" xfId="30812"/>
    <cellStyle name="RIGs input totals 2 2 2 2 2 29" xfId="30813"/>
    <cellStyle name="RIGs input totals 2 2 2 2 2 3" xfId="30814"/>
    <cellStyle name="RIGs input totals 2 2 2 2 2 3 2" xfId="46310"/>
    <cellStyle name="RIGs input totals 2 2 2 2 2 3 3" xfId="46311"/>
    <cellStyle name="RIGs input totals 2 2 2 2 2 30" xfId="30815"/>
    <cellStyle name="RIGs input totals 2 2 2 2 2 31" xfId="30816"/>
    <cellStyle name="RIGs input totals 2 2 2 2 2 32" xfId="30817"/>
    <cellStyle name="RIGs input totals 2 2 2 2 2 33" xfId="30818"/>
    <cellStyle name="RIGs input totals 2 2 2 2 2 34" xfId="30819"/>
    <cellStyle name="RIGs input totals 2 2 2 2 2 4" xfId="30820"/>
    <cellStyle name="RIGs input totals 2 2 2 2 2 4 2" xfId="46312"/>
    <cellStyle name="RIGs input totals 2 2 2 2 2 4 3" xfId="46313"/>
    <cellStyle name="RIGs input totals 2 2 2 2 2 5" xfId="30821"/>
    <cellStyle name="RIGs input totals 2 2 2 2 2 6" xfId="30822"/>
    <cellStyle name="RIGs input totals 2 2 2 2 2 7" xfId="30823"/>
    <cellStyle name="RIGs input totals 2 2 2 2 2 8" xfId="30824"/>
    <cellStyle name="RIGs input totals 2 2 2 2 2 9" xfId="30825"/>
    <cellStyle name="RIGs input totals 2 2 2 2 20" xfId="30826"/>
    <cellStyle name="RIGs input totals 2 2 2 2 21" xfId="30827"/>
    <cellStyle name="RIGs input totals 2 2 2 2 22" xfId="30828"/>
    <cellStyle name="RIGs input totals 2 2 2 2 23" xfId="30829"/>
    <cellStyle name="RIGs input totals 2 2 2 2 24" xfId="30830"/>
    <cellStyle name="RIGs input totals 2 2 2 2 25" xfId="30831"/>
    <cellStyle name="RIGs input totals 2 2 2 2 26" xfId="30832"/>
    <cellStyle name="RIGs input totals 2 2 2 2 27" xfId="30833"/>
    <cellStyle name="RIGs input totals 2 2 2 2 28" xfId="30834"/>
    <cellStyle name="RIGs input totals 2 2 2 2 29" xfId="30835"/>
    <cellStyle name="RIGs input totals 2 2 2 2 3" xfId="30836"/>
    <cellStyle name="RIGs input totals 2 2 2 2 3 10" xfId="30837"/>
    <cellStyle name="RIGs input totals 2 2 2 2 3 11" xfId="30838"/>
    <cellStyle name="RIGs input totals 2 2 2 2 3 12" xfId="30839"/>
    <cellStyle name="RIGs input totals 2 2 2 2 3 13" xfId="30840"/>
    <cellStyle name="RIGs input totals 2 2 2 2 3 2" xfId="30841"/>
    <cellStyle name="RIGs input totals 2 2 2 2 3 2 2" xfId="46314"/>
    <cellStyle name="RIGs input totals 2 2 2 2 3 2 3" xfId="46315"/>
    <cellStyle name="RIGs input totals 2 2 2 2 3 3" xfId="30842"/>
    <cellStyle name="RIGs input totals 2 2 2 2 3 3 2" xfId="46316"/>
    <cellStyle name="RIGs input totals 2 2 2 2 3 3 3" xfId="46317"/>
    <cellStyle name="RIGs input totals 2 2 2 2 3 4" xfId="30843"/>
    <cellStyle name="RIGs input totals 2 2 2 2 3 5" xfId="30844"/>
    <cellStyle name="RIGs input totals 2 2 2 2 3 6" xfId="30845"/>
    <cellStyle name="RIGs input totals 2 2 2 2 3 7" xfId="30846"/>
    <cellStyle name="RIGs input totals 2 2 2 2 3 8" xfId="30847"/>
    <cellStyle name="RIGs input totals 2 2 2 2 3 9" xfId="30848"/>
    <cellStyle name="RIGs input totals 2 2 2 2 30" xfId="30849"/>
    <cellStyle name="RIGs input totals 2 2 2 2 31" xfId="30850"/>
    <cellStyle name="RIGs input totals 2 2 2 2 32" xfId="30851"/>
    <cellStyle name="RIGs input totals 2 2 2 2 33" xfId="30852"/>
    <cellStyle name="RIGs input totals 2 2 2 2 34" xfId="30853"/>
    <cellStyle name="RIGs input totals 2 2 2 2 35" xfId="30854"/>
    <cellStyle name="RIGs input totals 2 2 2 2 4" xfId="30855"/>
    <cellStyle name="RIGs input totals 2 2 2 2 4 2" xfId="46318"/>
    <cellStyle name="RIGs input totals 2 2 2 2 4 3" xfId="46319"/>
    <cellStyle name="RIGs input totals 2 2 2 2 5" xfId="30856"/>
    <cellStyle name="RIGs input totals 2 2 2 2 5 2" xfId="46320"/>
    <cellStyle name="RIGs input totals 2 2 2 2 5 3" xfId="46321"/>
    <cellStyle name="RIGs input totals 2 2 2 2 6" xfId="30857"/>
    <cellStyle name="RIGs input totals 2 2 2 2 7" xfId="30858"/>
    <cellStyle name="RIGs input totals 2 2 2 2 8" xfId="30859"/>
    <cellStyle name="RIGs input totals 2 2 2 2 9" xfId="30860"/>
    <cellStyle name="RIGs input totals 2 2 2 2_4 28 1_Asst_Health_Crit_AllTO_RIIO_20110714pm" xfId="30861"/>
    <cellStyle name="RIGs input totals 2 2 2 20" xfId="30862"/>
    <cellStyle name="RIGs input totals 2 2 2 20 2" xfId="46322"/>
    <cellStyle name="RIGs input totals 2 2 2 21" xfId="30863"/>
    <cellStyle name="RIGs input totals 2 2 2 21 2" xfId="46323"/>
    <cellStyle name="RIGs input totals 2 2 2 22" xfId="30864"/>
    <cellStyle name="RIGs input totals 2 2 2 22 2" xfId="46324"/>
    <cellStyle name="RIGs input totals 2 2 2 23" xfId="30865"/>
    <cellStyle name="RIGs input totals 2 2 2 23 2" xfId="46325"/>
    <cellStyle name="RIGs input totals 2 2 2 24" xfId="30866"/>
    <cellStyle name="RIGs input totals 2 2 2 24 2" xfId="46326"/>
    <cellStyle name="RIGs input totals 2 2 2 25" xfId="30867"/>
    <cellStyle name="RIGs input totals 2 2 2 25 2" xfId="46327"/>
    <cellStyle name="RIGs input totals 2 2 2 26" xfId="30868"/>
    <cellStyle name="RIGs input totals 2 2 2 27" xfId="30869"/>
    <cellStyle name="RIGs input totals 2 2 2 28" xfId="30870"/>
    <cellStyle name="RIGs input totals 2 2 2 29" xfId="30871"/>
    <cellStyle name="RIGs input totals 2 2 2 3" xfId="30872"/>
    <cellStyle name="RIGs input totals 2 2 2 3 10" xfId="30873"/>
    <cellStyle name="RIGs input totals 2 2 2 3 11" xfId="30874"/>
    <cellStyle name="RIGs input totals 2 2 2 3 12" xfId="30875"/>
    <cellStyle name="RIGs input totals 2 2 2 3 13" xfId="30876"/>
    <cellStyle name="RIGs input totals 2 2 2 3 14" xfId="30877"/>
    <cellStyle name="RIGs input totals 2 2 2 3 15" xfId="30878"/>
    <cellStyle name="RIGs input totals 2 2 2 3 16" xfId="30879"/>
    <cellStyle name="RIGs input totals 2 2 2 3 17" xfId="30880"/>
    <cellStyle name="RIGs input totals 2 2 2 3 18" xfId="30881"/>
    <cellStyle name="RIGs input totals 2 2 2 3 19" xfId="30882"/>
    <cellStyle name="RIGs input totals 2 2 2 3 2" xfId="30883"/>
    <cellStyle name="RIGs input totals 2 2 2 3 2 10" xfId="30884"/>
    <cellStyle name="RIGs input totals 2 2 2 3 2 11" xfId="30885"/>
    <cellStyle name="RIGs input totals 2 2 2 3 2 12" xfId="30886"/>
    <cellStyle name="RIGs input totals 2 2 2 3 2 13" xfId="30887"/>
    <cellStyle name="RIGs input totals 2 2 2 3 2 2" xfId="30888"/>
    <cellStyle name="RIGs input totals 2 2 2 3 2 2 2" xfId="46328"/>
    <cellStyle name="RIGs input totals 2 2 2 3 2 2 3" xfId="46329"/>
    <cellStyle name="RIGs input totals 2 2 2 3 2 3" xfId="30889"/>
    <cellStyle name="RIGs input totals 2 2 2 3 2 3 2" xfId="46330"/>
    <cellStyle name="RIGs input totals 2 2 2 3 2 3 3" xfId="46331"/>
    <cellStyle name="RIGs input totals 2 2 2 3 2 4" xfId="30890"/>
    <cellStyle name="RIGs input totals 2 2 2 3 2 5" xfId="30891"/>
    <cellStyle name="RIGs input totals 2 2 2 3 2 6" xfId="30892"/>
    <cellStyle name="RIGs input totals 2 2 2 3 2 7" xfId="30893"/>
    <cellStyle name="RIGs input totals 2 2 2 3 2 8" xfId="30894"/>
    <cellStyle name="RIGs input totals 2 2 2 3 2 9" xfId="30895"/>
    <cellStyle name="RIGs input totals 2 2 2 3 20" xfId="30896"/>
    <cellStyle name="RIGs input totals 2 2 2 3 21" xfId="30897"/>
    <cellStyle name="RIGs input totals 2 2 2 3 22" xfId="30898"/>
    <cellStyle name="RIGs input totals 2 2 2 3 23" xfId="30899"/>
    <cellStyle name="RIGs input totals 2 2 2 3 24" xfId="30900"/>
    <cellStyle name="RIGs input totals 2 2 2 3 25" xfId="30901"/>
    <cellStyle name="RIGs input totals 2 2 2 3 26" xfId="30902"/>
    <cellStyle name="RIGs input totals 2 2 2 3 27" xfId="30903"/>
    <cellStyle name="RIGs input totals 2 2 2 3 28" xfId="30904"/>
    <cellStyle name="RIGs input totals 2 2 2 3 29" xfId="30905"/>
    <cellStyle name="RIGs input totals 2 2 2 3 3" xfId="30906"/>
    <cellStyle name="RIGs input totals 2 2 2 3 3 2" xfId="46332"/>
    <cellStyle name="RIGs input totals 2 2 2 3 3 3" xfId="46333"/>
    <cellStyle name="RIGs input totals 2 2 2 3 30" xfId="30907"/>
    <cellStyle name="RIGs input totals 2 2 2 3 31" xfId="30908"/>
    <cellStyle name="RIGs input totals 2 2 2 3 32" xfId="30909"/>
    <cellStyle name="RIGs input totals 2 2 2 3 33" xfId="30910"/>
    <cellStyle name="RIGs input totals 2 2 2 3 34" xfId="30911"/>
    <cellStyle name="RIGs input totals 2 2 2 3 4" xfId="30912"/>
    <cellStyle name="RIGs input totals 2 2 2 3 4 2" xfId="46334"/>
    <cellStyle name="RIGs input totals 2 2 2 3 4 3" xfId="46335"/>
    <cellStyle name="RIGs input totals 2 2 2 3 5" xfId="30913"/>
    <cellStyle name="RIGs input totals 2 2 2 3 6" xfId="30914"/>
    <cellStyle name="RIGs input totals 2 2 2 3 7" xfId="30915"/>
    <cellStyle name="RIGs input totals 2 2 2 3 8" xfId="30916"/>
    <cellStyle name="RIGs input totals 2 2 2 3 9" xfId="30917"/>
    <cellStyle name="RIGs input totals 2 2 2 30" xfId="30918"/>
    <cellStyle name="RIGs input totals 2 2 2 31" xfId="30919"/>
    <cellStyle name="RIGs input totals 2 2 2 32" xfId="30920"/>
    <cellStyle name="RIGs input totals 2 2 2 33" xfId="30921"/>
    <cellStyle name="RIGs input totals 2 2 2 34" xfId="30922"/>
    <cellStyle name="RIGs input totals 2 2 2 35" xfId="30923"/>
    <cellStyle name="RIGs input totals 2 2 2 36" xfId="30924"/>
    <cellStyle name="RIGs input totals 2 2 2 37" xfId="30925"/>
    <cellStyle name="RIGs input totals 2 2 2 38" xfId="30926"/>
    <cellStyle name="RIGs input totals 2 2 2 4" xfId="30927"/>
    <cellStyle name="RIGs input totals 2 2 2 4 10" xfId="30928"/>
    <cellStyle name="RIGs input totals 2 2 2 4 11" xfId="30929"/>
    <cellStyle name="RIGs input totals 2 2 2 4 12" xfId="30930"/>
    <cellStyle name="RIGs input totals 2 2 2 4 13" xfId="30931"/>
    <cellStyle name="RIGs input totals 2 2 2 4 14" xfId="30932"/>
    <cellStyle name="RIGs input totals 2 2 2 4 15" xfId="30933"/>
    <cellStyle name="RIGs input totals 2 2 2 4 16" xfId="30934"/>
    <cellStyle name="RIGs input totals 2 2 2 4 17" xfId="30935"/>
    <cellStyle name="RIGs input totals 2 2 2 4 18" xfId="30936"/>
    <cellStyle name="RIGs input totals 2 2 2 4 19" xfId="30937"/>
    <cellStyle name="RIGs input totals 2 2 2 4 2" xfId="30938"/>
    <cellStyle name="RIGs input totals 2 2 2 4 2 10" xfId="30939"/>
    <cellStyle name="RIGs input totals 2 2 2 4 2 11" xfId="30940"/>
    <cellStyle name="RIGs input totals 2 2 2 4 2 12" xfId="30941"/>
    <cellStyle name="RIGs input totals 2 2 2 4 2 13" xfId="30942"/>
    <cellStyle name="RIGs input totals 2 2 2 4 2 2" xfId="30943"/>
    <cellStyle name="RIGs input totals 2 2 2 4 2 2 2" xfId="46336"/>
    <cellStyle name="RIGs input totals 2 2 2 4 2 2 3" xfId="46337"/>
    <cellStyle name="RIGs input totals 2 2 2 4 2 3" xfId="30944"/>
    <cellStyle name="RIGs input totals 2 2 2 4 2 3 2" xfId="46338"/>
    <cellStyle name="RIGs input totals 2 2 2 4 2 3 3" xfId="46339"/>
    <cellStyle name="RIGs input totals 2 2 2 4 2 4" xfId="30945"/>
    <cellStyle name="RIGs input totals 2 2 2 4 2 5" xfId="30946"/>
    <cellStyle name="RIGs input totals 2 2 2 4 2 6" xfId="30947"/>
    <cellStyle name="RIGs input totals 2 2 2 4 2 7" xfId="30948"/>
    <cellStyle name="RIGs input totals 2 2 2 4 2 8" xfId="30949"/>
    <cellStyle name="RIGs input totals 2 2 2 4 2 9" xfId="30950"/>
    <cellStyle name="RIGs input totals 2 2 2 4 20" xfId="30951"/>
    <cellStyle name="RIGs input totals 2 2 2 4 21" xfId="30952"/>
    <cellStyle name="RIGs input totals 2 2 2 4 22" xfId="30953"/>
    <cellStyle name="RIGs input totals 2 2 2 4 23" xfId="30954"/>
    <cellStyle name="RIGs input totals 2 2 2 4 24" xfId="30955"/>
    <cellStyle name="RIGs input totals 2 2 2 4 25" xfId="30956"/>
    <cellStyle name="RIGs input totals 2 2 2 4 26" xfId="30957"/>
    <cellStyle name="RIGs input totals 2 2 2 4 27" xfId="30958"/>
    <cellStyle name="RIGs input totals 2 2 2 4 28" xfId="30959"/>
    <cellStyle name="RIGs input totals 2 2 2 4 29" xfId="30960"/>
    <cellStyle name="RIGs input totals 2 2 2 4 3" xfId="30961"/>
    <cellStyle name="RIGs input totals 2 2 2 4 3 2" xfId="46340"/>
    <cellStyle name="RIGs input totals 2 2 2 4 3 3" xfId="46341"/>
    <cellStyle name="RIGs input totals 2 2 2 4 30" xfId="30962"/>
    <cellStyle name="RIGs input totals 2 2 2 4 31" xfId="30963"/>
    <cellStyle name="RIGs input totals 2 2 2 4 32" xfId="30964"/>
    <cellStyle name="RIGs input totals 2 2 2 4 33" xfId="30965"/>
    <cellStyle name="RIGs input totals 2 2 2 4 34" xfId="30966"/>
    <cellStyle name="RIGs input totals 2 2 2 4 4" xfId="30967"/>
    <cellStyle name="RIGs input totals 2 2 2 4 4 2" xfId="46342"/>
    <cellStyle name="RIGs input totals 2 2 2 4 4 3" xfId="46343"/>
    <cellStyle name="RIGs input totals 2 2 2 4 5" xfId="30968"/>
    <cellStyle name="RIGs input totals 2 2 2 4 6" xfId="30969"/>
    <cellStyle name="RIGs input totals 2 2 2 4 7" xfId="30970"/>
    <cellStyle name="RIGs input totals 2 2 2 4 8" xfId="30971"/>
    <cellStyle name="RIGs input totals 2 2 2 4 9" xfId="30972"/>
    <cellStyle name="RIGs input totals 2 2 2 5" xfId="30973"/>
    <cellStyle name="RIGs input totals 2 2 2 5 10" xfId="30974"/>
    <cellStyle name="RIGs input totals 2 2 2 5 11" xfId="30975"/>
    <cellStyle name="RIGs input totals 2 2 2 5 12" xfId="30976"/>
    <cellStyle name="RIGs input totals 2 2 2 5 13" xfId="30977"/>
    <cellStyle name="RIGs input totals 2 2 2 5 2" xfId="30978"/>
    <cellStyle name="RIGs input totals 2 2 2 5 2 2" xfId="46344"/>
    <cellStyle name="RIGs input totals 2 2 2 5 2 3" xfId="46345"/>
    <cellStyle name="RIGs input totals 2 2 2 5 3" xfId="30979"/>
    <cellStyle name="RIGs input totals 2 2 2 5 3 2" xfId="46346"/>
    <cellStyle name="RIGs input totals 2 2 2 5 3 3" xfId="46347"/>
    <cellStyle name="RIGs input totals 2 2 2 5 4" xfId="30980"/>
    <cellStyle name="RIGs input totals 2 2 2 5 5" xfId="30981"/>
    <cellStyle name="RIGs input totals 2 2 2 5 6" xfId="30982"/>
    <cellStyle name="RIGs input totals 2 2 2 5 7" xfId="30983"/>
    <cellStyle name="RIGs input totals 2 2 2 5 8" xfId="30984"/>
    <cellStyle name="RIGs input totals 2 2 2 5 9" xfId="30985"/>
    <cellStyle name="RIGs input totals 2 2 2 6" xfId="30986"/>
    <cellStyle name="RIGs input totals 2 2 2 6 2" xfId="46348"/>
    <cellStyle name="RIGs input totals 2 2 2 6 2 2" xfId="46349"/>
    <cellStyle name="RIGs input totals 2 2 2 6 2 3" xfId="46350"/>
    <cellStyle name="RIGs input totals 2 2 2 6 3" xfId="46351"/>
    <cellStyle name="RIGs input totals 2 2 2 6 3 2" xfId="46352"/>
    <cellStyle name="RIGs input totals 2 2 2 6 4" xfId="46353"/>
    <cellStyle name="RIGs input totals 2 2 2 7" xfId="30987"/>
    <cellStyle name="RIGs input totals 2 2 2 7 2" xfId="46354"/>
    <cellStyle name="RIGs input totals 2 2 2 8" xfId="30988"/>
    <cellStyle name="RIGs input totals 2 2 2 8 2" xfId="46355"/>
    <cellStyle name="RIGs input totals 2 2 2 9" xfId="30989"/>
    <cellStyle name="RIGs input totals 2 2 2 9 2" xfId="46356"/>
    <cellStyle name="RIGs input totals 2 2 2_4 28 1_Asst_Health_Crit_AllTO_RIIO_20110714pm" xfId="30990"/>
    <cellStyle name="RIGs input totals 2 2 20" xfId="30991"/>
    <cellStyle name="RIGs input totals 2 2 20 2" xfId="46357"/>
    <cellStyle name="RIGs input totals 2 2 21" xfId="30992"/>
    <cellStyle name="RIGs input totals 2 2 21 2" xfId="46358"/>
    <cellStyle name="RIGs input totals 2 2 22" xfId="30993"/>
    <cellStyle name="RIGs input totals 2 2 22 2" xfId="46359"/>
    <cellStyle name="RIGs input totals 2 2 23" xfId="30994"/>
    <cellStyle name="RIGs input totals 2 2 23 2" xfId="46360"/>
    <cellStyle name="RIGs input totals 2 2 24" xfId="30995"/>
    <cellStyle name="RIGs input totals 2 2 24 2" xfId="46361"/>
    <cellStyle name="RIGs input totals 2 2 25" xfId="30996"/>
    <cellStyle name="RIGs input totals 2 2 25 2" xfId="46362"/>
    <cellStyle name="RIGs input totals 2 2 26" xfId="30997"/>
    <cellStyle name="RIGs input totals 2 2 26 2" xfId="46363"/>
    <cellStyle name="RIGs input totals 2 2 27" xfId="30998"/>
    <cellStyle name="RIGs input totals 2 2 28" xfId="30999"/>
    <cellStyle name="RIGs input totals 2 2 29" xfId="31000"/>
    <cellStyle name="RIGs input totals 2 2 3" xfId="31001"/>
    <cellStyle name="RIGs input totals 2 2 3 10" xfId="31002"/>
    <cellStyle name="RIGs input totals 2 2 3 11" xfId="31003"/>
    <cellStyle name="RIGs input totals 2 2 3 12" xfId="31004"/>
    <cellStyle name="RIGs input totals 2 2 3 13" xfId="31005"/>
    <cellStyle name="RIGs input totals 2 2 3 14" xfId="31006"/>
    <cellStyle name="RIGs input totals 2 2 3 15" xfId="31007"/>
    <cellStyle name="RIGs input totals 2 2 3 16" xfId="31008"/>
    <cellStyle name="RIGs input totals 2 2 3 17" xfId="31009"/>
    <cellStyle name="RIGs input totals 2 2 3 18" xfId="31010"/>
    <cellStyle name="RIGs input totals 2 2 3 19" xfId="31011"/>
    <cellStyle name="RIGs input totals 2 2 3 2" xfId="31012"/>
    <cellStyle name="RIGs input totals 2 2 3 2 10" xfId="31013"/>
    <cellStyle name="RIGs input totals 2 2 3 2 11" xfId="31014"/>
    <cellStyle name="RIGs input totals 2 2 3 2 12" xfId="31015"/>
    <cellStyle name="RIGs input totals 2 2 3 2 13" xfId="31016"/>
    <cellStyle name="RIGs input totals 2 2 3 2 14" xfId="31017"/>
    <cellStyle name="RIGs input totals 2 2 3 2 15" xfId="31018"/>
    <cellStyle name="RIGs input totals 2 2 3 2 16" xfId="31019"/>
    <cellStyle name="RIGs input totals 2 2 3 2 17" xfId="31020"/>
    <cellStyle name="RIGs input totals 2 2 3 2 18" xfId="31021"/>
    <cellStyle name="RIGs input totals 2 2 3 2 19" xfId="31022"/>
    <cellStyle name="RIGs input totals 2 2 3 2 2" xfId="31023"/>
    <cellStyle name="RIGs input totals 2 2 3 2 2 10" xfId="31024"/>
    <cellStyle name="RIGs input totals 2 2 3 2 2 11" xfId="31025"/>
    <cellStyle name="RIGs input totals 2 2 3 2 2 12" xfId="31026"/>
    <cellStyle name="RIGs input totals 2 2 3 2 2 13" xfId="31027"/>
    <cellStyle name="RIGs input totals 2 2 3 2 2 2" xfId="31028"/>
    <cellStyle name="RIGs input totals 2 2 3 2 2 2 2" xfId="46364"/>
    <cellStyle name="RIGs input totals 2 2 3 2 2 2 3" xfId="46365"/>
    <cellStyle name="RIGs input totals 2 2 3 2 2 3" xfId="31029"/>
    <cellStyle name="RIGs input totals 2 2 3 2 2 3 2" xfId="46366"/>
    <cellStyle name="RIGs input totals 2 2 3 2 2 3 3" xfId="46367"/>
    <cellStyle name="RIGs input totals 2 2 3 2 2 4" xfId="31030"/>
    <cellStyle name="RIGs input totals 2 2 3 2 2 5" xfId="31031"/>
    <cellStyle name="RIGs input totals 2 2 3 2 2 6" xfId="31032"/>
    <cellStyle name="RIGs input totals 2 2 3 2 2 7" xfId="31033"/>
    <cellStyle name="RIGs input totals 2 2 3 2 2 8" xfId="31034"/>
    <cellStyle name="RIGs input totals 2 2 3 2 2 9" xfId="31035"/>
    <cellStyle name="RIGs input totals 2 2 3 2 20" xfId="31036"/>
    <cellStyle name="RIGs input totals 2 2 3 2 21" xfId="31037"/>
    <cellStyle name="RIGs input totals 2 2 3 2 22" xfId="31038"/>
    <cellStyle name="RIGs input totals 2 2 3 2 23" xfId="31039"/>
    <cellStyle name="RIGs input totals 2 2 3 2 24" xfId="31040"/>
    <cellStyle name="RIGs input totals 2 2 3 2 25" xfId="31041"/>
    <cellStyle name="RIGs input totals 2 2 3 2 26" xfId="31042"/>
    <cellStyle name="RIGs input totals 2 2 3 2 27" xfId="31043"/>
    <cellStyle name="RIGs input totals 2 2 3 2 28" xfId="31044"/>
    <cellStyle name="RIGs input totals 2 2 3 2 29" xfId="31045"/>
    <cellStyle name="RIGs input totals 2 2 3 2 3" xfId="31046"/>
    <cellStyle name="RIGs input totals 2 2 3 2 3 2" xfId="46368"/>
    <cellStyle name="RIGs input totals 2 2 3 2 3 3" xfId="46369"/>
    <cellStyle name="RIGs input totals 2 2 3 2 30" xfId="31047"/>
    <cellStyle name="RIGs input totals 2 2 3 2 31" xfId="31048"/>
    <cellStyle name="RIGs input totals 2 2 3 2 32" xfId="31049"/>
    <cellStyle name="RIGs input totals 2 2 3 2 33" xfId="31050"/>
    <cellStyle name="RIGs input totals 2 2 3 2 34" xfId="31051"/>
    <cellStyle name="RIGs input totals 2 2 3 2 4" xfId="31052"/>
    <cellStyle name="RIGs input totals 2 2 3 2 4 2" xfId="46370"/>
    <cellStyle name="RIGs input totals 2 2 3 2 4 3" xfId="46371"/>
    <cellStyle name="RIGs input totals 2 2 3 2 5" xfId="31053"/>
    <cellStyle name="RIGs input totals 2 2 3 2 6" xfId="31054"/>
    <cellStyle name="RIGs input totals 2 2 3 2 7" xfId="31055"/>
    <cellStyle name="RIGs input totals 2 2 3 2 8" xfId="31056"/>
    <cellStyle name="RIGs input totals 2 2 3 2 9" xfId="31057"/>
    <cellStyle name="RIGs input totals 2 2 3 20" xfId="31058"/>
    <cellStyle name="RIGs input totals 2 2 3 21" xfId="31059"/>
    <cellStyle name="RIGs input totals 2 2 3 22" xfId="31060"/>
    <cellStyle name="RIGs input totals 2 2 3 23" xfId="31061"/>
    <cellStyle name="RIGs input totals 2 2 3 24" xfId="31062"/>
    <cellStyle name="RIGs input totals 2 2 3 25" xfId="31063"/>
    <cellStyle name="RIGs input totals 2 2 3 26" xfId="31064"/>
    <cellStyle name="RIGs input totals 2 2 3 27" xfId="31065"/>
    <cellStyle name="RIGs input totals 2 2 3 28" xfId="31066"/>
    <cellStyle name="RIGs input totals 2 2 3 29" xfId="31067"/>
    <cellStyle name="RIGs input totals 2 2 3 3" xfId="31068"/>
    <cellStyle name="RIGs input totals 2 2 3 3 10" xfId="31069"/>
    <cellStyle name="RIGs input totals 2 2 3 3 11" xfId="31070"/>
    <cellStyle name="RIGs input totals 2 2 3 3 12" xfId="31071"/>
    <cellStyle name="RIGs input totals 2 2 3 3 13" xfId="31072"/>
    <cellStyle name="RIGs input totals 2 2 3 3 2" xfId="31073"/>
    <cellStyle name="RIGs input totals 2 2 3 3 2 2" xfId="46372"/>
    <cellStyle name="RIGs input totals 2 2 3 3 2 3" xfId="46373"/>
    <cellStyle name="RIGs input totals 2 2 3 3 3" xfId="31074"/>
    <cellStyle name="RIGs input totals 2 2 3 3 3 2" xfId="46374"/>
    <cellStyle name="RIGs input totals 2 2 3 3 3 3" xfId="46375"/>
    <cellStyle name="RIGs input totals 2 2 3 3 4" xfId="31075"/>
    <cellStyle name="RIGs input totals 2 2 3 3 5" xfId="31076"/>
    <cellStyle name="RIGs input totals 2 2 3 3 6" xfId="31077"/>
    <cellStyle name="RIGs input totals 2 2 3 3 7" xfId="31078"/>
    <cellStyle name="RIGs input totals 2 2 3 3 8" xfId="31079"/>
    <cellStyle name="RIGs input totals 2 2 3 3 9" xfId="31080"/>
    <cellStyle name="RIGs input totals 2 2 3 30" xfId="31081"/>
    <cellStyle name="RIGs input totals 2 2 3 31" xfId="31082"/>
    <cellStyle name="RIGs input totals 2 2 3 32" xfId="31083"/>
    <cellStyle name="RIGs input totals 2 2 3 33" xfId="31084"/>
    <cellStyle name="RIGs input totals 2 2 3 34" xfId="31085"/>
    <cellStyle name="RIGs input totals 2 2 3 35" xfId="31086"/>
    <cellStyle name="RIGs input totals 2 2 3 4" xfId="31087"/>
    <cellStyle name="RIGs input totals 2 2 3 4 2" xfId="46376"/>
    <cellStyle name="RIGs input totals 2 2 3 4 3" xfId="46377"/>
    <cellStyle name="RIGs input totals 2 2 3 5" xfId="31088"/>
    <cellStyle name="RIGs input totals 2 2 3 5 2" xfId="46378"/>
    <cellStyle name="RIGs input totals 2 2 3 5 3" xfId="46379"/>
    <cellStyle name="RIGs input totals 2 2 3 6" xfId="31089"/>
    <cellStyle name="RIGs input totals 2 2 3 7" xfId="31090"/>
    <cellStyle name="RIGs input totals 2 2 3 8" xfId="31091"/>
    <cellStyle name="RIGs input totals 2 2 3 9" xfId="31092"/>
    <cellStyle name="RIGs input totals 2 2 3_4 28 1_Asst_Health_Crit_AllTO_RIIO_20110714pm" xfId="31093"/>
    <cellStyle name="RIGs input totals 2 2 30" xfId="31094"/>
    <cellStyle name="RIGs input totals 2 2 31" xfId="31095"/>
    <cellStyle name="RIGs input totals 2 2 32" xfId="31096"/>
    <cellStyle name="RIGs input totals 2 2 33" xfId="31097"/>
    <cellStyle name="RIGs input totals 2 2 34" xfId="31098"/>
    <cellStyle name="RIGs input totals 2 2 35" xfId="31099"/>
    <cellStyle name="RIGs input totals 2 2 36" xfId="31100"/>
    <cellStyle name="RIGs input totals 2 2 37" xfId="31101"/>
    <cellStyle name="RIGs input totals 2 2 38" xfId="31102"/>
    <cellStyle name="RIGs input totals 2 2 39" xfId="31103"/>
    <cellStyle name="RIGs input totals 2 2 4" xfId="31104"/>
    <cellStyle name="RIGs input totals 2 2 4 10" xfId="31105"/>
    <cellStyle name="RIGs input totals 2 2 4 11" xfId="31106"/>
    <cellStyle name="RIGs input totals 2 2 4 12" xfId="31107"/>
    <cellStyle name="RIGs input totals 2 2 4 13" xfId="31108"/>
    <cellStyle name="RIGs input totals 2 2 4 14" xfId="31109"/>
    <cellStyle name="RIGs input totals 2 2 4 15" xfId="31110"/>
    <cellStyle name="RIGs input totals 2 2 4 16" xfId="31111"/>
    <cellStyle name="RIGs input totals 2 2 4 17" xfId="31112"/>
    <cellStyle name="RIGs input totals 2 2 4 18" xfId="31113"/>
    <cellStyle name="RIGs input totals 2 2 4 19" xfId="31114"/>
    <cellStyle name="RIGs input totals 2 2 4 2" xfId="31115"/>
    <cellStyle name="RIGs input totals 2 2 4 2 10" xfId="31116"/>
    <cellStyle name="RIGs input totals 2 2 4 2 11" xfId="31117"/>
    <cellStyle name="RIGs input totals 2 2 4 2 12" xfId="31118"/>
    <cellStyle name="RIGs input totals 2 2 4 2 13" xfId="31119"/>
    <cellStyle name="RIGs input totals 2 2 4 2 2" xfId="31120"/>
    <cellStyle name="RIGs input totals 2 2 4 2 2 2" xfId="46380"/>
    <cellStyle name="RIGs input totals 2 2 4 2 2 3" xfId="46381"/>
    <cellStyle name="RIGs input totals 2 2 4 2 3" xfId="31121"/>
    <cellStyle name="RIGs input totals 2 2 4 2 3 2" xfId="46382"/>
    <cellStyle name="RIGs input totals 2 2 4 2 3 3" xfId="46383"/>
    <cellStyle name="RIGs input totals 2 2 4 2 4" xfId="31122"/>
    <cellStyle name="RIGs input totals 2 2 4 2 5" xfId="31123"/>
    <cellStyle name="RIGs input totals 2 2 4 2 6" xfId="31124"/>
    <cellStyle name="RIGs input totals 2 2 4 2 7" xfId="31125"/>
    <cellStyle name="RIGs input totals 2 2 4 2 8" xfId="31126"/>
    <cellStyle name="RIGs input totals 2 2 4 2 9" xfId="31127"/>
    <cellStyle name="RIGs input totals 2 2 4 20" xfId="31128"/>
    <cellStyle name="RIGs input totals 2 2 4 21" xfId="31129"/>
    <cellStyle name="RIGs input totals 2 2 4 22" xfId="31130"/>
    <cellStyle name="RIGs input totals 2 2 4 23" xfId="31131"/>
    <cellStyle name="RIGs input totals 2 2 4 24" xfId="31132"/>
    <cellStyle name="RIGs input totals 2 2 4 25" xfId="31133"/>
    <cellStyle name="RIGs input totals 2 2 4 26" xfId="31134"/>
    <cellStyle name="RIGs input totals 2 2 4 27" xfId="31135"/>
    <cellStyle name="RIGs input totals 2 2 4 28" xfId="31136"/>
    <cellStyle name="RIGs input totals 2 2 4 29" xfId="31137"/>
    <cellStyle name="RIGs input totals 2 2 4 3" xfId="31138"/>
    <cellStyle name="RIGs input totals 2 2 4 3 2" xfId="46384"/>
    <cellStyle name="RIGs input totals 2 2 4 3 3" xfId="46385"/>
    <cellStyle name="RIGs input totals 2 2 4 30" xfId="31139"/>
    <cellStyle name="RIGs input totals 2 2 4 31" xfId="31140"/>
    <cellStyle name="RIGs input totals 2 2 4 32" xfId="31141"/>
    <cellStyle name="RIGs input totals 2 2 4 33" xfId="31142"/>
    <cellStyle name="RIGs input totals 2 2 4 34" xfId="31143"/>
    <cellStyle name="RIGs input totals 2 2 4 4" xfId="31144"/>
    <cellStyle name="RIGs input totals 2 2 4 4 2" xfId="46386"/>
    <cellStyle name="RIGs input totals 2 2 4 4 3" xfId="46387"/>
    <cellStyle name="RIGs input totals 2 2 4 5" xfId="31145"/>
    <cellStyle name="RIGs input totals 2 2 4 6" xfId="31146"/>
    <cellStyle name="RIGs input totals 2 2 4 7" xfId="31147"/>
    <cellStyle name="RIGs input totals 2 2 4 8" xfId="31148"/>
    <cellStyle name="RIGs input totals 2 2 4 9" xfId="31149"/>
    <cellStyle name="RIGs input totals 2 2 5" xfId="31150"/>
    <cellStyle name="RIGs input totals 2 2 5 10" xfId="31151"/>
    <cellStyle name="RIGs input totals 2 2 5 11" xfId="31152"/>
    <cellStyle name="RIGs input totals 2 2 5 12" xfId="31153"/>
    <cellStyle name="RIGs input totals 2 2 5 13" xfId="31154"/>
    <cellStyle name="RIGs input totals 2 2 5 14" xfId="31155"/>
    <cellStyle name="RIGs input totals 2 2 5 15" xfId="31156"/>
    <cellStyle name="RIGs input totals 2 2 5 16" xfId="31157"/>
    <cellStyle name="RIGs input totals 2 2 5 17" xfId="31158"/>
    <cellStyle name="RIGs input totals 2 2 5 18" xfId="31159"/>
    <cellStyle name="RIGs input totals 2 2 5 19" xfId="31160"/>
    <cellStyle name="RIGs input totals 2 2 5 2" xfId="31161"/>
    <cellStyle name="RIGs input totals 2 2 5 2 10" xfId="31162"/>
    <cellStyle name="RIGs input totals 2 2 5 2 11" xfId="31163"/>
    <cellStyle name="RIGs input totals 2 2 5 2 12" xfId="31164"/>
    <cellStyle name="RIGs input totals 2 2 5 2 13" xfId="31165"/>
    <cellStyle name="RIGs input totals 2 2 5 2 2" xfId="31166"/>
    <cellStyle name="RIGs input totals 2 2 5 2 2 2" xfId="46388"/>
    <cellStyle name="RIGs input totals 2 2 5 2 2 3" xfId="46389"/>
    <cellStyle name="RIGs input totals 2 2 5 2 3" xfId="31167"/>
    <cellStyle name="RIGs input totals 2 2 5 2 3 2" xfId="46390"/>
    <cellStyle name="RIGs input totals 2 2 5 2 3 3" xfId="46391"/>
    <cellStyle name="RIGs input totals 2 2 5 2 4" xfId="31168"/>
    <cellStyle name="RIGs input totals 2 2 5 2 5" xfId="31169"/>
    <cellStyle name="RIGs input totals 2 2 5 2 6" xfId="31170"/>
    <cellStyle name="RIGs input totals 2 2 5 2 7" xfId="31171"/>
    <cellStyle name="RIGs input totals 2 2 5 2 8" xfId="31172"/>
    <cellStyle name="RIGs input totals 2 2 5 2 9" xfId="31173"/>
    <cellStyle name="RIGs input totals 2 2 5 20" xfId="31174"/>
    <cellStyle name="RIGs input totals 2 2 5 21" xfId="31175"/>
    <cellStyle name="RIGs input totals 2 2 5 22" xfId="31176"/>
    <cellStyle name="RIGs input totals 2 2 5 23" xfId="31177"/>
    <cellStyle name="RIGs input totals 2 2 5 24" xfId="31178"/>
    <cellStyle name="RIGs input totals 2 2 5 25" xfId="31179"/>
    <cellStyle name="RIGs input totals 2 2 5 26" xfId="31180"/>
    <cellStyle name="RIGs input totals 2 2 5 27" xfId="31181"/>
    <cellStyle name="RIGs input totals 2 2 5 28" xfId="31182"/>
    <cellStyle name="RIGs input totals 2 2 5 29" xfId="31183"/>
    <cellStyle name="RIGs input totals 2 2 5 3" xfId="31184"/>
    <cellStyle name="RIGs input totals 2 2 5 3 2" xfId="46392"/>
    <cellStyle name="RIGs input totals 2 2 5 3 3" xfId="46393"/>
    <cellStyle name="RIGs input totals 2 2 5 30" xfId="31185"/>
    <cellStyle name="RIGs input totals 2 2 5 31" xfId="31186"/>
    <cellStyle name="RIGs input totals 2 2 5 32" xfId="31187"/>
    <cellStyle name="RIGs input totals 2 2 5 33" xfId="31188"/>
    <cellStyle name="RIGs input totals 2 2 5 34" xfId="31189"/>
    <cellStyle name="RIGs input totals 2 2 5 4" xfId="31190"/>
    <cellStyle name="RIGs input totals 2 2 5 4 2" xfId="46394"/>
    <cellStyle name="RIGs input totals 2 2 5 4 3" xfId="46395"/>
    <cellStyle name="RIGs input totals 2 2 5 5" xfId="31191"/>
    <cellStyle name="RIGs input totals 2 2 5 6" xfId="31192"/>
    <cellStyle name="RIGs input totals 2 2 5 7" xfId="31193"/>
    <cellStyle name="RIGs input totals 2 2 5 8" xfId="31194"/>
    <cellStyle name="RIGs input totals 2 2 5 9" xfId="31195"/>
    <cellStyle name="RIGs input totals 2 2 6" xfId="31196"/>
    <cellStyle name="RIGs input totals 2 2 6 10" xfId="31197"/>
    <cellStyle name="RIGs input totals 2 2 6 11" xfId="31198"/>
    <cellStyle name="RIGs input totals 2 2 6 12" xfId="31199"/>
    <cellStyle name="RIGs input totals 2 2 6 13" xfId="31200"/>
    <cellStyle name="RIGs input totals 2 2 6 2" xfId="31201"/>
    <cellStyle name="RIGs input totals 2 2 6 2 2" xfId="46396"/>
    <cellStyle name="RIGs input totals 2 2 6 2 3" xfId="46397"/>
    <cellStyle name="RIGs input totals 2 2 6 3" xfId="31202"/>
    <cellStyle name="RIGs input totals 2 2 6 3 2" xfId="46398"/>
    <cellStyle name="RIGs input totals 2 2 6 3 3" xfId="46399"/>
    <cellStyle name="RIGs input totals 2 2 6 4" xfId="31203"/>
    <cellStyle name="RIGs input totals 2 2 6 5" xfId="31204"/>
    <cellStyle name="RIGs input totals 2 2 6 6" xfId="31205"/>
    <cellStyle name="RIGs input totals 2 2 6 7" xfId="31206"/>
    <cellStyle name="RIGs input totals 2 2 6 8" xfId="31207"/>
    <cellStyle name="RIGs input totals 2 2 6 9" xfId="31208"/>
    <cellStyle name="RIGs input totals 2 2 7" xfId="31209"/>
    <cellStyle name="RIGs input totals 2 2 7 2" xfId="46400"/>
    <cellStyle name="RIGs input totals 2 2 7 2 2" xfId="46401"/>
    <cellStyle name="RIGs input totals 2 2 7 2 3" xfId="46402"/>
    <cellStyle name="RIGs input totals 2 2 7 3" xfId="46403"/>
    <cellStyle name="RIGs input totals 2 2 7 3 2" xfId="46404"/>
    <cellStyle name="RIGs input totals 2 2 7 4" xfId="46405"/>
    <cellStyle name="RIGs input totals 2 2 8" xfId="31210"/>
    <cellStyle name="RIGs input totals 2 2 8 2" xfId="46406"/>
    <cellStyle name="RIGs input totals 2 2 9" xfId="31211"/>
    <cellStyle name="RIGs input totals 2 2 9 2" xfId="46407"/>
    <cellStyle name="RIGs input totals 2 2_1.3s Accounting C Costs Scots" xfId="31212"/>
    <cellStyle name="RIGs input totals 2 20" xfId="31213"/>
    <cellStyle name="RIGs input totals 2 20 2" xfId="46408"/>
    <cellStyle name="RIGs input totals 2 21" xfId="31214"/>
    <cellStyle name="RIGs input totals 2 21 2" xfId="46409"/>
    <cellStyle name="RIGs input totals 2 22" xfId="31215"/>
    <cellStyle name="RIGs input totals 2 22 2" xfId="46410"/>
    <cellStyle name="RIGs input totals 2 23" xfId="31216"/>
    <cellStyle name="RIGs input totals 2 23 2" xfId="46411"/>
    <cellStyle name="RIGs input totals 2 24" xfId="31217"/>
    <cellStyle name="RIGs input totals 2 24 2" xfId="46412"/>
    <cellStyle name="RIGs input totals 2 25" xfId="31218"/>
    <cellStyle name="RIGs input totals 2 25 2" xfId="46413"/>
    <cellStyle name="RIGs input totals 2 26" xfId="31219"/>
    <cellStyle name="RIGs input totals 2 26 2" xfId="46414"/>
    <cellStyle name="RIGs input totals 2 27" xfId="31220"/>
    <cellStyle name="RIGs input totals 2 27 2" xfId="46415"/>
    <cellStyle name="RIGs input totals 2 28" xfId="31221"/>
    <cellStyle name="RIGs input totals 2 28 2" xfId="46416"/>
    <cellStyle name="RIGs input totals 2 29" xfId="31222"/>
    <cellStyle name="RIGs input totals 2 29 2" xfId="46417"/>
    <cellStyle name="RIGs input totals 2 3" xfId="31223"/>
    <cellStyle name="RIGs input totals 2 3 10" xfId="31224"/>
    <cellStyle name="RIGs input totals 2 3 10 2" xfId="46418"/>
    <cellStyle name="RIGs input totals 2 3 11" xfId="31225"/>
    <cellStyle name="RIGs input totals 2 3 11 2" xfId="46419"/>
    <cellStyle name="RIGs input totals 2 3 12" xfId="31226"/>
    <cellStyle name="RIGs input totals 2 3 12 2" xfId="46420"/>
    <cellStyle name="RIGs input totals 2 3 13" xfId="31227"/>
    <cellStyle name="RIGs input totals 2 3 13 2" xfId="46421"/>
    <cellStyle name="RIGs input totals 2 3 14" xfId="31228"/>
    <cellStyle name="RIGs input totals 2 3 14 2" xfId="46422"/>
    <cellStyle name="RIGs input totals 2 3 15" xfId="31229"/>
    <cellStyle name="RIGs input totals 2 3 15 2" xfId="46423"/>
    <cellStyle name="RIGs input totals 2 3 16" xfId="31230"/>
    <cellStyle name="RIGs input totals 2 3 16 2" xfId="46424"/>
    <cellStyle name="RIGs input totals 2 3 17" xfId="31231"/>
    <cellStyle name="RIGs input totals 2 3 17 2" xfId="46425"/>
    <cellStyle name="RIGs input totals 2 3 18" xfId="31232"/>
    <cellStyle name="RIGs input totals 2 3 18 2" xfId="46426"/>
    <cellStyle name="RIGs input totals 2 3 19" xfId="31233"/>
    <cellStyle name="RIGs input totals 2 3 19 2" xfId="46427"/>
    <cellStyle name="RIGs input totals 2 3 2" xfId="31234"/>
    <cellStyle name="RIGs input totals 2 3 2 10" xfId="31235"/>
    <cellStyle name="RIGs input totals 2 3 2 10 2" xfId="46428"/>
    <cellStyle name="RIGs input totals 2 3 2 11" xfId="31236"/>
    <cellStyle name="RIGs input totals 2 3 2 11 2" xfId="46429"/>
    <cellStyle name="RIGs input totals 2 3 2 12" xfId="31237"/>
    <cellStyle name="RIGs input totals 2 3 2 12 2" xfId="46430"/>
    <cellStyle name="RIGs input totals 2 3 2 13" xfId="31238"/>
    <cellStyle name="RIGs input totals 2 3 2 13 2" xfId="46431"/>
    <cellStyle name="RIGs input totals 2 3 2 14" xfId="31239"/>
    <cellStyle name="RIGs input totals 2 3 2 14 2" xfId="46432"/>
    <cellStyle name="RIGs input totals 2 3 2 15" xfId="31240"/>
    <cellStyle name="RIGs input totals 2 3 2 15 2" xfId="46433"/>
    <cellStyle name="RIGs input totals 2 3 2 16" xfId="31241"/>
    <cellStyle name="RIGs input totals 2 3 2 16 2" xfId="46434"/>
    <cellStyle name="RIGs input totals 2 3 2 17" xfId="31242"/>
    <cellStyle name="RIGs input totals 2 3 2 17 2" xfId="46435"/>
    <cellStyle name="RIGs input totals 2 3 2 18" xfId="31243"/>
    <cellStyle name="RIGs input totals 2 3 2 18 2" xfId="46436"/>
    <cellStyle name="RIGs input totals 2 3 2 19" xfId="31244"/>
    <cellStyle name="RIGs input totals 2 3 2 19 2" xfId="46437"/>
    <cellStyle name="RIGs input totals 2 3 2 2" xfId="31245"/>
    <cellStyle name="RIGs input totals 2 3 2 2 10" xfId="31246"/>
    <cellStyle name="RIGs input totals 2 3 2 2 11" xfId="31247"/>
    <cellStyle name="RIGs input totals 2 3 2 2 12" xfId="31248"/>
    <cellStyle name="RIGs input totals 2 3 2 2 13" xfId="31249"/>
    <cellStyle name="RIGs input totals 2 3 2 2 14" xfId="31250"/>
    <cellStyle name="RIGs input totals 2 3 2 2 15" xfId="31251"/>
    <cellStyle name="RIGs input totals 2 3 2 2 16" xfId="31252"/>
    <cellStyle name="RIGs input totals 2 3 2 2 17" xfId="31253"/>
    <cellStyle name="RIGs input totals 2 3 2 2 18" xfId="31254"/>
    <cellStyle name="RIGs input totals 2 3 2 2 19" xfId="31255"/>
    <cellStyle name="RIGs input totals 2 3 2 2 2" xfId="31256"/>
    <cellStyle name="RIGs input totals 2 3 2 2 2 10" xfId="31257"/>
    <cellStyle name="RIGs input totals 2 3 2 2 2 11" xfId="31258"/>
    <cellStyle name="RIGs input totals 2 3 2 2 2 12" xfId="31259"/>
    <cellStyle name="RIGs input totals 2 3 2 2 2 13" xfId="31260"/>
    <cellStyle name="RIGs input totals 2 3 2 2 2 14" xfId="31261"/>
    <cellStyle name="RIGs input totals 2 3 2 2 2 15" xfId="31262"/>
    <cellStyle name="RIGs input totals 2 3 2 2 2 16" xfId="31263"/>
    <cellStyle name="RIGs input totals 2 3 2 2 2 17" xfId="31264"/>
    <cellStyle name="RIGs input totals 2 3 2 2 2 18" xfId="31265"/>
    <cellStyle name="RIGs input totals 2 3 2 2 2 19" xfId="31266"/>
    <cellStyle name="RIGs input totals 2 3 2 2 2 2" xfId="31267"/>
    <cellStyle name="RIGs input totals 2 3 2 2 2 2 10" xfId="31268"/>
    <cellStyle name="RIGs input totals 2 3 2 2 2 2 11" xfId="31269"/>
    <cellStyle name="RIGs input totals 2 3 2 2 2 2 12" xfId="31270"/>
    <cellStyle name="RIGs input totals 2 3 2 2 2 2 13" xfId="31271"/>
    <cellStyle name="RIGs input totals 2 3 2 2 2 2 2" xfId="31272"/>
    <cellStyle name="RIGs input totals 2 3 2 2 2 2 2 2" xfId="46438"/>
    <cellStyle name="RIGs input totals 2 3 2 2 2 2 2 3" xfId="46439"/>
    <cellStyle name="RIGs input totals 2 3 2 2 2 2 3" xfId="31273"/>
    <cellStyle name="RIGs input totals 2 3 2 2 2 2 3 2" xfId="46440"/>
    <cellStyle name="RIGs input totals 2 3 2 2 2 2 3 3" xfId="46441"/>
    <cellStyle name="RIGs input totals 2 3 2 2 2 2 4" xfId="31274"/>
    <cellStyle name="RIGs input totals 2 3 2 2 2 2 5" xfId="31275"/>
    <cellStyle name="RIGs input totals 2 3 2 2 2 2 6" xfId="31276"/>
    <cellStyle name="RIGs input totals 2 3 2 2 2 2 7" xfId="31277"/>
    <cellStyle name="RIGs input totals 2 3 2 2 2 2 8" xfId="31278"/>
    <cellStyle name="RIGs input totals 2 3 2 2 2 2 9" xfId="31279"/>
    <cellStyle name="RIGs input totals 2 3 2 2 2 20" xfId="31280"/>
    <cellStyle name="RIGs input totals 2 3 2 2 2 21" xfId="31281"/>
    <cellStyle name="RIGs input totals 2 3 2 2 2 22" xfId="31282"/>
    <cellStyle name="RIGs input totals 2 3 2 2 2 23" xfId="31283"/>
    <cellStyle name="RIGs input totals 2 3 2 2 2 24" xfId="31284"/>
    <cellStyle name="RIGs input totals 2 3 2 2 2 25" xfId="31285"/>
    <cellStyle name="RIGs input totals 2 3 2 2 2 26" xfId="31286"/>
    <cellStyle name="RIGs input totals 2 3 2 2 2 27" xfId="31287"/>
    <cellStyle name="RIGs input totals 2 3 2 2 2 28" xfId="31288"/>
    <cellStyle name="RIGs input totals 2 3 2 2 2 29" xfId="31289"/>
    <cellStyle name="RIGs input totals 2 3 2 2 2 3" xfId="31290"/>
    <cellStyle name="RIGs input totals 2 3 2 2 2 3 2" xfId="46442"/>
    <cellStyle name="RIGs input totals 2 3 2 2 2 3 3" xfId="46443"/>
    <cellStyle name="RIGs input totals 2 3 2 2 2 30" xfId="31291"/>
    <cellStyle name="RIGs input totals 2 3 2 2 2 31" xfId="31292"/>
    <cellStyle name="RIGs input totals 2 3 2 2 2 32" xfId="31293"/>
    <cellStyle name="RIGs input totals 2 3 2 2 2 33" xfId="31294"/>
    <cellStyle name="RIGs input totals 2 3 2 2 2 34" xfId="31295"/>
    <cellStyle name="RIGs input totals 2 3 2 2 2 4" xfId="31296"/>
    <cellStyle name="RIGs input totals 2 3 2 2 2 4 2" xfId="46444"/>
    <cellStyle name="RIGs input totals 2 3 2 2 2 4 3" xfId="46445"/>
    <cellStyle name="RIGs input totals 2 3 2 2 2 5" xfId="31297"/>
    <cellStyle name="RIGs input totals 2 3 2 2 2 6" xfId="31298"/>
    <cellStyle name="RIGs input totals 2 3 2 2 2 7" xfId="31299"/>
    <cellStyle name="RIGs input totals 2 3 2 2 2 8" xfId="31300"/>
    <cellStyle name="RIGs input totals 2 3 2 2 2 9" xfId="31301"/>
    <cellStyle name="RIGs input totals 2 3 2 2 20" xfId="31302"/>
    <cellStyle name="RIGs input totals 2 3 2 2 21" xfId="31303"/>
    <cellStyle name="RIGs input totals 2 3 2 2 22" xfId="31304"/>
    <cellStyle name="RIGs input totals 2 3 2 2 23" xfId="31305"/>
    <cellStyle name="RIGs input totals 2 3 2 2 24" xfId="31306"/>
    <cellStyle name="RIGs input totals 2 3 2 2 25" xfId="31307"/>
    <cellStyle name="RIGs input totals 2 3 2 2 26" xfId="31308"/>
    <cellStyle name="RIGs input totals 2 3 2 2 27" xfId="31309"/>
    <cellStyle name="RIGs input totals 2 3 2 2 28" xfId="31310"/>
    <cellStyle name="RIGs input totals 2 3 2 2 29" xfId="31311"/>
    <cellStyle name="RIGs input totals 2 3 2 2 3" xfId="31312"/>
    <cellStyle name="RIGs input totals 2 3 2 2 3 10" xfId="31313"/>
    <cellStyle name="RIGs input totals 2 3 2 2 3 11" xfId="31314"/>
    <cellStyle name="RIGs input totals 2 3 2 2 3 12" xfId="31315"/>
    <cellStyle name="RIGs input totals 2 3 2 2 3 13" xfId="31316"/>
    <cellStyle name="RIGs input totals 2 3 2 2 3 2" xfId="31317"/>
    <cellStyle name="RIGs input totals 2 3 2 2 3 2 2" xfId="46446"/>
    <cellStyle name="RIGs input totals 2 3 2 2 3 2 3" xfId="46447"/>
    <cellStyle name="RIGs input totals 2 3 2 2 3 3" xfId="31318"/>
    <cellStyle name="RIGs input totals 2 3 2 2 3 3 2" xfId="46448"/>
    <cellStyle name="RIGs input totals 2 3 2 2 3 3 3" xfId="46449"/>
    <cellStyle name="RIGs input totals 2 3 2 2 3 4" xfId="31319"/>
    <cellStyle name="RIGs input totals 2 3 2 2 3 5" xfId="31320"/>
    <cellStyle name="RIGs input totals 2 3 2 2 3 6" xfId="31321"/>
    <cellStyle name="RIGs input totals 2 3 2 2 3 7" xfId="31322"/>
    <cellStyle name="RIGs input totals 2 3 2 2 3 8" xfId="31323"/>
    <cellStyle name="RIGs input totals 2 3 2 2 3 9" xfId="31324"/>
    <cellStyle name="RIGs input totals 2 3 2 2 30" xfId="31325"/>
    <cellStyle name="RIGs input totals 2 3 2 2 31" xfId="31326"/>
    <cellStyle name="RIGs input totals 2 3 2 2 32" xfId="31327"/>
    <cellStyle name="RIGs input totals 2 3 2 2 33" xfId="31328"/>
    <cellStyle name="RIGs input totals 2 3 2 2 34" xfId="31329"/>
    <cellStyle name="RIGs input totals 2 3 2 2 35" xfId="31330"/>
    <cellStyle name="RIGs input totals 2 3 2 2 4" xfId="31331"/>
    <cellStyle name="RIGs input totals 2 3 2 2 4 2" xfId="46450"/>
    <cellStyle name="RIGs input totals 2 3 2 2 4 3" xfId="46451"/>
    <cellStyle name="RIGs input totals 2 3 2 2 5" xfId="31332"/>
    <cellStyle name="RIGs input totals 2 3 2 2 5 2" xfId="46452"/>
    <cellStyle name="RIGs input totals 2 3 2 2 5 3" xfId="46453"/>
    <cellStyle name="RIGs input totals 2 3 2 2 6" xfId="31333"/>
    <cellStyle name="RIGs input totals 2 3 2 2 7" xfId="31334"/>
    <cellStyle name="RIGs input totals 2 3 2 2 8" xfId="31335"/>
    <cellStyle name="RIGs input totals 2 3 2 2 9" xfId="31336"/>
    <cellStyle name="RIGs input totals 2 3 2 2_4 28 1_Asst_Health_Crit_AllTO_RIIO_20110714pm" xfId="31337"/>
    <cellStyle name="RIGs input totals 2 3 2 20" xfId="31338"/>
    <cellStyle name="RIGs input totals 2 3 2 20 2" xfId="46454"/>
    <cellStyle name="RIGs input totals 2 3 2 21" xfId="31339"/>
    <cellStyle name="RIGs input totals 2 3 2 21 2" xfId="46455"/>
    <cellStyle name="RIGs input totals 2 3 2 22" xfId="31340"/>
    <cellStyle name="RIGs input totals 2 3 2 22 2" xfId="46456"/>
    <cellStyle name="RIGs input totals 2 3 2 23" xfId="31341"/>
    <cellStyle name="RIGs input totals 2 3 2 23 2" xfId="46457"/>
    <cellStyle name="RIGs input totals 2 3 2 24" xfId="31342"/>
    <cellStyle name="RIGs input totals 2 3 2 24 2" xfId="46458"/>
    <cellStyle name="RIGs input totals 2 3 2 25" xfId="31343"/>
    <cellStyle name="RIGs input totals 2 3 2 25 2" xfId="46459"/>
    <cellStyle name="RIGs input totals 2 3 2 26" xfId="31344"/>
    <cellStyle name="RIGs input totals 2 3 2 27" xfId="31345"/>
    <cellStyle name="RIGs input totals 2 3 2 28" xfId="31346"/>
    <cellStyle name="RIGs input totals 2 3 2 29" xfId="31347"/>
    <cellStyle name="RIGs input totals 2 3 2 3" xfId="31348"/>
    <cellStyle name="RIGs input totals 2 3 2 3 10" xfId="31349"/>
    <cellStyle name="RIGs input totals 2 3 2 3 11" xfId="31350"/>
    <cellStyle name="RIGs input totals 2 3 2 3 12" xfId="31351"/>
    <cellStyle name="RIGs input totals 2 3 2 3 13" xfId="31352"/>
    <cellStyle name="RIGs input totals 2 3 2 3 14" xfId="31353"/>
    <cellStyle name="RIGs input totals 2 3 2 3 15" xfId="31354"/>
    <cellStyle name="RIGs input totals 2 3 2 3 16" xfId="31355"/>
    <cellStyle name="RIGs input totals 2 3 2 3 17" xfId="31356"/>
    <cellStyle name="RIGs input totals 2 3 2 3 18" xfId="31357"/>
    <cellStyle name="RIGs input totals 2 3 2 3 19" xfId="31358"/>
    <cellStyle name="RIGs input totals 2 3 2 3 2" xfId="31359"/>
    <cellStyle name="RIGs input totals 2 3 2 3 2 10" xfId="31360"/>
    <cellStyle name="RIGs input totals 2 3 2 3 2 11" xfId="31361"/>
    <cellStyle name="RIGs input totals 2 3 2 3 2 12" xfId="31362"/>
    <cellStyle name="RIGs input totals 2 3 2 3 2 13" xfId="31363"/>
    <cellStyle name="RIGs input totals 2 3 2 3 2 2" xfId="31364"/>
    <cellStyle name="RIGs input totals 2 3 2 3 2 2 2" xfId="46460"/>
    <cellStyle name="RIGs input totals 2 3 2 3 2 2 3" xfId="46461"/>
    <cellStyle name="RIGs input totals 2 3 2 3 2 3" xfId="31365"/>
    <cellStyle name="RIGs input totals 2 3 2 3 2 3 2" xfId="46462"/>
    <cellStyle name="RIGs input totals 2 3 2 3 2 3 3" xfId="46463"/>
    <cellStyle name="RIGs input totals 2 3 2 3 2 4" xfId="31366"/>
    <cellStyle name="RIGs input totals 2 3 2 3 2 5" xfId="31367"/>
    <cellStyle name="RIGs input totals 2 3 2 3 2 6" xfId="31368"/>
    <cellStyle name="RIGs input totals 2 3 2 3 2 7" xfId="31369"/>
    <cellStyle name="RIGs input totals 2 3 2 3 2 8" xfId="31370"/>
    <cellStyle name="RIGs input totals 2 3 2 3 2 9" xfId="31371"/>
    <cellStyle name="RIGs input totals 2 3 2 3 20" xfId="31372"/>
    <cellStyle name="RIGs input totals 2 3 2 3 21" xfId="31373"/>
    <cellStyle name="RIGs input totals 2 3 2 3 22" xfId="31374"/>
    <cellStyle name="RIGs input totals 2 3 2 3 23" xfId="31375"/>
    <cellStyle name="RIGs input totals 2 3 2 3 24" xfId="31376"/>
    <cellStyle name="RIGs input totals 2 3 2 3 25" xfId="31377"/>
    <cellStyle name="RIGs input totals 2 3 2 3 26" xfId="31378"/>
    <cellStyle name="RIGs input totals 2 3 2 3 27" xfId="31379"/>
    <cellStyle name="RIGs input totals 2 3 2 3 28" xfId="31380"/>
    <cellStyle name="RIGs input totals 2 3 2 3 29" xfId="31381"/>
    <cellStyle name="RIGs input totals 2 3 2 3 3" xfId="31382"/>
    <cellStyle name="RIGs input totals 2 3 2 3 3 2" xfId="46464"/>
    <cellStyle name="RIGs input totals 2 3 2 3 3 3" xfId="46465"/>
    <cellStyle name="RIGs input totals 2 3 2 3 30" xfId="31383"/>
    <cellStyle name="RIGs input totals 2 3 2 3 31" xfId="31384"/>
    <cellStyle name="RIGs input totals 2 3 2 3 32" xfId="31385"/>
    <cellStyle name="RIGs input totals 2 3 2 3 33" xfId="31386"/>
    <cellStyle name="RIGs input totals 2 3 2 3 34" xfId="31387"/>
    <cellStyle name="RIGs input totals 2 3 2 3 4" xfId="31388"/>
    <cellStyle name="RIGs input totals 2 3 2 3 4 2" xfId="46466"/>
    <cellStyle name="RIGs input totals 2 3 2 3 4 3" xfId="46467"/>
    <cellStyle name="RIGs input totals 2 3 2 3 5" xfId="31389"/>
    <cellStyle name="RIGs input totals 2 3 2 3 6" xfId="31390"/>
    <cellStyle name="RIGs input totals 2 3 2 3 7" xfId="31391"/>
    <cellStyle name="RIGs input totals 2 3 2 3 8" xfId="31392"/>
    <cellStyle name="RIGs input totals 2 3 2 3 9" xfId="31393"/>
    <cellStyle name="RIGs input totals 2 3 2 30" xfId="31394"/>
    <cellStyle name="RIGs input totals 2 3 2 31" xfId="31395"/>
    <cellStyle name="RIGs input totals 2 3 2 32" xfId="31396"/>
    <cellStyle name="RIGs input totals 2 3 2 33" xfId="31397"/>
    <cellStyle name="RIGs input totals 2 3 2 34" xfId="31398"/>
    <cellStyle name="RIGs input totals 2 3 2 35" xfId="31399"/>
    <cellStyle name="RIGs input totals 2 3 2 36" xfId="31400"/>
    <cellStyle name="RIGs input totals 2 3 2 37" xfId="31401"/>
    <cellStyle name="RIGs input totals 2 3 2 38" xfId="31402"/>
    <cellStyle name="RIGs input totals 2 3 2 4" xfId="31403"/>
    <cellStyle name="RIGs input totals 2 3 2 4 10" xfId="31404"/>
    <cellStyle name="RIGs input totals 2 3 2 4 11" xfId="31405"/>
    <cellStyle name="RIGs input totals 2 3 2 4 12" xfId="31406"/>
    <cellStyle name="RIGs input totals 2 3 2 4 13" xfId="31407"/>
    <cellStyle name="RIGs input totals 2 3 2 4 14" xfId="31408"/>
    <cellStyle name="RIGs input totals 2 3 2 4 15" xfId="31409"/>
    <cellStyle name="RIGs input totals 2 3 2 4 16" xfId="31410"/>
    <cellStyle name="RIGs input totals 2 3 2 4 17" xfId="31411"/>
    <cellStyle name="RIGs input totals 2 3 2 4 18" xfId="31412"/>
    <cellStyle name="RIGs input totals 2 3 2 4 19" xfId="31413"/>
    <cellStyle name="RIGs input totals 2 3 2 4 2" xfId="31414"/>
    <cellStyle name="RIGs input totals 2 3 2 4 2 10" xfId="31415"/>
    <cellStyle name="RIGs input totals 2 3 2 4 2 11" xfId="31416"/>
    <cellStyle name="RIGs input totals 2 3 2 4 2 12" xfId="31417"/>
    <cellStyle name="RIGs input totals 2 3 2 4 2 13" xfId="31418"/>
    <cellStyle name="RIGs input totals 2 3 2 4 2 2" xfId="31419"/>
    <cellStyle name="RIGs input totals 2 3 2 4 2 2 2" xfId="46468"/>
    <cellStyle name="RIGs input totals 2 3 2 4 2 2 3" xfId="46469"/>
    <cellStyle name="RIGs input totals 2 3 2 4 2 3" xfId="31420"/>
    <cellStyle name="RIGs input totals 2 3 2 4 2 3 2" xfId="46470"/>
    <cellStyle name="RIGs input totals 2 3 2 4 2 3 3" xfId="46471"/>
    <cellStyle name="RIGs input totals 2 3 2 4 2 4" xfId="31421"/>
    <cellStyle name="RIGs input totals 2 3 2 4 2 5" xfId="31422"/>
    <cellStyle name="RIGs input totals 2 3 2 4 2 6" xfId="31423"/>
    <cellStyle name="RIGs input totals 2 3 2 4 2 7" xfId="31424"/>
    <cellStyle name="RIGs input totals 2 3 2 4 2 8" xfId="31425"/>
    <cellStyle name="RIGs input totals 2 3 2 4 2 9" xfId="31426"/>
    <cellStyle name="RIGs input totals 2 3 2 4 20" xfId="31427"/>
    <cellStyle name="RIGs input totals 2 3 2 4 21" xfId="31428"/>
    <cellStyle name="RIGs input totals 2 3 2 4 22" xfId="31429"/>
    <cellStyle name="RIGs input totals 2 3 2 4 23" xfId="31430"/>
    <cellStyle name="RIGs input totals 2 3 2 4 24" xfId="31431"/>
    <cellStyle name="RIGs input totals 2 3 2 4 25" xfId="31432"/>
    <cellStyle name="RIGs input totals 2 3 2 4 26" xfId="31433"/>
    <cellStyle name="RIGs input totals 2 3 2 4 27" xfId="31434"/>
    <cellStyle name="RIGs input totals 2 3 2 4 28" xfId="31435"/>
    <cellStyle name="RIGs input totals 2 3 2 4 29" xfId="31436"/>
    <cellStyle name="RIGs input totals 2 3 2 4 3" xfId="31437"/>
    <cellStyle name="RIGs input totals 2 3 2 4 3 2" xfId="46472"/>
    <cellStyle name="RIGs input totals 2 3 2 4 3 3" xfId="46473"/>
    <cellStyle name="RIGs input totals 2 3 2 4 30" xfId="31438"/>
    <cellStyle name="RIGs input totals 2 3 2 4 31" xfId="31439"/>
    <cellStyle name="RIGs input totals 2 3 2 4 32" xfId="31440"/>
    <cellStyle name="RIGs input totals 2 3 2 4 33" xfId="31441"/>
    <cellStyle name="RIGs input totals 2 3 2 4 34" xfId="31442"/>
    <cellStyle name="RIGs input totals 2 3 2 4 4" xfId="31443"/>
    <cellStyle name="RIGs input totals 2 3 2 4 4 2" xfId="46474"/>
    <cellStyle name="RIGs input totals 2 3 2 4 4 3" xfId="46475"/>
    <cellStyle name="RIGs input totals 2 3 2 4 5" xfId="31444"/>
    <cellStyle name="RIGs input totals 2 3 2 4 6" xfId="31445"/>
    <cellStyle name="RIGs input totals 2 3 2 4 7" xfId="31446"/>
    <cellStyle name="RIGs input totals 2 3 2 4 8" xfId="31447"/>
    <cellStyle name="RIGs input totals 2 3 2 4 9" xfId="31448"/>
    <cellStyle name="RIGs input totals 2 3 2 5" xfId="31449"/>
    <cellStyle name="RIGs input totals 2 3 2 5 10" xfId="31450"/>
    <cellStyle name="RIGs input totals 2 3 2 5 11" xfId="31451"/>
    <cellStyle name="RIGs input totals 2 3 2 5 12" xfId="31452"/>
    <cellStyle name="RIGs input totals 2 3 2 5 13" xfId="31453"/>
    <cellStyle name="RIGs input totals 2 3 2 5 2" xfId="31454"/>
    <cellStyle name="RIGs input totals 2 3 2 5 2 2" xfId="46476"/>
    <cellStyle name="RIGs input totals 2 3 2 5 2 3" xfId="46477"/>
    <cellStyle name="RIGs input totals 2 3 2 5 3" xfId="31455"/>
    <cellStyle name="RIGs input totals 2 3 2 5 3 2" xfId="46478"/>
    <cellStyle name="RIGs input totals 2 3 2 5 3 3" xfId="46479"/>
    <cellStyle name="RIGs input totals 2 3 2 5 4" xfId="31456"/>
    <cellStyle name="RIGs input totals 2 3 2 5 5" xfId="31457"/>
    <cellStyle name="RIGs input totals 2 3 2 5 6" xfId="31458"/>
    <cellStyle name="RIGs input totals 2 3 2 5 7" xfId="31459"/>
    <cellStyle name="RIGs input totals 2 3 2 5 8" xfId="31460"/>
    <cellStyle name="RIGs input totals 2 3 2 5 9" xfId="31461"/>
    <cellStyle name="RIGs input totals 2 3 2 6" xfId="31462"/>
    <cellStyle name="RIGs input totals 2 3 2 6 2" xfId="46480"/>
    <cellStyle name="RIGs input totals 2 3 2 6 2 2" xfId="46481"/>
    <cellStyle name="RIGs input totals 2 3 2 6 2 3" xfId="46482"/>
    <cellStyle name="RIGs input totals 2 3 2 6 3" xfId="46483"/>
    <cellStyle name="RIGs input totals 2 3 2 6 3 2" xfId="46484"/>
    <cellStyle name="RIGs input totals 2 3 2 6 4" xfId="46485"/>
    <cellStyle name="RIGs input totals 2 3 2 7" xfId="31463"/>
    <cellStyle name="RIGs input totals 2 3 2 7 2" xfId="46486"/>
    <cellStyle name="RIGs input totals 2 3 2 8" xfId="31464"/>
    <cellStyle name="RIGs input totals 2 3 2 8 2" xfId="46487"/>
    <cellStyle name="RIGs input totals 2 3 2 9" xfId="31465"/>
    <cellStyle name="RIGs input totals 2 3 2 9 2" xfId="46488"/>
    <cellStyle name="RIGs input totals 2 3 2_4 28 1_Asst_Health_Crit_AllTO_RIIO_20110714pm" xfId="31466"/>
    <cellStyle name="RIGs input totals 2 3 20" xfId="31467"/>
    <cellStyle name="RIGs input totals 2 3 20 2" xfId="46489"/>
    <cellStyle name="RIGs input totals 2 3 21" xfId="31468"/>
    <cellStyle name="RIGs input totals 2 3 21 2" xfId="46490"/>
    <cellStyle name="RIGs input totals 2 3 22" xfId="31469"/>
    <cellStyle name="RIGs input totals 2 3 22 2" xfId="46491"/>
    <cellStyle name="RIGs input totals 2 3 23" xfId="31470"/>
    <cellStyle name="RIGs input totals 2 3 23 2" xfId="46492"/>
    <cellStyle name="RIGs input totals 2 3 24" xfId="31471"/>
    <cellStyle name="RIGs input totals 2 3 24 2" xfId="46493"/>
    <cellStyle name="RIGs input totals 2 3 25" xfId="31472"/>
    <cellStyle name="RIGs input totals 2 3 25 2" xfId="46494"/>
    <cellStyle name="RIGs input totals 2 3 26" xfId="31473"/>
    <cellStyle name="RIGs input totals 2 3 26 2" xfId="46495"/>
    <cellStyle name="RIGs input totals 2 3 27" xfId="31474"/>
    <cellStyle name="RIGs input totals 2 3 28" xfId="31475"/>
    <cellStyle name="RIGs input totals 2 3 29" xfId="31476"/>
    <cellStyle name="RIGs input totals 2 3 3" xfId="31477"/>
    <cellStyle name="RIGs input totals 2 3 3 10" xfId="31478"/>
    <cellStyle name="RIGs input totals 2 3 3 11" xfId="31479"/>
    <cellStyle name="RIGs input totals 2 3 3 12" xfId="31480"/>
    <cellStyle name="RIGs input totals 2 3 3 13" xfId="31481"/>
    <cellStyle name="RIGs input totals 2 3 3 14" xfId="31482"/>
    <cellStyle name="RIGs input totals 2 3 3 15" xfId="31483"/>
    <cellStyle name="RIGs input totals 2 3 3 16" xfId="31484"/>
    <cellStyle name="RIGs input totals 2 3 3 17" xfId="31485"/>
    <cellStyle name="RIGs input totals 2 3 3 18" xfId="31486"/>
    <cellStyle name="RIGs input totals 2 3 3 19" xfId="31487"/>
    <cellStyle name="RIGs input totals 2 3 3 2" xfId="31488"/>
    <cellStyle name="RIGs input totals 2 3 3 2 10" xfId="31489"/>
    <cellStyle name="RIGs input totals 2 3 3 2 11" xfId="31490"/>
    <cellStyle name="RIGs input totals 2 3 3 2 12" xfId="31491"/>
    <cellStyle name="RIGs input totals 2 3 3 2 13" xfId="31492"/>
    <cellStyle name="RIGs input totals 2 3 3 2 14" xfId="31493"/>
    <cellStyle name="RIGs input totals 2 3 3 2 15" xfId="31494"/>
    <cellStyle name="RIGs input totals 2 3 3 2 16" xfId="31495"/>
    <cellStyle name="RIGs input totals 2 3 3 2 17" xfId="31496"/>
    <cellStyle name="RIGs input totals 2 3 3 2 18" xfId="31497"/>
    <cellStyle name="RIGs input totals 2 3 3 2 19" xfId="31498"/>
    <cellStyle name="RIGs input totals 2 3 3 2 2" xfId="31499"/>
    <cellStyle name="RIGs input totals 2 3 3 2 2 10" xfId="31500"/>
    <cellStyle name="RIGs input totals 2 3 3 2 2 11" xfId="31501"/>
    <cellStyle name="RIGs input totals 2 3 3 2 2 12" xfId="31502"/>
    <cellStyle name="RIGs input totals 2 3 3 2 2 13" xfId="31503"/>
    <cellStyle name="RIGs input totals 2 3 3 2 2 2" xfId="31504"/>
    <cellStyle name="RIGs input totals 2 3 3 2 2 2 2" xfId="46496"/>
    <cellStyle name="RIGs input totals 2 3 3 2 2 2 3" xfId="46497"/>
    <cellStyle name="RIGs input totals 2 3 3 2 2 3" xfId="31505"/>
    <cellStyle name="RIGs input totals 2 3 3 2 2 3 2" xfId="46498"/>
    <cellStyle name="RIGs input totals 2 3 3 2 2 3 3" xfId="46499"/>
    <cellStyle name="RIGs input totals 2 3 3 2 2 4" xfId="31506"/>
    <cellStyle name="RIGs input totals 2 3 3 2 2 5" xfId="31507"/>
    <cellStyle name="RIGs input totals 2 3 3 2 2 6" xfId="31508"/>
    <cellStyle name="RIGs input totals 2 3 3 2 2 7" xfId="31509"/>
    <cellStyle name="RIGs input totals 2 3 3 2 2 8" xfId="31510"/>
    <cellStyle name="RIGs input totals 2 3 3 2 2 9" xfId="31511"/>
    <cellStyle name="RIGs input totals 2 3 3 2 20" xfId="31512"/>
    <cellStyle name="RIGs input totals 2 3 3 2 21" xfId="31513"/>
    <cellStyle name="RIGs input totals 2 3 3 2 22" xfId="31514"/>
    <cellStyle name="RIGs input totals 2 3 3 2 23" xfId="31515"/>
    <cellStyle name="RIGs input totals 2 3 3 2 24" xfId="31516"/>
    <cellStyle name="RIGs input totals 2 3 3 2 25" xfId="31517"/>
    <cellStyle name="RIGs input totals 2 3 3 2 26" xfId="31518"/>
    <cellStyle name="RIGs input totals 2 3 3 2 27" xfId="31519"/>
    <cellStyle name="RIGs input totals 2 3 3 2 28" xfId="31520"/>
    <cellStyle name="RIGs input totals 2 3 3 2 29" xfId="31521"/>
    <cellStyle name="RIGs input totals 2 3 3 2 3" xfId="31522"/>
    <cellStyle name="RIGs input totals 2 3 3 2 3 2" xfId="46500"/>
    <cellStyle name="RIGs input totals 2 3 3 2 3 3" xfId="46501"/>
    <cellStyle name="RIGs input totals 2 3 3 2 30" xfId="31523"/>
    <cellStyle name="RIGs input totals 2 3 3 2 31" xfId="31524"/>
    <cellStyle name="RIGs input totals 2 3 3 2 32" xfId="31525"/>
    <cellStyle name="RIGs input totals 2 3 3 2 33" xfId="31526"/>
    <cellStyle name="RIGs input totals 2 3 3 2 34" xfId="31527"/>
    <cellStyle name="RIGs input totals 2 3 3 2 4" xfId="31528"/>
    <cellStyle name="RIGs input totals 2 3 3 2 4 2" xfId="46502"/>
    <cellStyle name="RIGs input totals 2 3 3 2 4 3" xfId="46503"/>
    <cellStyle name="RIGs input totals 2 3 3 2 5" xfId="31529"/>
    <cellStyle name="RIGs input totals 2 3 3 2 6" xfId="31530"/>
    <cellStyle name="RIGs input totals 2 3 3 2 7" xfId="31531"/>
    <cellStyle name="RIGs input totals 2 3 3 2 8" xfId="31532"/>
    <cellStyle name="RIGs input totals 2 3 3 2 9" xfId="31533"/>
    <cellStyle name="RIGs input totals 2 3 3 20" xfId="31534"/>
    <cellStyle name="RIGs input totals 2 3 3 21" xfId="31535"/>
    <cellStyle name="RIGs input totals 2 3 3 22" xfId="31536"/>
    <cellStyle name="RIGs input totals 2 3 3 23" xfId="31537"/>
    <cellStyle name="RIGs input totals 2 3 3 24" xfId="31538"/>
    <cellStyle name="RIGs input totals 2 3 3 25" xfId="31539"/>
    <cellStyle name="RIGs input totals 2 3 3 26" xfId="31540"/>
    <cellStyle name="RIGs input totals 2 3 3 27" xfId="31541"/>
    <cellStyle name="RIGs input totals 2 3 3 28" xfId="31542"/>
    <cellStyle name="RIGs input totals 2 3 3 29" xfId="31543"/>
    <cellStyle name="RIGs input totals 2 3 3 3" xfId="31544"/>
    <cellStyle name="RIGs input totals 2 3 3 3 10" xfId="31545"/>
    <cellStyle name="RIGs input totals 2 3 3 3 11" xfId="31546"/>
    <cellStyle name="RIGs input totals 2 3 3 3 12" xfId="31547"/>
    <cellStyle name="RIGs input totals 2 3 3 3 13" xfId="31548"/>
    <cellStyle name="RIGs input totals 2 3 3 3 2" xfId="31549"/>
    <cellStyle name="RIGs input totals 2 3 3 3 2 2" xfId="46504"/>
    <cellStyle name="RIGs input totals 2 3 3 3 2 3" xfId="46505"/>
    <cellStyle name="RIGs input totals 2 3 3 3 3" xfId="31550"/>
    <cellStyle name="RIGs input totals 2 3 3 3 3 2" xfId="46506"/>
    <cellStyle name="RIGs input totals 2 3 3 3 3 3" xfId="46507"/>
    <cellStyle name="RIGs input totals 2 3 3 3 4" xfId="31551"/>
    <cellStyle name="RIGs input totals 2 3 3 3 5" xfId="31552"/>
    <cellStyle name="RIGs input totals 2 3 3 3 6" xfId="31553"/>
    <cellStyle name="RIGs input totals 2 3 3 3 7" xfId="31554"/>
    <cellStyle name="RIGs input totals 2 3 3 3 8" xfId="31555"/>
    <cellStyle name="RIGs input totals 2 3 3 3 9" xfId="31556"/>
    <cellStyle name="RIGs input totals 2 3 3 30" xfId="31557"/>
    <cellStyle name="RIGs input totals 2 3 3 31" xfId="31558"/>
    <cellStyle name="RIGs input totals 2 3 3 32" xfId="31559"/>
    <cellStyle name="RIGs input totals 2 3 3 33" xfId="31560"/>
    <cellStyle name="RIGs input totals 2 3 3 34" xfId="31561"/>
    <cellStyle name="RIGs input totals 2 3 3 35" xfId="31562"/>
    <cellStyle name="RIGs input totals 2 3 3 4" xfId="31563"/>
    <cellStyle name="RIGs input totals 2 3 3 4 2" xfId="46508"/>
    <cellStyle name="RIGs input totals 2 3 3 4 3" xfId="46509"/>
    <cellStyle name="RIGs input totals 2 3 3 5" xfId="31564"/>
    <cellStyle name="RIGs input totals 2 3 3 5 2" xfId="46510"/>
    <cellStyle name="RIGs input totals 2 3 3 5 3" xfId="46511"/>
    <cellStyle name="RIGs input totals 2 3 3 6" xfId="31565"/>
    <cellStyle name="RIGs input totals 2 3 3 7" xfId="31566"/>
    <cellStyle name="RIGs input totals 2 3 3 8" xfId="31567"/>
    <cellStyle name="RIGs input totals 2 3 3 9" xfId="31568"/>
    <cellStyle name="RIGs input totals 2 3 3_4 28 1_Asst_Health_Crit_AllTO_RIIO_20110714pm" xfId="31569"/>
    <cellStyle name="RIGs input totals 2 3 30" xfId="31570"/>
    <cellStyle name="RIGs input totals 2 3 31" xfId="31571"/>
    <cellStyle name="RIGs input totals 2 3 32" xfId="31572"/>
    <cellStyle name="RIGs input totals 2 3 33" xfId="31573"/>
    <cellStyle name="RIGs input totals 2 3 34" xfId="31574"/>
    <cellStyle name="RIGs input totals 2 3 35" xfId="31575"/>
    <cellStyle name="RIGs input totals 2 3 36" xfId="31576"/>
    <cellStyle name="RIGs input totals 2 3 37" xfId="31577"/>
    <cellStyle name="RIGs input totals 2 3 38" xfId="31578"/>
    <cellStyle name="RIGs input totals 2 3 39" xfId="31579"/>
    <cellStyle name="RIGs input totals 2 3 4" xfId="31580"/>
    <cellStyle name="RIGs input totals 2 3 4 10" xfId="31581"/>
    <cellStyle name="RIGs input totals 2 3 4 11" xfId="31582"/>
    <cellStyle name="RIGs input totals 2 3 4 12" xfId="31583"/>
    <cellStyle name="RIGs input totals 2 3 4 13" xfId="31584"/>
    <cellStyle name="RIGs input totals 2 3 4 14" xfId="31585"/>
    <cellStyle name="RIGs input totals 2 3 4 15" xfId="31586"/>
    <cellStyle name="RIGs input totals 2 3 4 16" xfId="31587"/>
    <cellStyle name="RIGs input totals 2 3 4 17" xfId="31588"/>
    <cellStyle name="RIGs input totals 2 3 4 18" xfId="31589"/>
    <cellStyle name="RIGs input totals 2 3 4 19" xfId="31590"/>
    <cellStyle name="RIGs input totals 2 3 4 2" xfId="31591"/>
    <cellStyle name="RIGs input totals 2 3 4 2 10" xfId="31592"/>
    <cellStyle name="RIGs input totals 2 3 4 2 11" xfId="31593"/>
    <cellStyle name="RIGs input totals 2 3 4 2 12" xfId="31594"/>
    <cellStyle name="RIGs input totals 2 3 4 2 13" xfId="31595"/>
    <cellStyle name="RIGs input totals 2 3 4 2 2" xfId="31596"/>
    <cellStyle name="RIGs input totals 2 3 4 2 2 2" xfId="46512"/>
    <cellStyle name="RIGs input totals 2 3 4 2 2 3" xfId="46513"/>
    <cellStyle name="RIGs input totals 2 3 4 2 3" xfId="31597"/>
    <cellStyle name="RIGs input totals 2 3 4 2 3 2" xfId="46514"/>
    <cellStyle name="RIGs input totals 2 3 4 2 3 3" xfId="46515"/>
    <cellStyle name="RIGs input totals 2 3 4 2 4" xfId="31598"/>
    <cellStyle name="RIGs input totals 2 3 4 2 5" xfId="31599"/>
    <cellStyle name="RIGs input totals 2 3 4 2 6" xfId="31600"/>
    <cellStyle name="RIGs input totals 2 3 4 2 7" xfId="31601"/>
    <cellStyle name="RIGs input totals 2 3 4 2 8" xfId="31602"/>
    <cellStyle name="RIGs input totals 2 3 4 2 9" xfId="31603"/>
    <cellStyle name="RIGs input totals 2 3 4 20" xfId="31604"/>
    <cellStyle name="RIGs input totals 2 3 4 21" xfId="31605"/>
    <cellStyle name="RIGs input totals 2 3 4 22" xfId="31606"/>
    <cellStyle name="RIGs input totals 2 3 4 23" xfId="31607"/>
    <cellStyle name="RIGs input totals 2 3 4 24" xfId="31608"/>
    <cellStyle name="RIGs input totals 2 3 4 25" xfId="31609"/>
    <cellStyle name="RIGs input totals 2 3 4 26" xfId="31610"/>
    <cellStyle name="RIGs input totals 2 3 4 27" xfId="31611"/>
    <cellStyle name="RIGs input totals 2 3 4 28" xfId="31612"/>
    <cellStyle name="RIGs input totals 2 3 4 29" xfId="31613"/>
    <cellStyle name="RIGs input totals 2 3 4 3" xfId="31614"/>
    <cellStyle name="RIGs input totals 2 3 4 3 2" xfId="46516"/>
    <cellStyle name="RIGs input totals 2 3 4 3 3" xfId="46517"/>
    <cellStyle name="RIGs input totals 2 3 4 30" xfId="31615"/>
    <cellStyle name="RIGs input totals 2 3 4 31" xfId="31616"/>
    <cellStyle name="RIGs input totals 2 3 4 32" xfId="31617"/>
    <cellStyle name="RIGs input totals 2 3 4 33" xfId="31618"/>
    <cellStyle name="RIGs input totals 2 3 4 34" xfId="31619"/>
    <cellStyle name="RIGs input totals 2 3 4 4" xfId="31620"/>
    <cellStyle name="RIGs input totals 2 3 4 4 2" xfId="46518"/>
    <cellStyle name="RIGs input totals 2 3 4 4 3" xfId="46519"/>
    <cellStyle name="RIGs input totals 2 3 4 5" xfId="31621"/>
    <cellStyle name="RIGs input totals 2 3 4 6" xfId="31622"/>
    <cellStyle name="RIGs input totals 2 3 4 7" xfId="31623"/>
    <cellStyle name="RIGs input totals 2 3 4 8" xfId="31624"/>
    <cellStyle name="RIGs input totals 2 3 4 9" xfId="31625"/>
    <cellStyle name="RIGs input totals 2 3 5" xfId="31626"/>
    <cellStyle name="RIGs input totals 2 3 5 10" xfId="31627"/>
    <cellStyle name="RIGs input totals 2 3 5 11" xfId="31628"/>
    <cellStyle name="RIGs input totals 2 3 5 12" xfId="31629"/>
    <cellStyle name="RIGs input totals 2 3 5 13" xfId="31630"/>
    <cellStyle name="RIGs input totals 2 3 5 14" xfId="31631"/>
    <cellStyle name="RIGs input totals 2 3 5 15" xfId="31632"/>
    <cellStyle name="RIGs input totals 2 3 5 16" xfId="31633"/>
    <cellStyle name="RIGs input totals 2 3 5 17" xfId="31634"/>
    <cellStyle name="RIGs input totals 2 3 5 18" xfId="31635"/>
    <cellStyle name="RIGs input totals 2 3 5 19" xfId="31636"/>
    <cellStyle name="RIGs input totals 2 3 5 2" xfId="31637"/>
    <cellStyle name="RIGs input totals 2 3 5 2 10" xfId="31638"/>
    <cellStyle name="RIGs input totals 2 3 5 2 11" xfId="31639"/>
    <cellStyle name="RIGs input totals 2 3 5 2 12" xfId="31640"/>
    <cellStyle name="RIGs input totals 2 3 5 2 13" xfId="31641"/>
    <cellStyle name="RIGs input totals 2 3 5 2 2" xfId="31642"/>
    <cellStyle name="RIGs input totals 2 3 5 2 2 2" xfId="46520"/>
    <cellStyle name="RIGs input totals 2 3 5 2 2 3" xfId="46521"/>
    <cellStyle name="RIGs input totals 2 3 5 2 3" xfId="31643"/>
    <cellStyle name="RIGs input totals 2 3 5 2 3 2" xfId="46522"/>
    <cellStyle name="RIGs input totals 2 3 5 2 3 3" xfId="46523"/>
    <cellStyle name="RIGs input totals 2 3 5 2 4" xfId="31644"/>
    <cellStyle name="RIGs input totals 2 3 5 2 5" xfId="31645"/>
    <cellStyle name="RIGs input totals 2 3 5 2 6" xfId="31646"/>
    <cellStyle name="RIGs input totals 2 3 5 2 7" xfId="31647"/>
    <cellStyle name="RIGs input totals 2 3 5 2 8" xfId="31648"/>
    <cellStyle name="RIGs input totals 2 3 5 2 9" xfId="31649"/>
    <cellStyle name="RIGs input totals 2 3 5 20" xfId="31650"/>
    <cellStyle name="RIGs input totals 2 3 5 21" xfId="31651"/>
    <cellStyle name="RIGs input totals 2 3 5 22" xfId="31652"/>
    <cellStyle name="RIGs input totals 2 3 5 23" xfId="31653"/>
    <cellStyle name="RIGs input totals 2 3 5 24" xfId="31654"/>
    <cellStyle name="RIGs input totals 2 3 5 25" xfId="31655"/>
    <cellStyle name="RIGs input totals 2 3 5 26" xfId="31656"/>
    <cellStyle name="RIGs input totals 2 3 5 27" xfId="31657"/>
    <cellStyle name="RIGs input totals 2 3 5 28" xfId="31658"/>
    <cellStyle name="RIGs input totals 2 3 5 29" xfId="31659"/>
    <cellStyle name="RIGs input totals 2 3 5 3" xfId="31660"/>
    <cellStyle name="RIGs input totals 2 3 5 3 2" xfId="46524"/>
    <cellStyle name="RIGs input totals 2 3 5 3 3" xfId="46525"/>
    <cellStyle name="RIGs input totals 2 3 5 30" xfId="31661"/>
    <cellStyle name="RIGs input totals 2 3 5 31" xfId="31662"/>
    <cellStyle name="RIGs input totals 2 3 5 32" xfId="31663"/>
    <cellStyle name="RIGs input totals 2 3 5 33" xfId="31664"/>
    <cellStyle name="RIGs input totals 2 3 5 34" xfId="31665"/>
    <cellStyle name="RIGs input totals 2 3 5 4" xfId="31666"/>
    <cellStyle name="RIGs input totals 2 3 5 4 2" xfId="46526"/>
    <cellStyle name="RIGs input totals 2 3 5 4 3" xfId="46527"/>
    <cellStyle name="RIGs input totals 2 3 5 5" xfId="31667"/>
    <cellStyle name="RIGs input totals 2 3 5 6" xfId="31668"/>
    <cellStyle name="RIGs input totals 2 3 5 7" xfId="31669"/>
    <cellStyle name="RIGs input totals 2 3 5 8" xfId="31670"/>
    <cellStyle name="RIGs input totals 2 3 5 9" xfId="31671"/>
    <cellStyle name="RIGs input totals 2 3 6" xfId="31672"/>
    <cellStyle name="RIGs input totals 2 3 6 10" xfId="31673"/>
    <cellStyle name="RIGs input totals 2 3 6 11" xfId="31674"/>
    <cellStyle name="RIGs input totals 2 3 6 12" xfId="31675"/>
    <cellStyle name="RIGs input totals 2 3 6 13" xfId="31676"/>
    <cellStyle name="RIGs input totals 2 3 6 2" xfId="31677"/>
    <cellStyle name="RIGs input totals 2 3 6 2 2" xfId="46528"/>
    <cellStyle name="RIGs input totals 2 3 6 2 3" xfId="46529"/>
    <cellStyle name="RIGs input totals 2 3 6 3" xfId="31678"/>
    <cellStyle name="RIGs input totals 2 3 6 3 2" xfId="46530"/>
    <cellStyle name="RIGs input totals 2 3 6 3 3" xfId="46531"/>
    <cellStyle name="RIGs input totals 2 3 6 4" xfId="31679"/>
    <cellStyle name="RIGs input totals 2 3 6 5" xfId="31680"/>
    <cellStyle name="RIGs input totals 2 3 6 6" xfId="31681"/>
    <cellStyle name="RIGs input totals 2 3 6 7" xfId="31682"/>
    <cellStyle name="RIGs input totals 2 3 6 8" xfId="31683"/>
    <cellStyle name="RIGs input totals 2 3 6 9" xfId="31684"/>
    <cellStyle name="RIGs input totals 2 3 7" xfId="31685"/>
    <cellStyle name="RIGs input totals 2 3 7 2" xfId="46532"/>
    <cellStyle name="RIGs input totals 2 3 7 2 2" xfId="46533"/>
    <cellStyle name="RIGs input totals 2 3 7 2 3" xfId="46534"/>
    <cellStyle name="RIGs input totals 2 3 7 3" xfId="46535"/>
    <cellStyle name="RIGs input totals 2 3 7 3 2" xfId="46536"/>
    <cellStyle name="RIGs input totals 2 3 7 4" xfId="46537"/>
    <cellStyle name="RIGs input totals 2 3 8" xfId="31686"/>
    <cellStyle name="RIGs input totals 2 3 8 2" xfId="46538"/>
    <cellStyle name="RIGs input totals 2 3 9" xfId="31687"/>
    <cellStyle name="RIGs input totals 2 3 9 2" xfId="46539"/>
    <cellStyle name="RIGs input totals 2 3_1.3s Accounting C Costs Scots" xfId="31688"/>
    <cellStyle name="RIGs input totals 2 30" xfId="31689"/>
    <cellStyle name="RIGs input totals 2 30 2" xfId="46540"/>
    <cellStyle name="RIGs input totals 2 31" xfId="31690"/>
    <cellStyle name="RIGs input totals 2 31 2" xfId="46541"/>
    <cellStyle name="RIGs input totals 2 32" xfId="31691"/>
    <cellStyle name="RIGs input totals 2 32 2" xfId="46542"/>
    <cellStyle name="RIGs input totals 2 33" xfId="31692"/>
    <cellStyle name="RIGs input totals 2 34" xfId="31693"/>
    <cellStyle name="RIGs input totals 2 35" xfId="31694"/>
    <cellStyle name="RIGs input totals 2 36" xfId="31695"/>
    <cellStyle name="RIGs input totals 2 37" xfId="31696"/>
    <cellStyle name="RIGs input totals 2 38" xfId="31697"/>
    <cellStyle name="RIGs input totals 2 39" xfId="31698"/>
    <cellStyle name="RIGs input totals 2 4" xfId="31699"/>
    <cellStyle name="RIGs input totals 2 4 10" xfId="31700"/>
    <cellStyle name="RIGs input totals 2 4 10 2" xfId="46543"/>
    <cellStyle name="RIGs input totals 2 4 11" xfId="31701"/>
    <cellStyle name="RIGs input totals 2 4 11 2" xfId="46544"/>
    <cellStyle name="RIGs input totals 2 4 12" xfId="31702"/>
    <cellStyle name="RIGs input totals 2 4 12 2" xfId="46545"/>
    <cellStyle name="RIGs input totals 2 4 13" xfId="31703"/>
    <cellStyle name="RIGs input totals 2 4 13 2" xfId="46546"/>
    <cellStyle name="RIGs input totals 2 4 14" xfId="31704"/>
    <cellStyle name="RIGs input totals 2 4 14 2" xfId="46547"/>
    <cellStyle name="RIGs input totals 2 4 15" xfId="31705"/>
    <cellStyle name="RIGs input totals 2 4 15 2" xfId="46548"/>
    <cellStyle name="RIGs input totals 2 4 16" xfId="31706"/>
    <cellStyle name="RIGs input totals 2 4 16 2" xfId="46549"/>
    <cellStyle name="RIGs input totals 2 4 17" xfId="31707"/>
    <cellStyle name="RIGs input totals 2 4 17 2" xfId="46550"/>
    <cellStyle name="RIGs input totals 2 4 18" xfId="31708"/>
    <cellStyle name="RIGs input totals 2 4 18 2" xfId="46551"/>
    <cellStyle name="RIGs input totals 2 4 19" xfId="31709"/>
    <cellStyle name="RIGs input totals 2 4 19 2" xfId="46552"/>
    <cellStyle name="RIGs input totals 2 4 2" xfId="31710"/>
    <cellStyle name="RIGs input totals 2 4 2 10" xfId="31711"/>
    <cellStyle name="RIGs input totals 2 4 2 10 2" xfId="46553"/>
    <cellStyle name="RIGs input totals 2 4 2 11" xfId="31712"/>
    <cellStyle name="RIGs input totals 2 4 2 11 2" xfId="46554"/>
    <cellStyle name="RIGs input totals 2 4 2 12" xfId="31713"/>
    <cellStyle name="RIGs input totals 2 4 2 12 2" xfId="46555"/>
    <cellStyle name="RIGs input totals 2 4 2 13" xfId="31714"/>
    <cellStyle name="RIGs input totals 2 4 2 13 2" xfId="46556"/>
    <cellStyle name="RIGs input totals 2 4 2 14" xfId="31715"/>
    <cellStyle name="RIGs input totals 2 4 2 14 2" xfId="46557"/>
    <cellStyle name="RIGs input totals 2 4 2 15" xfId="31716"/>
    <cellStyle name="RIGs input totals 2 4 2 15 2" xfId="46558"/>
    <cellStyle name="RIGs input totals 2 4 2 16" xfId="31717"/>
    <cellStyle name="RIGs input totals 2 4 2 16 2" xfId="46559"/>
    <cellStyle name="RIGs input totals 2 4 2 17" xfId="31718"/>
    <cellStyle name="RIGs input totals 2 4 2 17 2" xfId="46560"/>
    <cellStyle name="RIGs input totals 2 4 2 18" xfId="31719"/>
    <cellStyle name="RIGs input totals 2 4 2 18 2" xfId="46561"/>
    <cellStyle name="RIGs input totals 2 4 2 19" xfId="31720"/>
    <cellStyle name="RIGs input totals 2 4 2 19 2" xfId="46562"/>
    <cellStyle name="RIGs input totals 2 4 2 2" xfId="31721"/>
    <cellStyle name="RIGs input totals 2 4 2 2 10" xfId="31722"/>
    <cellStyle name="RIGs input totals 2 4 2 2 11" xfId="31723"/>
    <cellStyle name="RIGs input totals 2 4 2 2 12" xfId="31724"/>
    <cellStyle name="RIGs input totals 2 4 2 2 13" xfId="31725"/>
    <cellStyle name="RIGs input totals 2 4 2 2 14" xfId="31726"/>
    <cellStyle name="RIGs input totals 2 4 2 2 15" xfId="31727"/>
    <cellStyle name="RIGs input totals 2 4 2 2 16" xfId="31728"/>
    <cellStyle name="RIGs input totals 2 4 2 2 17" xfId="31729"/>
    <cellStyle name="RIGs input totals 2 4 2 2 18" xfId="31730"/>
    <cellStyle name="RIGs input totals 2 4 2 2 19" xfId="31731"/>
    <cellStyle name="RIGs input totals 2 4 2 2 2" xfId="31732"/>
    <cellStyle name="RIGs input totals 2 4 2 2 2 10" xfId="31733"/>
    <cellStyle name="RIGs input totals 2 4 2 2 2 11" xfId="31734"/>
    <cellStyle name="RIGs input totals 2 4 2 2 2 12" xfId="31735"/>
    <cellStyle name="RIGs input totals 2 4 2 2 2 13" xfId="31736"/>
    <cellStyle name="RIGs input totals 2 4 2 2 2 14" xfId="31737"/>
    <cellStyle name="RIGs input totals 2 4 2 2 2 15" xfId="31738"/>
    <cellStyle name="RIGs input totals 2 4 2 2 2 16" xfId="31739"/>
    <cellStyle name="RIGs input totals 2 4 2 2 2 17" xfId="31740"/>
    <cellStyle name="RIGs input totals 2 4 2 2 2 18" xfId="31741"/>
    <cellStyle name="RIGs input totals 2 4 2 2 2 19" xfId="31742"/>
    <cellStyle name="RIGs input totals 2 4 2 2 2 2" xfId="31743"/>
    <cellStyle name="RIGs input totals 2 4 2 2 2 2 10" xfId="31744"/>
    <cellStyle name="RIGs input totals 2 4 2 2 2 2 11" xfId="31745"/>
    <cellStyle name="RIGs input totals 2 4 2 2 2 2 12" xfId="31746"/>
    <cellStyle name="RIGs input totals 2 4 2 2 2 2 13" xfId="31747"/>
    <cellStyle name="RIGs input totals 2 4 2 2 2 2 2" xfId="31748"/>
    <cellStyle name="RIGs input totals 2 4 2 2 2 2 2 2" xfId="46563"/>
    <cellStyle name="RIGs input totals 2 4 2 2 2 2 2 3" xfId="46564"/>
    <cellStyle name="RIGs input totals 2 4 2 2 2 2 3" xfId="31749"/>
    <cellStyle name="RIGs input totals 2 4 2 2 2 2 3 2" xfId="46565"/>
    <cellStyle name="RIGs input totals 2 4 2 2 2 2 3 3" xfId="46566"/>
    <cellStyle name="RIGs input totals 2 4 2 2 2 2 4" xfId="31750"/>
    <cellStyle name="RIGs input totals 2 4 2 2 2 2 5" xfId="31751"/>
    <cellStyle name="RIGs input totals 2 4 2 2 2 2 6" xfId="31752"/>
    <cellStyle name="RIGs input totals 2 4 2 2 2 2 7" xfId="31753"/>
    <cellStyle name="RIGs input totals 2 4 2 2 2 2 8" xfId="31754"/>
    <cellStyle name="RIGs input totals 2 4 2 2 2 2 9" xfId="31755"/>
    <cellStyle name="RIGs input totals 2 4 2 2 2 20" xfId="31756"/>
    <cellStyle name="RIGs input totals 2 4 2 2 2 21" xfId="31757"/>
    <cellStyle name="RIGs input totals 2 4 2 2 2 22" xfId="31758"/>
    <cellStyle name="RIGs input totals 2 4 2 2 2 23" xfId="31759"/>
    <cellStyle name="RIGs input totals 2 4 2 2 2 24" xfId="31760"/>
    <cellStyle name="RIGs input totals 2 4 2 2 2 25" xfId="31761"/>
    <cellStyle name="RIGs input totals 2 4 2 2 2 26" xfId="31762"/>
    <cellStyle name="RIGs input totals 2 4 2 2 2 27" xfId="31763"/>
    <cellStyle name="RIGs input totals 2 4 2 2 2 28" xfId="31764"/>
    <cellStyle name="RIGs input totals 2 4 2 2 2 29" xfId="31765"/>
    <cellStyle name="RIGs input totals 2 4 2 2 2 3" xfId="31766"/>
    <cellStyle name="RIGs input totals 2 4 2 2 2 3 2" xfId="46567"/>
    <cellStyle name="RIGs input totals 2 4 2 2 2 3 3" xfId="46568"/>
    <cellStyle name="RIGs input totals 2 4 2 2 2 30" xfId="31767"/>
    <cellStyle name="RIGs input totals 2 4 2 2 2 31" xfId="31768"/>
    <cellStyle name="RIGs input totals 2 4 2 2 2 32" xfId="31769"/>
    <cellStyle name="RIGs input totals 2 4 2 2 2 33" xfId="31770"/>
    <cellStyle name="RIGs input totals 2 4 2 2 2 34" xfId="31771"/>
    <cellStyle name="RIGs input totals 2 4 2 2 2 4" xfId="31772"/>
    <cellStyle name="RIGs input totals 2 4 2 2 2 4 2" xfId="46569"/>
    <cellStyle name="RIGs input totals 2 4 2 2 2 4 3" xfId="46570"/>
    <cellStyle name="RIGs input totals 2 4 2 2 2 5" xfId="31773"/>
    <cellStyle name="RIGs input totals 2 4 2 2 2 6" xfId="31774"/>
    <cellStyle name="RIGs input totals 2 4 2 2 2 7" xfId="31775"/>
    <cellStyle name="RIGs input totals 2 4 2 2 2 8" xfId="31776"/>
    <cellStyle name="RIGs input totals 2 4 2 2 2 9" xfId="31777"/>
    <cellStyle name="RIGs input totals 2 4 2 2 20" xfId="31778"/>
    <cellStyle name="RIGs input totals 2 4 2 2 21" xfId="31779"/>
    <cellStyle name="RIGs input totals 2 4 2 2 22" xfId="31780"/>
    <cellStyle name="RIGs input totals 2 4 2 2 23" xfId="31781"/>
    <cellStyle name="RIGs input totals 2 4 2 2 24" xfId="31782"/>
    <cellStyle name="RIGs input totals 2 4 2 2 25" xfId="31783"/>
    <cellStyle name="RIGs input totals 2 4 2 2 26" xfId="31784"/>
    <cellStyle name="RIGs input totals 2 4 2 2 27" xfId="31785"/>
    <cellStyle name="RIGs input totals 2 4 2 2 28" xfId="31786"/>
    <cellStyle name="RIGs input totals 2 4 2 2 29" xfId="31787"/>
    <cellStyle name="RIGs input totals 2 4 2 2 3" xfId="31788"/>
    <cellStyle name="RIGs input totals 2 4 2 2 3 10" xfId="31789"/>
    <cellStyle name="RIGs input totals 2 4 2 2 3 11" xfId="31790"/>
    <cellStyle name="RIGs input totals 2 4 2 2 3 12" xfId="31791"/>
    <cellStyle name="RIGs input totals 2 4 2 2 3 13" xfId="31792"/>
    <cellStyle name="RIGs input totals 2 4 2 2 3 2" xfId="31793"/>
    <cellStyle name="RIGs input totals 2 4 2 2 3 2 2" xfId="46571"/>
    <cellStyle name="RIGs input totals 2 4 2 2 3 2 3" xfId="46572"/>
    <cellStyle name="RIGs input totals 2 4 2 2 3 3" xfId="31794"/>
    <cellStyle name="RIGs input totals 2 4 2 2 3 3 2" xfId="46573"/>
    <cellStyle name="RIGs input totals 2 4 2 2 3 3 3" xfId="46574"/>
    <cellStyle name="RIGs input totals 2 4 2 2 3 4" xfId="31795"/>
    <cellStyle name="RIGs input totals 2 4 2 2 3 5" xfId="31796"/>
    <cellStyle name="RIGs input totals 2 4 2 2 3 6" xfId="31797"/>
    <cellStyle name="RIGs input totals 2 4 2 2 3 7" xfId="31798"/>
    <cellStyle name="RIGs input totals 2 4 2 2 3 8" xfId="31799"/>
    <cellStyle name="RIGs input totals 2 4 2 2 3 9" xfId="31800"/>
    <cellStyle name="RIGs input totals 2 4 2 2 30" xfId="31801"/>
    <cellStyle name="RIGs input totals 2 4 2 2 31" xfId="31802"/>
    <cellStyle name="RIGs input totals 2 4 2 2 4" xfId="31803"/>
    <cellStyle name="RIGs input totals 2 4 2 2 4 2" xfId="46575"/>
    <cellStyle name="RIGs input totals 2 4 2 2 4 3" xfId="46576"/>
    <cellStyle name="RIGs input totals 2 4 2 2 5" xfId="31804"/>
    <cellStyle name="RIGs input totals 2 4 2 2 5 2" xfId="46577"/>
    <cellStyle name="RIGs input totals 2 4 2 2 5 3" xfId="46578"/>
    <cellStyle name="RIGs input totals 2 4 2 2 6" xfId="31805"/>
    <cellStyle name="RIGs input totals 2 4 2 2 7" xfId="31806"/>
    <cellStyle name="RIGs input totals 2 4 2 2 8" xfId="31807"/>
    <cellStyle name="RIGs input totals 2 4 2 2 9" xfId="31808"/>
    <cellStyle name="RIGs input totals 2 4 2 2_4 28 1_Asst_Health_Crit_AllTO_RIIO_20110714pm" xfId="31809"/>
    <cellStyle name="RIGs input totals 2 4 2 20" xfId="31810"/>
    <cellStyle name="RIGs input totals 2 4 2 20 2" xfId="46579"/>
    <cellStyle name="RIGs input totals 2 4 2 21" xfId="31811"/>
    <cellStyle name="RIGs input totals 2 4 2 21 2" xfId="46580"/>
    <cellStyle name="RIGs input totals 2 4 2 22" xfId="31812"/>
    <cellStyle name="RIGs input totals 2 4 2 22 2" xfId="46581"/>
    <cellStyle name="RIGs input totals 2 4 2 23" xfId="31813"/>
    <cellStyle name="RIGs input totals 2 4 2 23 2" xfId="46582"/>
    <cellStyle name="RIGs input totals 2 4 2 24" xfId="31814"/>
    <cellStyle name="RIGs input totals 2 4 2 24 2" xfId="46583"/>
    <cellStyle name="RIGs input totals 2 4 2 25" xfId="31815"/>
    <cellStyle name="RIGs input totals 2 4 2 25 2" xfId="46584"/>
    <cellStyle name="RIGs input totals 2 4 2 26" xfId="31816"/>
    <cellStyle name="RIGs input totals 2 4 2 27" xfId="31817"/>
    <cellStyle name="RIGs input totals 2 4 2 28" xfId="31818"/>
    <cellStyle name="RIGs input totals 2 4 2 29" xfId="31819"/>
    <cellStyle name="RIGs input totals 2 4 2 3" xfId="31820"/>
    <cellStyle name="RIGs input totals 2 4 2 3 10" xfId="31821"/>
    <cellStyle name="RIGs input totals 2 4 2 3 11" xfId="31822"/>
    <cellStyle name="RIGs input totals 2 4 2 3 12" xfId="31823"/>
    <cellStyle name="RIGs input totals 2 4 2 3 13" xfId="31824"/>
    <cellStyle name="RIGs input totals 2 4 2 3 14" xfId="31825"/>
    <cellStyle name="RIGs input totals 2 4 2 3 15" xfId="31826"/>
    <cellStyle name="RIGs input totals 2 4 2 3 16" xfId="31827"/>
    <cellStyle name="RIGs input totals 2 4 2 3 17" xfId="31828"/>
    <cellStyle name="RIGs input totals 2 4 2 3 18" xfId="31829"/>
    <cellStyle name="RIGs input totals 2 4 2 3 19" xfId="31830"/>
    <cellStyle name="RIGs input totals 2 4 2 3 2" xfId="31831"/>
    <cellStyle name="RIGs input totals 2 4 2 3 2 10" xfId="31832"/>
    <cellStyle name="RIGs input totals 2 4 2 3 2 11" xfId="31833"/>
    <cellStyle name="RIGs input totals 2 4 2 3 2 12" xfId="31834"/>
    <cellStyle name="RIGs input totals 2 4 2 3 2 13" xfId="31835"/>
    <cellStyle name="RIGs input totals 2 4 2 3 2 2" xfId="31836"/>
    <cellStyle name="RIGs input totals 2 4 2 3 2 2 2" xfId="46585"/>
    <cellStyle name="RIGs input totals 2 4 2 3 2 2 3" xfId="46586"/>
    <cellStyle name="RIGs input totals 2 4 2 3 2 3" xfId="31837"/>
    <cellStyle name="RIGs input totals 2 4 2 3 2 3 2" xfId="46587"/>
    <cellStyle name="RIGs input totals 2 4 2 3 2 3 3" xfId="46588"/>
    <cellStyle name="RIGs input totals 2 4 2 3 2 4" xfId="31838"/>
    <cellStyle name="RIGs input totals 2 4 2 3 2 5" xfId="31839"/>
    <cellStyle name="RIGs input totals 2 4 2 3 2 6" xfId="31840"/>
    <cellStyle name="RIGs input totals 2 4 2 3 2 7" xfId="31841"/>
    <cellStyle name="RIGs input totals 2 4 2 3 2 8" xfId="31842"/>
    <cellStyle name="RIGs input totals 2 4 2 3 2 9" xfId="31843"/>
    <cellStyle name="RIGs input totals 2 4 2 3 20" xfId="31844"/>
    <cellStyle name="RIGs input totals 2 4 2 3 21" xfId="31845"/>
    <cellStyle name="RIGs input totals 2 4 2 3 22" xfId="31846"/>
    <cellStyle name="RIGs input totals 2 4 2 3 23" xfId="31847"/>
    <cellStyle name="RIGs input totals 2 4 2 3 24" xfId="31848"/>
    <cellStyle name="RIGs input totals 2 4 2 3 25" xfId="31849"/>
    <cellStyle name="RIGs input totals 2 4 2 3 26" xfId="31850"/>
    <cellStyle name="RIGs input totals 2 4 2 3 27" xfId="31851"/>
    <cellStyle name="RIGs input totals 2 4 2 3 28" xfId="31852"/>
    <cellStyle name="RIGs input totals 2 4 2 3 29" xfId="31853"/>
    <cellStyle name="RIGs input totals 2 4 2 3 3" xfId="31854"/>
    <cellStyle name="RIGs input totals 2 4 2 3 3 2" xfId="46589"/>
    <cellStyle name="RIGs input totals 2 4 2 3 3 3" xfId="46590"/>
    <cellStyle name="RIGs input totals 2 4 2 3 30" xfId="31855"/>
    <cellStyle name="RIGs input totals 2 4 2 3 4" xfId="31856"/>
    <cellStyle name="RIGs input totals 2 4 2 3 4 2" xfId="46591"/>
    <cellStyle name="RIGs input totals 2 4 2 3 4 3" xfId="46592"/>
    <cellStyle name="RIGs input totals 2 4 2 3 5" xfId="31857"/>
    <cellStyle name="RIGs input totals 2 4 2 3 6" xfId="31858"/>
    <cellStyle name="RIGs input totals 2 4 2 3 7" xfId="31859"/>
    <cellStyle name="RIGs input totals 2 4 2 3 8" xfId="31860"/>
    <cellStyle name="RIGs input totals 2 4 2 3 9" xfId="31861"/>
    <cellStyle name="RIGs input totals 2 4 2 30" xfId="31862"/>
    <cellStyle name="RIGs input totals 2 4 2 31" xfId="31863"/>
    <cellStyle name="RIGs input totals 2 4 2 32" xfId="31864"/>
    <cellStyle name="RIGs input totals 2 4 2 33" xfId="31865"/>
    <cellStyle name="RIGs input totals 2 4 2 4" xfId="31866"/>
    <cellStyle name="RIGs input totals 2 4 2 4 10" xfId="31867"/>
    <cellStyle name="RIGs input totals 2 4 2 4 11" xfId="31868"/>
    <cellStyle name="RIGs input totals 2 4 2 4 12" xfId="31869"/>
    <cellStyle name="RIGs input totals 2 4 2 4 13" xfId="31870"/>
    <cellStyle name="RIGs input totals 2 4 2 4 14" xfId="31871"/>
    <cellStyle name="RIGs input totals 2 4 2 4 15" xfId="31872"/>
    <cellStyle name="RIGs input totals 2 4 2 4 16" xfId="31873"/>
    <cellStyle name="RIGs input totals 2 4 2 4 17" xfId="31874"/>
    <cellStyle name="RIGs input totals 2 4 2 4 18" xfId="31875"/>
    <cellStyle name="RIGs input totals 2 4 2 4 19" xfId="31876"/>
    <cellStyle name="RIGs input totals 2 4 2 4 2" xfId="31877"/>
    <cellStyle name="RIGs input totals 2 4 2 4 2 10" xfId="31878"/>
    <cellStyle name="RIGs input totals 2 4 2 4 2 11" xfId="31879"/>
    <cellStyle name="RIGs input totals 2 4 2 4 2 12" xfId="31880"/>
    <cellStyle name="RIGs input totals 2 4 2 4 2 13" xfId="31881"/>
    <cellStyle name="RIGs input totals 2 4 2 4 2 2" xfId="31882"/>
    <cellStyle name="RIGs input totals 2 4 2 4 2 2 2" xfId="46593"/>
    <cellStyle name="RIGs input totals 2 4 2 4 2 2 3" xfId="46594"/>
    <cellStyle name="RIGs input totals 2 4 2 4 2 3" xfId="31883"/>
    <cellStyle name="RIGs input totals 2 4 2 4 2 3 2" xfId="46595"/>
    <cellStyle name="RIGs input totals 2 4 2 4 2 3 3" xfId="46596"/>
    <cellStyle name="RIGs input totals 2 4 2 4 2 4" xfId="31884"/>
    <cellStyle name="RIGs input totals 2 4 2 4 2 5" xfId="31885"/>
    <cellStyle name="RIGs input totals 2 4 2 4 2 6" xfId="31886"/>
    <cellStyle name="RIGs input totals 2 4 2 4 2 7" xfId="31887"/>
    <cellStyle name="RIGs input totals 2 4 2 4 2 8" xfId="31888"/>
    <cellStyle name="RIGs input totals 2 4 2 4 2 9" xfId="31889"/>
    <cellStyle name="RIGs input totals 2 4 2 4 20" xfId="31890"/>
    <cellStyle name="RIGs input totals 2 4 2 4 21" xfId="31891"/>
    <cellStyle name="RIGs input totals 2 4 2 4 22" xfId="31892"/>
    <cellStyle name="RIGs input totals 2 4 2 4 23" xfId="31893"/>
    <cellStyle name="RIGs input totals 2 4 2 4 24" xfId="31894"/>
    <cellStyle name="RIGs input totals 2 4 2 4 25" xfId="31895"/>
    <cellStyle name="RIGs input totals 2 4 2 4 26" xfId="31896"/>
    <cellStyle name="RIGs input totals 2 4 2 4 27" xfId="31897"/>
    <cellStyle name="RIGs input totals 2 4 2 4 28" xfId="31898"/>
    <cellStyle name="RIGs input totals 2 4 2 4 29" xfId="31899"/>
    <cellStyle name="RIGs input totals 2 4 2 4 3" xfId="31900"/>
    <cellStyle name="RIGs input totals 2 4 2 4 3 2" xfId="46597"/>
    <cellStyle name="RIGs input totals 2 4 2 4 3 3" xfId="46598"/>
    <cellStyle name="RIGs input totals 2 4 2 4 30" xfId="31901"/>
    <cellStyle name="RIGs input totals 2 4 2 4 4" xfId="31902"/>
    <cellStyle name="RIGs input totals 2 4 2 4 4 2" xfId="46599"/>
    <cellStyle name="RIGs input totals 2 4 2 4 4 3" xfId="46600"/>
    <cellStyle name="RIGs input totals 2 4 2 4 5" xfId="31903"/>
    <cellStyle name="RIGs input totals 2 4 2 4 6" xfId="31904"/>
    <cellStyle name="RIGs input totals 2 4 2 4 7" xfId="31905"/>
    <cellStyle name="RIGs input totals 2 4 2 4 8" xfId="31906"/>
    <cellStyle name="RIGs input totals 2 4 2 4 9" xfId="31907"/>
    <cellStyle name="RIGs input totals 2 4 2 5" xfId="31908"/>
    <cellStyle name="RIGs input totals 2 4 2 5 10" xfId="31909"/>
    <cellStyle name="RIGs input totals 2 4 2 5 11" xfId="31910"/>
    <cellStyle name="RIGs input totals 2 4 2 5 12" xfId="31911"/>
    <cellStyle name="RIGs input totals 2 4 2 5 13" xfId="31912"/>
    <cellStyle name="RIGs input totals 2 4 2 5 2" xfId="31913"/>
    <cellStyle name="RIGs input totals 2 4 2 5 2 2" xfId="46601"/>
    <cellStyle name="RIGs input totals 2 4 2 5 2 3" xfId="46602"/>
    <cellStyle name="RIGs input totals 2 4 2 5 3" xfId="31914"/>
    <cellStyle name="RIGs input totals 2 4 2 5 3 2" xfId="46603"/>
    <cellStyle name="RIGs input totals 2 4 2 5 3 3" xfId="46604"/>
    <cellStyle name="RIGs input totals 2 4 2 5 4" xfId="31915"/>
    <cellStyle name="RIGs input totals 2 4 2 5 5" xfId="31916"/>
    <cellStyle name="RIGs input totals 2 4 2 5 6" xfId="31917"/>
    <cellStyle name="RIGs input totals 2 4 2 5 7" xfId="31918"/>
    <cellStyle name="RIGs input totals 2 4 2 5 8" xfId="31919"/>
    <cellStyle name="RIGs input totals 2 4 2 5 9" xfId="31920"/>
    <cellStyle name="RIGs input totals 2 4 2 6" xfId="31921"/>
    <cellStyle name="RIGs input totals 2 4 2 6 2" xfId="46605"/>
    <cellStyle name="RIGs input totals 2 4 2 6 2 2" xfId="46606"/>
    <cellStyle name="RIGs input totals 2 4 2 6 2 3" xfId="46607"/>
    <cellStyle name="RIGs input totals 2 4 2 6 3" xfId="46608"/>
    <cellStyle name="RIGs input totals 2 4 2 6 3 2" xfId="46609"/>
    <cellStyle name="RIGs input totals 2 4 2 6 4" xfId="46610"/>
    <cellStyle name="RIGs input totals 2 4 2 7" xfId="31922"/>
    <cellStyle name="RIGs input totals 2 4 2 7 2" xfId="46611"/>
    <cellStyle name="RIGs input totals 2 4 2 8" xfId="31923"/>
    <cellStyle name="RIGs input totals 2 4 2 8 2" xfId="46612"/>
    <cellStyle name="RIGs input totals 2 4 2 9" xfId="31924"/>
    <cellStyle name="RIGs input totals 2 4 2 9 2" xfId="46613"/>
    <cellStyle name="RIGs input totals 2 4 2_4 28 1_Asst_Health_Crit_AllTO_RIIO_20110714pm" xfId="31925"/>
    <cellStyle name="RIGs input totals 2 4 20" xfId="31926"/>
    <cellStyle name="RIGs input totals 2 4 20 2" xfId="46614"/>
    <cellStyle name="RIGs input totals 2 4 21" xfId="31927"/>
    <cellStyle name="RIGs input totals 2 4 21 2" xfId="46615"/>
    <cellStyle name="RIGs input totals 2 4 22" xfId="31928"/>
    <cellStyle name="RIGs input totals 2 4 22 2" xfId="46616"/>
    <cellStyle name="RIGs input totals 2 4 23" xfId="31929"/>
    <cellStyle name="RIGs input totals 2 4 23 2" xfId="46617"/>
    <cellStyle name="RIGs input totals 2 4 24" xfId="31930"/>
    <cellStyle name="RIGs input totals 2 4 24 2" xfId="46618"/>
    <cellStyle name="RIGs input totals 2 4 25" xfId="31931"/>
    <cellStyle name="RIGs input totals 2 4 25 2" xfId="46619"/>
    <cellStyle name="RIGs input totals 2 4 26" xfId="31932"/>
    <cellStyle name="RIGs input totals 2 4 26 2" xfId="46620"/>
    <cellStyle name="RIGs input totals 2 4 27" xfId="31933"/>
    <cellStyle name="RIGs input totals 2 4 27 2" xfId="46621"/>
    <cellStyle name="RIGs input totals 2 4 28" xfId="31934"/>
    <cellStyle name="RIGs input totals 2 4 29" xfId="31935"/>
    <cellStyle name="RIGs input totals 2 4 3" xfId="31936"/>
    <cellStyle name="RIGs input totals 2 4 3 10" xfId="31937"/>
    <cellStyle name="RIGs input totals 2 4 3 10 2" xfId="46622"/>
    <cellStyle name="RIGs input totals 2 4 3 11" xfId="31938"/>
    <cellStyle name="RIGs input totals 2 4 3 11 2" xfId="46623"/>
    <cellStyle name="RIGs input totals 2 4 3 12" xfId="31939"/>
    <cellStyle name="RIGs input totals 2 4 3 12 2" xfId="46624"/>
    <cellStyle name="RIGs input totals 2 4 3 13" xfId="31940"/>
    <cellStyle name="RIGs input totals 2 4 3 13 2" xfId="46625"/>
    <cellStyle name="RIGs input totals 2 4 3 14" xfId="31941"/>
    <cellStyle name="RIGs input totals 2 4 3 14 2" xfId="46626"/>
    <cellStyle name="RIGs input totals 2 4 3 15" xfId="31942"/>
    <cellStyle name="RIGs input totals 2 4 3 15 2" xfId="46627"/>
    <cellStyle name="RIGs input totals 2 4 3 16" xfId="31943"/>
    <cellStyle name="RIGs input totals 2 4 3 16 2" xfId="46628"/>
    <cellStyle name="RIGs input totals 2 4 3 17" xfId="31944"/>
    <cellStyle name="RIGs input totals 2 4 3 17 2" xfId="46629"/>
    <cellStyle name="RIGs input totals 2 4 3 18" xfId="31945"/>
    <cellStyle name="RIGs input totals 2 4 3 18 2" xfId="46630"/>
    <cellStyle name="RIGs input totals 2 4 3 19" xfId="31946"/>
    <cellStyle name="RIGs input totals 2 4 3 19 2" xfId="46631"/>
    <cellStyle name="RIGs input totals 2 4 3 2" xfId="31947"/>
    <cellStyle name="RIGs input totals 2 4 3 2 10" xfId="31948"/>
    <cellStyle name="RIGs input totals 2 4 3 2 11" xfId="31949"/>
    <cellStyle name="RIGs input totals 2 4 3 2 12" xfId="31950"/>
    <cellStyle name="RIGs input totals 2 4 3 2 13" xfId="31951"/>
    <cellStyle name="RIGs input totals 2 4 3 2 14" xfId="31952"/>
    <cellStyle name="RIGs input totals 2 4 3 2 15" xfId="31953"/>
    <cellStyle name="RIGs input totals 2 4 3 2 16" xfId="31954"/>
    <cellStyle name="RIGs input totals 2 4 3 2 17" xfId="31955"/>
    <cellStyle name="RIGs input totals 2 4 3 2 18" xfId="31956"/>
    <cellStyle name="RIGs input totals 2 4 3 2 19" xfId="31957"/>
    <cellStyle name="RIGs input totals 2 4 3 2 2" xfId="31958"/>
    <cellStyle name="RIGs input totals 2 4 3 2 2 10" xfId="31959"/>
    <cellStyle name="RIGs input totals 2 4 3 2 2 11" xfId="31960"/>
    <cellStyle name="RIGs input totals 2 4 3 2 2 12" xfId="31961"/>
    <cellStyle name="RIGs input totals 2 4 3 2 2 13" xfId="31962"/>
    <cellStyle name="RIGs input totals 2 4 3 2 2 14" xfId="31963"/>
    <cellStyle name="RIGs input totals 2 4 3 2 2 15" xfId="31964"/>
    <cellStyle name="RIGs input totals 2 4 3 2 2 16" xfId="31965"/>
    <cellStyle name="RIGs input totals 2 4 3 2 2 17" xfId="31966"/>
    <cellStyle name="RIGs input totals 2 4 3 2 2 18" xfId="31967"/>
    <cellStyle name="RIGs input totals 2 4 3 2 2 19" xfId="31968"/>
    <cellStyle name="RIGs input totals 2 4 3 2 2 2" xfId="31969"/>
    <cellStyle name="RIGs input totals 2 4 3 2 2 2 10" xfId="31970"/>
    <cellStyle name="RIGs input totals 2 4 3 2 2 2 11" xfId="31971"/>
    <cellStyle name="RIGs input totals 2 4 3 2 2 2 12" xfId="31972"/>
    <cellStyle name="RIGs input totals 2 4 3 2 2 2 13" xfId="31973"/>
    <cellStyle name="RIGs input totals 2 4 3 2 2 2 2" xfId="31974"/>
    <cellStyle name="RIGs input totals 2 4 3 2 2 2 2 2" xfId="46632"/>
    <cellStyle name="RIGs input totals 2 4 3 2 2 2 2 3" xfId="46633"/>
    <cellStyle name="RIGs input totals 2 4 3 2 2 2 3" xfId="31975"/>
    <cellStyle name="RIGs input totals 2 4 3 2 2 2 3 2" xfId="46634"/>
    <cellStyle name="RIGs input totals 2 4 3 2 2 2 3 3" xfId="46635"/>
    <cellStyle name="RIGs input totals 2 4 3 2 2 2 4" xfId="31976"/>
    <cellStyle name="RIGs input totals 2 4 3 2 2 2 5" xfId="31977"/>
    <cellStyle name="RIGs input totals 2 4 3 2 2 2 6" xfId="31978"/>
    <cellStyle name="RIGs input totals 2 4 3 2 2 2 7" xfId="31979"/>
    <cellStyle name="RIGs input totals 2 4 3 2 2 2 8" xfId="31980"/>
    <cellStyle name="RIGs input totals 2 4 3 2 2 2 9" xfId="31981"/>
    <cellStyle name="RIGs input totals 2 4 3 2 2 20" xfId="31982"/>
    <cellStyle name="RIGs input totals 2 4 3 2 2 21" xfId="31983"/>
    <cellStyle name="RIGs input totals 2 4 3 2 2 22" xfId="31984"/>
    <cellStyle name="RIGs input totals 2 4 3 2 2 23" xfId="31985"/>
    <cellStyle name="RIGs input totals 2 4 3 2 2 24" xfId="31986"/>
    <cellStyle name="RIGs input totals 2 4 3 2 2 25" xfId="31987"/>
    <cellStyle name="RIGs input totals 2 4 3 2 2 26" xfId="31988"/>
    <cellStyle name="RIGs input totals 2 4 3 2 2 27" xfId="31989"/>
    <cellStyle name="RIGs input totals 2 4 3 2 2 28" xfId="31990"/>
    <cellStyle name="RIGs input totals 2 4 3 2 2 29" xfId="31991"/>
    <cellStyle name="RIGs input totals 2 4 3 2 2 3" xfId="31992"/>
    <cellStyle name="RIGs input totals 2 4 3 2 2 3 2" xfId="46636"/>
    <cellStyle name="RIGs input totals 2 4 3 2 2 3 3" xfId="46637"/>
    <cellStyle name="RIGs input totals 2 4 3 2 2 30" xfId="31993"/>
    <cellStyle name="RIGs input totals 2 4 3 2 2 31" xfId="31994"/>
    <cellStyle name="RIGs input totals 2 4 3 2 2 32" xfId="31995"/>
    <cellStyle name="RIGs input totals 2 4 3 2 2 33" xfId="31996"/>
    <cellStyle name="RIGs input totals 2 4 3 2 2 34" xfId="31997"/>
    <cellStyle name="RIGs input totals 2 4 3 2 2 4" xfId="31998"/>
    <cellStyle name="RIGs input totals 2 4 3 2 2 4 2" xfId="46638"/>
    <cellStyle name="RIGs input totals 2 4 3 2 2 4 3" xfId="46639"/>
    <cellStyle name="RIGs input totals 2 4 3 2 2 5" xfId="31999"/>
    <cellStyle name="RIGs input totals 2 4 3 2 2 6" xfId="32000"/>
    <cellStyle name="RIGs input totals 2 4 3 2 2 7" xfId="32001"/>
    <cellStyle name="RIGs input totals 2 4 3 2 2 8" xfId="32002"/>
    <cellStyle name="RIGs input totals 2 4 3 2 2 9" xfId="32003"/>
    <cellStyle name="RIGs input totals 2 4 3 2 20" xfId="32004"/>
    <cellStyle name="RIGs input totals 2 4 3 2 21" xfId="32005"/>
    <cellStyle name="RIGs input totals 2 4 3 2 22" xfId="32006"/>
    <cellStyle name="RIGs input totals 2 4 3 2 23" xfId="32007"/>
    <cellStyle name="RIGs input totals 2 4 3 2 24" xfId="32008"/>
    <cellStyle name="RIGs input totals 2 4 3 2 25" xfId="32009"/>
    <cellStyle name="RIGs input totals 2 4 3 2 26" xfId="32010"/>
    <cellStyle name="RIGs input totals 2 4 3 2 27" xfId="32011"/>
    <cellStyle name="RIGs input totals 2 4 3 2 28" xfId="32012"/>
    <cellStyle name="RIGs input totals 2 4 3 2 29" xfId="32013"/>
    <cellStyle name="RIGs input totals 2 4 3 2 3" xfId="32014"/>
    <cellStyle name="RIGs input totals 2 4 3 2 3 10" xfId="32015"/>
    <cellStyle name="RIGs input totals 2 4 3 2 3 11" xfId="32016"/>
    <cellStyle name="RIGs input totals 2 4 3 2 3 12" xfId="32017"/>
    <cellStyle name="RIGs input totals 2 4 3 2 3 13" xfId="32018"/>
    <cellStyle name="RIGs input totals 2 4 3 2 3 2" xfId="32019"/>
    <cellStyle name="RIGs input totals 2 4 3 2 3 2 2" xfId="46640"/>
    <cellStyle name="RIGs input totals 2 4 3 2 3 2 3" xfId="46641"/>
    <cellStyle name="RIGs input totals 2 4 3 2 3 3" xfId="32020"/>
    <cellStyle name="RIGs input totals 2 4 3 2 3 3 2" xfId="46642"/>
    <cellStyle name="RIGs input totals 2 4 3 2 3 3 3" xfId="46643"/>
    <cellStyle name="RIGs input totals 2 4 3 2 3 4" xfId="32021"/>
    <cellStyle name="RIGs input totals 2 4 3 2 3 5" xfId="32022"/>
    <cellStyle name="RIGs input totals 2 4 3 2 3 6" xfId="32023"/>
    <cellStyle name="RIGs input totals 2 4 3 2 3 7" xfId="32024"/>
    <cellStyle name="RIGs input totals 2 4 3 2 3 8" xfId="32025"/>
    <cellStyle name="RIGs input totals 2 4 3 2 3 9" xfId="32026"/>
    <cellStyle name="RIGs input totals 2 4 3 2 30" xfId="32027"/>
    <cellStyle name="RIGs input totals 2 4 3 2 31" xfId="32028"/>
    <cellStyle name="RIGs input totals 2 4 3 2 4" xfId="32029"/>
    <cellStyle name="RIGs input totals 2 4 3 2 4 2" xfId="46644"/>
    <cellStyle name="RIGs input totals 2 4 3 2 4 3" xfId="46645"/>
    <cellStyle name="RIGs input totals 2 4 3 2 5" xfId="32030"/>
    <cellStyle name="RIGs input totals 2 4 3 2 5 2" xfId="46646"/>
    <cellStyle name="RIGs input totals 2 4 3 2 5 3" xfId="46647"/>
    <cellStyle name="RIGs input totals 2 4 3 2 6" xfId="32031"/>
    <cellStyle name="RIGs input totals 2 4 3 2 7" xfId="32032"/>
    <cellStyle name="RIGs input totals 2 4 3 2 8" xfId="32033"/>
    <cellStyle name="RIGs input totals 2 4 3 2 9" xfId="32034"/>
    <cellStyle name="RIGs input totals 2 4 3 2_4 28 1_Asst_Health_Crit_AllTO_RIIO_20110714pm" xfId="32035"/>
    <cellStyle name="RIGs input totals 2 4 3 20" xfId="32036"/>
    <cellStyle name="RIGs input totals 2 4 3 20 2" xfId="46648"/>
    <cellStyle name="RIGs input totals 2 4 3 21" xfId="32037"/>
    <cellStyle name="RIGs input totals 2 4 3 21 2" xfId="46649"/>
    <cellStyle name="RIGs input totals 2 4 3 22" xfId="32038"/>
    <cellStyle name="RIGs input totals 2 4 3 22 2" xfId="46650"/>
    <cellStyle name="RIGs input totals 2 4 3 23" xfId="32039"/>
    <cellStyle name="RIGs input totals 2 4 3 23 2" xfId="46651"/>
    <cellStyle name="RIGs input totals 2 4 3 24" xfId="32040"/>
    <cellStyle name="RIGs input totals 2 4 3 24 2" xfId="46652"/>
    <cellStyle name="RIGs input totals 2 4 3 25" xfId="32041"/>
    <cellStyle name="RIGs input totals 2 4 3 25 2" xfId="46653"/>
    <cellStyle name="RIGs input totals 2 4 3 26" xfId="32042"/>
    <cellStyle name="RIGs input totals 2 4 3 27" xfId="32043"/>
    <cellStyle name="RIGs input totals 2 4 3 28" xfId="32044"/>
    <cellStyle name="RIGs input totals 2 4 3 29" xfId="32045"/>
    <cellStyle name="RIGs input totals 2 4 3 3" xfId="32046"/>
    <cellStyle name="RIGs input totals 2 4 3 3 10" xfId="32047"/>
    <cellStyle name="RIGs input totals 2 4 3 3 11" xfId="32048"/>
    <cellStyle name="RIGs input totals 2 4 3 3 12" xfId="32049"/>
    <cellStyle name="RIGs input totals 2 4 3 3 13" xfId="32050"/>
    <cellStyle name="RIGs input totals 2 4 3 3 14" xfId="32051"/>
    <cellStyle name="RIGs input totals 2 4 3 3 15" xfId="32052"/>
    <cellStyle name="RIGs input totals 2 4 3 3 16" xfId="32053"/>
    <cellStyle name="RIGs input totals 2 4 3 3 17" xfId="32054"/>
    <cellStyle name="RIGs input totals 2 4 3 3 18" xfId="32055"/>
    <cellStyle name="RIGs input totals 2 4 3 3 19" xfId="32056"/>
    <cellStyle name="RIGs input totals 2 4 3 3 2" xfId="32057"/>
    <cellStyle name="RIGs input totals 2 4 3 3 2 10" xfId="32058"/>
    <cellStyle name="RIGs input totals 2 4 3 3 2 11" xfId="32059"/>
    <cellStyle name="RIGs input totals 2 4 3 3 2 12" xfId="32060"/>
    <cellStyle name="RIGs input totals 2 4 3 3 2 13" xfId="32061"/>
    <cellStyle name="RIGs input totals 2 4 3 3 2 2" xfId="32062"/>
    <cellStyle name="RIGs input totals 2 4 3 3 2 2 2" xfId="46654"/>
    <cellStyle name="RIGs input totals 2 4 3 3 2 2 3" xfId="46655"/>
    <cellStyle name="RIGs input totals 2 4 3 3 2 3" xfId="32063"/>
    <cellStyle name="RIGs input totals 2 4 3 3 2 3 2" xfId="46656"/>
    <cellStyle name="RIGs input totals 2 4 3 3 2 3 3" xfId="46657"/>
    <cellStyle name="RIGs input totals 2 4 3 3 2 4" xfId="32064"/>
    <cellStyle name="RIGs input totals 2 4 3 3 2 5" xfId="32065"/>
    <cellStyle name="RIGs input totals 2 4 3 3 2 6" xfId="32066"/>
    <cellStyle name="RIGs input totals 2 4 3 3 2 7" xfId="32067"/>
    <cellStyle name="RIGs input totals 2 4 3 3 2 8" xfId="32068"/>
    <cellStyle name="RIGs input totals 2 4 3 3 2 9" xfId="32069"/>
    <cellStyle name="RIGs input totals 2 4 3 3 20" xfId="32070"/>
    <cellStyle name="RIGs input totals 2 4 3 3 21" xfId="32071"/>
    <cellStyle name="RIGs input totals 2 4 3 3 22" xfId="32072"/>
    <cellStyle name="RIGs input totals 2 4 3 3 23" xfId="32073"/>
    <cellStyle name="RIGs input totals 2 4 3 3 24" xfId="32074"/>
    <cellStyle name="RIGs input totals 2 4 3 3 25" xfId="32075"/>
    <cellStyle name="RIGs input totals 2 4 3 3 26" xfId="32076"/>
    <cellStyle name="RIGs input totals 2 4 3 3 27" xfId="32077"/>
    <cellStyle name="RIGs input totals 2 4 3 3 28" xfId="32078"/>
    <cellStyle name="RIGs input totals 2 4 3 3 29" xfId="32079"/>
    <cellStyle name="RIGs input totals 2 4 3 3 3" xfId="32080"/>
    <cellStyle name="RIGs input totals 2 4 3 3 3 2" xfId="46658"/>
    <cellStyle name="RIGs input totals 2 4 3 3 3 3" xfId="46659"/>
    <cellStyle name="RIGs input totals 2 4 3 3 30" xfId="32081"/>
    <cellStyle name="RIGs input totals 2 4 3 3 4" xfId="32082"/>
    <cellStyle name="RIGs input totals 2 4 3 3 4 2" xfId="46660"/>
    <cellStyle name="RIGs input totals 2 4 3 3 4 3" xfId="46661"/>
    <cellStyle name="RIGs input totals 2 4 3 3 5" xfId="32083"/>
    <cellStyle name="RIGs input totals 2 4 3 3 6" xfId="32084"/>
    <cellStyle name="RIGs input totals 2 4 3 3 7" xfId="32085"/>
    <cellStyle name="RIGs input totals 2 4 3 3 8" xfId="32086"/>
    <cellStyle name="RIGs input totals 2 4 3 3 9" xfId="32087"/>
    <cellStyle name="RIGs input totals 2 4 3 30" xfId="32088"/>
    <cellStyle name="RIGs input totals 2 4 3 31" xfId="32089"/>
    <cellStyle name="RIGs input totals 2 4 3 32" xfId="32090"/>
    <cellStyle name="RIGs input totals 2 4 3 33" xfId="32091"/>
    <cellStyle name="RIGs input totals 2 4 3 4" xfId="32092"/>
    <cellStyle name="RIGs input totals 2 4 3 4 10" xfId="32093"/>
    <cellStyle name="RIGs input totals 2 4 3 4 11" xfId="32094"/>
    <cellStyle name="RIGs input totals 2 4 3 4 12" xfId="32095"/>
    <cellStyle name="RIGs input totals 2 4 3 4 13" xfId="32096"/>
    <cellStyle name="RIGs input totals 2 4 3 4 14" xfId="32097"/>
    <cellStyle name="RIGs input totals 2 4 3 4 15" xfId="32098"/>
    <cellStyle name="RIGs input totals 2 4 3 4 16" xfId="32099"/>
    <cellStyle name="RIGs input totals 2 4 3 4 17" xfId="32100"/>
    <cellStyle name="RIGs input totals 2 4 3 4 18" xfId="32101"/>
    <cellStyle name="RIGs input totals 2 4 3 4 19" xfId="32102"/>
    <cellStyle name="RIGs input totals 2 4 3 4 2" xfId="32103"/>
    <cellStyle name="RIGs input totals 2 4 3 4 2 10" xfId="32104"/>
    <cellStyle name="RIGs input totals 2 4 3 4 2 11" xfId="32105"/>
    <cellStyle name="RIGs input totals 2 4 3 4 2 12" xfId="32106"/>
    <cellStyle name="RIGs input totals 2 4 3 4 2 13" xfId="32107"/>
    <cellStyle name="RIGs input totals 2 4 3 4 2 2" xfId="32108"/>
    <cellStyle name="RIGs input totals 2 4 3 4 2 2 2" xfId="46662"/>
    <cellStyle name="RIGs input totals 2 4 3 4 2 2 3" xfId="46663"/>
    <cellStyle name="RIGs input totals 2 4 3 4 2 3" xfId="32109"/>
    <cellStyle name="RIGs input totals 2 4 3 4 2 3 2" xfId="46664"/>
    <cellStyle name="RIGs input totals 2 4 3 4 2 3 3" xfId="46665"/>
    <cellStyle name="RIGs input totals 2 4 3 4 2 4" xfId="32110"/>
    <cellStyle name="RIGs input totals 2 4 3 4 2 5" xfId="32111"/>
    <cellStyle name="RIGs input totals 2 4 3 4 2 6" xfId="32112"/>
    <cellStyle name="RIGs input totals 2 4 3 4 2 7" xfId="32113"/>
    <cellStyle name="RIGs input totals 2 4 3 4 2 8" xfId="32114"/>
    <cellStyle name="RIGs input totals 2 4 3 4 2 9" xfId="32115"/>
    <cellStyle name="RIGs input totals 2 4 3 4 20" xfId="32116"/>
    <cellStyle name="RIGs input totals 2 4 3 4 21" xfId="32117"/>
    <cellStyle name="RIGs input totals 2 4 3 4 22" xfId="32118"/>
    <cellStyle name="RIGs input totals 2 4 3 4 23" xfId="32119"/>
    <cellStyle name="RIGs input totals 2 4 3 4 24" xfId="32120"/>
    <cellStyle name="RIGs input totals 2 4 3 4 25" xfId="32121"/>
    <cellStyle name="RIGs input totals 2 4 3 4 26" xfId="32122"/>
    <cellStyle name="RIGs input totals 2 4 3 4 27" xfId="32123"/>
    <cellStyle name="RIGs input totals 2 4 3 4 28" xfId="32124"/>
    <cellStyle name="RIGs input totals 2 4 3 4 29" xfId="32125"/>
    <cellStyle name="RIGs input totals 2 4 3 4 3" xfId="32126"/>
    <cellStyle name="RIGs input totals 2 4 3 4 3 2" xfId="46666"/>
    <cellStyle name="RIGs input totals 2 4 3 4 3 3" xfId="46667"/>
    <cellStyle name="RIGs input totals 2 4 3 4 30" xfId="32127"/>
    <cellStyle name="RIGs input totals 2 4 3 4 4" xfId="32128"/>
    <cellStyle name="RIGs input totals 2 4 3 4 4 2" xfId="46668"/>
    <cellStyle name="RIGs input totals 2 4 3 4 4 3" xfId="46669"/>
    <cellStyle name="RIGs input totals 2 4 3 4 5" xfId="32129"/>
    <cellStyle name="RIGs input totals 2 4 3 4 6" xfId="32130"/>
    <cellStyle name="RIGs input totals 2 4 3 4 7" xfId="32131"/>
    <cellStyle name="RIGs input totals 2 4 3 4 8" xfId="32132"/>
    <cellStyle name="RIGs input totals 2 4 3 4 9" xfId="32133"/>
    <cellStyle name="RIGs input totals 2 4 3 5" xfId="32134"/>
    <cellStyle name="RIGs input totals 2 4 3 5 10" xfId="32135"/>
    <cellStyle name="RIGs input totals 2 4 3 5 11" xfId="32136"/>
    <cellStyle name="RIGs input totals 2 4 3 5 12" xfId="32137"/>
    <cellStyle name="RIGs input totals 2 4 3 5 13" xfId="32138"/>
    <cellStyle name="RIGs input totals 2 4 3 5 2" xfId="32139"/>
    <cellStyle name="RIGs input totals 2 4 3 5 2 2" xfId="46670"/>
    <cellStyle name="RIGs input totals 2 4 3 5 2 3" xfId="46671"/>
    <cellStyle name="RIGs input totals 2 4 3 5 3" xfId="32140"/>
    <cellStyle name="RIGs input totals 2 4 3 5 3 2" xfId="46672"/>
    <cellStyle name="RIGs input totals 2 4 3 5 3 3" xfId="46673"/>
    <cellStyle name="RIGs input totals 2 4 3 5 4" xfId="32141"/>
    <cellStyle name="RIGs input totals 2 4 3 5 5" xfId="32142"/>
    <cellStyle name="RIGs input totals 2 4 3 5 6" xfId="32143"/>
    <cellStyle name="RIGs input totals 2 4 3 5 7" xfId="32144"/>
    <cellStyle name="RIGs input totals 2 4 3 5 8" xfId="32145"/>
    <cellStyle name="RIGs input totals 2 4 3 5 9" xfId="32146"/>
    <cellStyle name="RIGs input totals 2 4 3 6" xfId="32147"/>
    <cellStyle name="RIGs input totals 2 4 3 6 2" xfId="46674"/>
    <cellStyle name="RIGs input totals 2 4 3 6 2 2" xfId="46675"/>
    <cellStyle name="RIGs input totals 2 4 3 6 2 3" xfId="46676"/>
    <cellStyle name="RIGs input totals 2 4 3 6 3" xfId="46677"/>
    <cellStyle name="RIGs input totals 2 4 3 6 3 2" xfId="46678"/>
    <cellStyle name="RIGs input totals 2 4 3 6 4" xfId="46679"/>
    <cellStyle name="RIGs input totals 2 4 3 7" xfId="32148"/>
    <cellStyle name="RIGs input totals 2 4 3 7 2" xfId="46680"/>
    <cellStyle name="RIGs input totals 2 4 3 8" xfId="32149"/>
    <cellStyle name="RIGs input totals 2 4 3 8 2" xfId="46681"/>
    <cellStyle name="RIGs input totals 2 4 3 9" xfId="32150"/>
    <cellStyle name="RIGs input totals 2 4 3 9 2" xfId="46682"/>
    <cellStyle name="RIGs input totals 2 4 3_4 28 1_Asst_Health_Crit_AllTO_RIIO_20110714pm" xfId="32151"/>
    <cellStyle name="RIGs input totals 2 4 30" xfId="32152"/>
    <cellStyle name="RIGs input totals 2 4 31" xfId="32153"/>
    <cellStyle name="RIGs input totals 2 4 32" xfId="32154"/>
    <cellStyle name="RIGs input totals 2 4 33" xfId="32155"/>
    <cellStyle name="RIGs input totals 2 4 34" xfId="32156"/>
    <cellStyle name="RIGs input totals 2 4 35" xfId="32157"/>
    <cellStyle name="RIGs input totals 2 4 36" xfId="32158"/>
    <cellStyle name="RIGs input totals 2 4 37" xfId="32159"/>
    <cellStyle name="RIGs input totals 2 4 38" xfId="32160"/>
    <cellStyle name="RIGs input totals 2 4 39" xfId="32161"/>
    <cellStyle name="RIGs input totals 2 4 4" xfId="32162"/>
    <cellStyle name="RIGs input totals 2 4 4 10" xfId="32163"/>
    <cellStyle name="RIGs input totals 2 4 4 11" xfId="32164"/>
    <cellStyle name="RIGs input totals 2 4 4 12" xfId="32165"/>
    <cellStyle name="RIGs input totals 2 4 4 13" xfId="32166"/>
    <cellStyle name="RIGs input totals 2 4 4 14" xfId="32167"/>
    <cellStyle name="RIGs input totals 2 4 4 15" xfId="32168"/>
    <cellStyle name="RIGs input totals 2 4 4 16" xfId="32169"/>
    <cellStyle name="RIGs input totals 2 4 4 17" xfId="32170"/>
    <cellStyle name="RIGs input totals 2 4 4 18" xfId="32171"/>
    <cellStyle name="RIGs input totals 2 4 4 19" xfId="32172"/>
    <cellStyle name="RIGs input totals 2 4 4 2" xfId="32173"/>
    <cellStyle name="RIGs input totals 2 4 4 2 10" xfId="32174"/>
    <cellStyle name="RIGs input totals 2 4 4 2 11" xfId="32175"/>
    <cellStyle name="RIGs input totals 2 4 4 2 12" xfId="32176"/>
    <cellStyle name="RIGs input totals 2 4 4 2 13" xfId="32177"/>
    <cellStyle name="RIGs input totals 2 4 4 2 14" xfId="32178"/>
    <cellStyle name="RIGs input totals 2 4 4 2 15" xfId="32179"/>
    <cellStyle name="RIGs input totals 2 4 4 2 16" xfId="32180"/>
    <cellStyle name="RIGs input totals 2 4 4 2 17" xfId="32181"/>
    <cellStyle name="RIGs input totals 2 4 4 2 18" xfId="32182"/>
    <cellStyle name="RIGs input totals 2 4 4 2 19" xfId="32183"/>
    <cellStyle name="RIGs input totals 2 4 4 2 2" xfId="32184"/>
    <cellStyle name="RIGs input totals 2 4 4 2 2 10" xfId="32185"/>
    <cellStyle name="RIGs input totals 2 4 4 2 2 11" xfId="32186"/>
    <cellStyle name="RIGs input totals 2 4 4 2 2 12" xfId="32187"/>
    <cellStyle name="RIGs input totals 2 4 4 2 2 13" xfId="32188"/>
    <cellStyle name="RIGs input totals 2 4 4 2 2 2" xfId="32189"/>
    <cellStyle name="RIGs input totals 2 4 4 2 2 2 2" xfId="46683"/>
    <cellStyle name="RIGs input totals 2 4 4 2 2 2 3" xfId="46684"/>
    <cellStyle name="RIGs input totals 2 4 4 2 2 3" xfId="32190"/>
    <cellStyle name="RIGs input totals 2 4 4 2 2 3 2" xfId="46685"/>
    <cellStyle name="RIGs input totals 2 4 4 2 2 3 3" xfId="46686"/>
    <cellStyle name="RIGs input totals 2 4 4 2 2 4" xfId="32191"/>
    <cellStyle name="RIGs input totals 2 4 4 2 2 5" xfId="32192"/>
    <cellStyle name="RIGs input totals 2 4 4 2 2 6" xfId="32193"/>
    <cellStyle name="RIGs input totals 2 4 4 2 2 7" xfId="32194"/>
    <cellStyle name="RIGs input totals 2 4 4 2 2 8" xfId="32195"/>
    <cellStyle name="RIGs input totals 2 4 4 2 2 9" xfId="32196"/>
    <cellStyle name="RIGs input totals 2 4 4 2 20" xfId="32197"/>
    <cellStyle name="RIGs input totals 2 4 4 2 21" xfId="32198"/>
    <cellStyle name="RIGs input totals 2 4 4 2 22" xfId="32199"/>
    <cellStyle name="RIGs input totals 2 4 4 2 23" xfId="32200"/>
    <cellStyle name="RIGs input totals 2 4 4 2 24" xfId="32201"/>
    <cellStyle name="RIGs input totals 2 4 4 2 25" xfId="32202"/>
    <cellStyle name="RIGs input totals 2 4 4 2 26" xfId="32203"/>
    <cellStyle name="RIGs input totals 2 4 4 2 27" xfId="32204"/>
    <cellStyle name="RIGs input totals 2 4 4 2 28" xfId="32205"/>
    <cellStyle name="RIGs input totals 2 4 4 2 29" xfId="32206"/>
    <cellStyle name="RIGs input totals 2 4 4 2 3" xfId="32207"/>
    <cellStyle name="RIGs input totals 2 4 4 2 3 2" xfId="46687"/>
    <cellStyle name="RIGs input totals 2 4 4 2 3 3" xfId="46688"/>
    <cellStyle name="RIGs input totals 2 4 4 2 30" xfId="32208"/>
    <cellStyle name="RIGs input totals 2 4 4 2 31" xfId="32209"/>
    <cellStyle name="RIGs input totals 2 4 4 2 32" xfId="32210"/>
    <cellStyle name="RIGs input totals 2 4 4 2 33" xfId="32211"/>
    <cellStyle name="RIGs input totals 2 4 4 2 34" xfId="32212"/>
    <cellStyle name="RIGs input totals 2 4 4 2 4" xfId="32213"/>
    <cellStyle name="RIGs input totals 2 4 4 2 4 2" xfId="46689"/>
    <cellStyle name="RIGs input totals 2 4 4 2 4 3" xfId="46690"/>
    <cellStyle name="RIGs input totals 2 4 4 2 5" xfId="32214"/>
    <cellStyle name="RIGs input totals 2 4 4 2 6" xfId="32215"/>
    <cellStyle name="RIGs input totals 2 4 4 2 7" xfId="32216"/>
    <cellStyle name="RIGs input totals 2 4 4 2 8" xfId="32217"/>
    <cellStyle name="RIGs input totals 2 4 4 2 9" xfId="32218"/>
    <cellStyle name="RIGs input totals 2 4 4 20" xfId="32219"/>
    <cellStyle name="RIGs input totals 2 4 4 21" xfId="32220"/>
    <cellStyle name="RIGs input totals 2 4 4 22" xfId="32221"/>
    <cellStyle name="RIGs input totals 2 4 4 23" xfId="32222"/>
    <cellStyle name="RIGs input totals 2 4 4 24" xfId="32223"/>
    <cellStyle name="RIGs input totals 2 4 4 25" xfId="32224"/>
    <cellStyle name="RIGs input totals 2 4 4 26" xfId="32225"/>
    <cellStyle name="RIGs input totals 2 4 4 27" xfId="32226"/>
    <cellStyle name="RIGs input totals 2 4 4 28" xfId="32227"/>
    <cellStyle name="RIGs input totals 2 4 4 29" xfId="32228"/>
    <cellStyle name="RIGs input totals 2 4 4 3" xfId="32229"/>
    <cellStyle name="RIGs input totals 2 4 4 3 10" xfId="32230"/>
    <cellStyle name="RIGs input totals 2 4 4 3 11" xfId="32231"/>
    <cellStyle name="RIGs input totals 2 4 4 3 12" xfId="32232"/>
    <cellStyle name="RIGs input totals 2 4 4 3 13" xfId="32233"/>
    <cellStyle name="RIGs input totals 2 4 4 3 2" xfId="32234"/>
    <cellStyle name="RIGs input totals 2 4 4 3 2 2" xfId="46691"/>
    <cellStyle name="RIGs input totals 2 4 4 3 2 3" xfId="46692"/>
    <cellStyle name="RIGs input totals 2 4 4 3 3" xfId="32235"/>
    <cellStyle name="RIGs input totals 2 4 4 3 3 2" xfId="46693"/>
    <cellStyle name="RIGs input totals 2 4 4 3 3 3" xfId="46694"/>
    <cellStyle name="RIGs input totals 2 4 4 3 4" xfId="32236"/>
    <cellStyle name="RIGs input totals 2 4 4 3 5" xfId="32237"/>
    <cellStyle name="RIGs input totals 2 4 4 3 6" xfId="32238"/>
    <cellStyle name="RIGs input totals 2 4 4 3 7" xfId="32239"/>
    <cellStyle name="RIGs input totals 2 4 4 3 8" xfId="32240"/>
    <cellStyle name="RIGs input totals 2 4 4 3 9" xfId="32241"/>
    <cellStyle name="RIGs input totals 2 4 4 30" xfId="32242"/>
    <cellStyle name="RIGs input totals 2 4 4 31" xfId="32243"/>
    <cellStyle name="RIGs input totals 2 4 4 32" xfId="32244"/>
    <cellStyle name="RIGs input totals 2 4 4 33" xfId="32245"/>
    <cellStyle name="RIGs input totals 2 4 4 34" xfId="32246"/>
    <cellStyle name="RIGs input totals 2 4 4 35" xfId="32247"/>
    <cellStyle name="RIGs input totals 2 4 4 4" xfId="32248"/>
    <cellStyle name="RIGs input totals 2 4 4 4 2" xfId="46695"/>
    <cellStyle name="RIGs input totals 2 4 4 4 3" xfId="46696"/>
    <cellStyle name="RIGs input totals 2 4 4 5" xfId="32249"/>
    <cellStyle name="RIGs input totals 2 4 4 5 2" xfId="46697"/>
    <cellStyle name="RIGs input totals 2 4 4 5 3" xfId="46698"/>
    <cellStyle name="RIGs input totals 2 4 4 6" xfId="32250"/>
    <cellStyle name="RIGs input totals 2 4 4 7" xfId="32251"/>
    <cellStyle name="RIGs input totals 2 4 4 8" xfId="32252"/>
    <cellStyle name="RIGs input totals 2 4 4 9" xfId="32253"/>
    <cellStyle name="RIGs input totals 2 4 4_4 28 1_Asst_Health_Crit_AllTO_RIIO_20110714pm" xfId="32254"/>
    <cellStyle name="RIGs input totals 2 4 40" xfId="32255"/>
    <cellStyle name="RIGs input totals 2 4 5" xfId="32256"/>
    <cellStyle name="RIGs input totals 2 4 5 10" xfId="32257"/>
    <cellStyle name="RIGs input totals 2 4 5 11" xfId="32258"/>
    <cellStyle name="RIGs input totals 2 4 5 12" xfId="32259"/>
    <cellStyle name="RIGs input totals 2 4 5 13" xfId="32260"/>
    <cellStyle name="RIGs input totals 2 4 5 14" xfId="32261"/>
    <cellStyle name="RIGs input totals 2 4 5 15" xfId="32262"/>
    <cellStyle name="RIGs input totals 2 4 5 16" xfId="32263"/>
    <cellStyle name="RIGs input totals 2 4 5 17" xfId="32264"/>
    <cellStyle name="RIGs input totals 2 4 5 18" xfId="32265"/>
    <cellStyle name="RIGs input totals 2 4 5 19" xfId="32266"/>
    <cellStyle name="RIGs input totals 2 4 5 2" xfId="32267"/>
    <cellStyle name="RIGs input totals 2 4 5 2 10" xfId="32268"/>
    <cellStyle name="RIGs input totals 2 4 5 2 11" xfId="32269"/>
    <cellStyle name="RIGs input totals 2 4 5 2 12" xfId="32270"/>
    <cellStyle name="RIGs input totals 2 4 5 2 13" xfId="32271"/>
    <cellStyle name="RIGs input totals 2 4 5 2 2" xfId="32272"/>
    <cellStyle name="RIGs input totals 2 4 5 2 2 2" xfId="46699"/>
    <cellStyle name="RIGs input totals 2 4 5 2 2 3" xfId="46700"/>
    <cellStyle name="RIGs input totals 2 4 5 2 3" xfId="32273"/>
    <cellStyle name="RIGs input totals 2 4 5 2 3 2" xfId="46701"/>
    <cellStyle name="RIGs input totals 2 4 5 2 3 3" xfId="46702"/>
    <cellStyle name="RIGs input totals 2 4 5 2 4" xfId="32274"/>
    <cellStyle name="RIGs input totals 2 4 5 2 5" xfId="32275"/>
    <cellStyle name="RIGs input totals 2 4 5 2 6" xfId="32276"/>
    <cellStyle name="RIGs input totals 2 4 5 2 7" xfId="32277"/>
    <cellStyle name="RIGs input totals 2 4 5 2 8" xfId="32278"/>
    <cellStyle name="RIGs input totals 2 4 5 2 9" xfId="32279"/>
    <cellStyle name="RIGs input totals 2 4 5 20" xfId="32280"/>
    <cellStyle name="RIGs input totals 2 4 5 21" xfId="32281"/>
    <cellStyle name="RIGs input totals 2 4 5 22" xfId="32282"/>
    <cellStyle name="RIGs input totals 2 4 5 23" xfId="32283"/>
    <cellStyle name="RIGs input totals 2 4 5 24" xfId="32284"/>
    <cellStyle name="RIGs input totals 2 4 5 25" xfId="32285"/>
    <cellStyle name="RIGs input totals 2 4 5 26" xfId="32286"/>
    <cellStyle name="RIGs input totals 2 4 5 27" xfId="32287"/>
    <cellStyle name="RIGs input totals 2 4 5 28" xfId="32288"/>
    <cellStyle name="RIGs input totals 2 4 5 29" xfId="32289"/>
    <cellStyle name="RIGs input totals 2 4 5 3" xfId="32290"/>
    <cellStyle name="RIGs input totals 2 4 5 3 2" xfId="46703"/>
    <cellStyle name="RIGs input totals 2 4 5 3 3" xfId="46704"/>
    <cellStyle name="RIGs input totals 2 4 5 30" xfId="32291"/>
    <cellStyle name="RIGs input totals 2 4 5 31" xfId="32292"/>
    <cellStyle name="RIGs input totals 2 4 5 32" xfId="32293"/>
    <cellStyle name="RIGs input totals 2 4 5 33" xfId="32294"/>
    <cellStyle name="RIGs input totals 2 4 5 34" xfId="32295"/>
    <cellStyle name="RIGs input totals 2 4 5 4" xfId="32296"/>
    <cellStyle name="RIGs input totals 2 4 5 4 2" xfId="46705"/>
    <cellStyle name="RIGs input totals 2 4 5 4 3" xfId="46706"/>
    <cellStyle name="RIGs input totals 2 4 5 5" xfId="32297"/>
    <cellStyle name="RIGs input totals 2 4 5 6" xfId="32298"/>
    <cellStyle name="RIGs input totals 2 4 5 7" xfId="32299"/>
    <cellStyle name="RIGs input totals 2 4 5 8" xfId="32300"/>
    <cellStyle name="RIGs input totals 2 4 5 9" xfId="32301"/>
    <cellStyle name="RIGs input totals 2 4 6" xfId="32302"/>
    <cellStyle name="RIGs input totals 2 4 6 10" xfId="32303"/>
    <cellStyle name="RIGs input totals 2 4 6 11" xfId="32304"/>
    <cellStyle name="RIGs input totals 2 4 6 12" xfId="32305"/>
    <cellStyle name="RIGs input totals 2 4 6 13" xfId="32306"/>
    <cellStyle name="RIGs input totals 2 4 6 14" xfId="32307"/>
    <cellStyle name="RIGs input totals 2 4 6 15" xfId="32308"/>
    <cellStyle name="RIGs input totals 2 4 6 16" xfId="32309"/>
    <cellStyle name="RIGs input totals 2 4 6 17" xfId="32310"/>
    <cellStyle name="RIGs input totals 2 4 6 18" xfId="32311"/>
    <cellStyle name="RIGs input totals 2 4 6 19" xfId="32312"/>
    <cellStyle name="RIGs input totals 2 4 6 2" xfId="32313"/>
    <cellStyle name="RIGs input totals 2 4 6 2 10" xfId="32314"/>
    <cellStyle name="RIGs input totals 2 4 6 2 11" xfId="32315"/>
    <cellStyle name="RIGs input totals 2 4 6 2 12" xfId="32316"/>
    <cellStyle name="RIGs input totals 2 4 6 2 13" xfId="32317"/>
    <cellStyle name="RIGs input totals 2 4 6 2 2" xfId="32318"/>
    <cellStyle name="RIGs input totals 2 4 6 2 2 2" xfId="46707"/>
    <cellStyle name="RIGs input totals 2 4 6 2 2 3" xfId="46708"/>
    <cellStyle name="RIGs input totals 2 4 6 2 3" xfId="32319"/>
    <cellStyle name="RIGs input totals 2 4 6 2 3 2" xfId="46709"/>
    <cellStyle name="RIGs input totals 2 4 6 2 3 3" xfId="46710"/>
    <cellStyle name="RIGs input totals 2 4 6 2 4" xfId="32320"/>
    <cellStyle name="RIGs input totals 2 4 6 2 5" xfId="32321"/>
    <cellStyle name="RIGs input totals 2 4 6 2 6" xfId="32322"/>
    <cellStyle name="RIGs input totals 2 4 6 2 7" xfId="32323"/>
    <cellStyle name="RIGs input totals 2 4 6 2 8" xfId="32324"/>
    <cellStyle name="RIGs input totals 2 4 6 2 9" xfId="32325"/>
    <cellStyle name="RIGs input totals 2 4 6 20" xfId="32326"/>
    <cellStyle name="RIGs input totals 2 4 6 21" xfId="32327"/>
    <cellStyle name="RIGs input totals 2 4 6 22" xfId="32328"/>
    <cellStyle name="RIGs input totals 2 4 6 23" xfId="32329"/>
    <cellStyle name="RIGs input totals 2 4 6 24" xfId="32330"/>
    <cellStyle name="RIGs input totals 2 4 6 25" xfId="32331"/>
    <cellStyle name="RIGs input totals 2 4 6 26" xfId="32332"/>
    <cellStyle name="RIGs input totals 2 4 6 27" xfId="32333"/>
    <cellStyle name="RIGs input totals 2 4 6 28" xfId="32334"/>
    <cellStyle name="RIGs input totals 2 4 6 29" xfId="32335"/>
    <cellStyle name="RIGs input totals 2 4 6 3" xfId="32336"/>
    <cellStyle name="RIGs input totals 2 4 6 3 2" xfId="46711"/>
    <cellStyle name="RIGs input totals 2 4 6 3 3" xfId="46712"/>
    <cellStyle name="RIGs input totals 2 4 6 30" xfId="32337"/>
    <cellStyle name="RIGs input totals 2 4 6 31" xfId="32338"/>
    <cellStyle name="RIGs input totals 2 4 6 32" xfId="32339"/>
    <cellStyle name="RIGs input totals 2 4 6 33" xfId="32340"/>
    <cellStyle name="RIGs input totals 2 4 6 34" xfId="32341"/>
    <cellStyle name="RIGs input totals 2 4 6 4" xfId="32342"/>
    <cellStyle name="RIGs input totals 2 4 6 4 2" xfId="46713"/>
    <cellStyle name="RIGs input totals 2 4 6 4 3" xfId="46714"/>
    <cellStyle name="RIGs input totals 2 4 6 5" xfId="32343"/>
    <cellStyle name="RIGs input totals 2 4 6 6" xfId="32344"/>
    <cellStyle name="RIGs input totals 2 4 6 7" xfId="32345"/>
    <cellStyle name="RIGs input totals 2 4 6 8" xfId="32346"/>
    <cellStyle name="RIGs input totals 2 4 6 9" xfId="32347"/>
    <cellStyle name="RIGs input totals 2 4 7" xfId="32348"/>
    <cellStyle name="RIGs input totals 2 4 7 10" xfId="32349"/>
    <cellStyle name="RIGs input totals 2 4 7 11" xfId="32350"/>
    <cellStyle name="RIGs input totals 2 4 7 12" xfId="32351"/>
    <cellStyle name="RIGs input totals 2 4 7 13" xfId="32352"/>
    <cellStyle name="RIGs input totals 2 4 7 2" xfId="32353"/>
    <cellStyle name="RIGs input totals 2 4 7 2 2" xfId="46715"/>
    <cellStyle name="RIGs input totals 2 4 7 2 3" xfId="46716"/>
    <cellStyle name="RIGs input totals 2 4 7 3" xfId="32354"/>
    <cellStyle name="RIGs input totals 2 4 7 3 2" xfId="46717"/>
    <cellStyle name="RIGs input totals 2 4 7 3 3" xfId="46718"/>
    <cellStyle name="RIGs input totals 2 4 7 4" xfId="32355"/>
    <cellStyle name="RIGs input totals 2 4 7 5" xfId="32356"/>
    <cellStyle name="RIGs input totals 2 4 7 6" xfId="32357"/>
    <cellStyle name="RIGs input totals 2 4 7 7" xfId="32358"/>
    <cellStyle name="RIGs input totals 2 4 7 8" xfId="32359"/>
    <cellStyle name="RIGs input totals 2 4 7 9" xfId="32360"/>
    <cellStyle name="RIGs input totals 2 4 8" xfId="32361"/>
    <cellStyle name="RIGs input totals 2 4 8 2" xfId="46719"/>
    <cellStyle name="RIGs input totals 2 4 8 2 2" xfId="46720"/>
    <cellStyle name="RIGs input totals 2 4 8 2 3" xfId="46721"/>
    <cellStyle name="RIGs input totals 2 4 8 3" xfId="46722"/>
    <cellStyle name="RIGs input totals 2 4 8 3 2" xfId="46723"/>
    <cellStyle name="RIGs input totals 2 4 8 4" xfId="46724"/>
    <cellStyle name="RIGs input totals 2 4 9" xfId="32362"/>
    <cellStyle name="RIGs input totals 2 4 9 2" xfId="46725"/>
    <cellStyle name="RIGs input totals 2 4_4 28 1_Asst_Health_Crit_AllTO_RIIO_20110714pm" xfId="32363"/>
    <cellStyle name="RIGs input totals 2 40" xfId="32364"/>
    <cellStyle name="RIGs input totals 2 41" xfId="32365"/>
    <cellStyle name="RIGs input totals 2 42" xfId="32366"/>
    <cellStyle name="RIGs input totals 2 43" xfId="32367"/>
    <cellStyle name="RIGs input totals 2 44" xfId="32368"/>
    <cellStyle name="RIGs input totals 2 45" xfId="32369"/>
    <cellStyle name="RIGs input totals 2 5" xfId="32370"/>
    <cellStyle name="RIGs input totals 2 5 10" xfId="32371"/>
    <cellStyle name="RIGs input totals 2 5 10 2" xfId="46726"/>
    <cellStyle name="RIGs input totals 2 5 11" xfId="32372"/>
    <cellStyle name="RIGs input totals 2 5 11 2" xfId="46727"/>
    <cellStyle name="RIGs input totals 2 5 12" xfId="32373"/>
    <cellStyle name="RIGs input totals 2 5 12 2" xfId="46728"/>
    <cellStyle name="RIGs input totals 2 5 13" xfId="32374"/>
    <cellStyle name="RIGs input totals 2 5 13 2" xfId="46729"/>
    <cellStyle name="RIGs input totals 2 5 14" xfId="32375"/>
    <cellStyle name="RIGs input totals 2 5 14 2" xfId="46730"/>
    <cellStyle name="RIGs input totals 2 5 15" xfId="32376"/>
    <cellStyle name="RIGs input totals 2 5 15 2" xfId="46731"/>
    <cellStyle name="RIGs input totals 2 5 16" xfId="32377"/>
    <cellStyle name="RIGs input totals 2 5 16 2" xfId="46732"/>
    <cellStyle name="RIGs input totals 2 5 17" xfId="32378"/>
    <cellStyle name="RIGs input totals 2 5 17 2" xfId="46733"/>
    <cellStyle name="RIGs input totals 2 5 18" xfId="32379"/>
    <cellStyle name="RIGs input totals 2 5 18 2" xfId="46734"/>
    <cellStyle name="RIGs input totals 2 5 19" xfId="32380"/>
    <cellStyle name="RIGs input totals 2 5 19 2" xfId="46735"/>
    <cellStyle name="RIGs input totals 2 5 2" xfId="32381"/>
    <cellStyle name="RIGs input totals 2 5 2 10" xfId="32382"/>
    <cellStyle name="RIGs input totals 2 5 2 10 2" xfId="46736"/>
    <cellStyle name="RIGs input totals 2 5 2 11" xfId="32383"/>
    <cellStyle name="RIGs input totals 2 5 2 11 2" xfId="46737"/>
    <cellStyle name="RIGs input totals 2 5 2 12" xfId="32384"/>
    <cellStyle name="RIGs input totals 2 5 2 12 2" xfId="46738"/>
    <cellStyle name="RIGs input totals 2 5 2 13" xfId="32385"/>
    <cellStyle name="RIGs input totals 2 5 2 13 2" xfId="46739"/>
    <cellStyle name="RIGs input totals 2 5 2 14" xfId="32386"/>
    <cellStyle name="RIGs input totals 2 5 2 14 2" xfId="46740"/>
    <cellStyle name="RIGs input totals 2 5 2 15" xfId="32387"/>
    <cellStyle name="RIGs input totals 2 5 2 15 2" xfId="46741"/>
    <cellStyle name="RIGs input totals 2 5 2 16" xfId="32388"/>
    <cellStyle name="RIGs input totals 2 5 2 16 2" xfId="46742"/>
    <cellStyle name="RIGs input totals 2 5 2 17" xfId="32389"/>
    <cellStyle name="RIGs input totals 2 5 2 17 2" xfId="46743"/>
    <cellStyle name="RIGs input totals 2 5 2 18" xfId="32390"/>
    <cellStyle name="RIGs input totals 2 5 2 18 2" xfId="46744"/>
    <cellStyle name="RIGs input totals 2 5 2 19" xfId="32391"/>
    <cellStyle name="RIGs input totals 2 5 2 19 2" xfId="46745"/>
    <cellStyle name="RIGs input totals 2 5 2 2" xfId="32392"/>
    <cellStyle name="RIGs input totals 2 5 2 2 10" xfId="32393"/>
    <cellStyle name="RIGs input totals 2 5 2 2 11" xfId="32394"/>
    <cellStyle name="RIGs input totals 2 5 2 2 12" xfId="32395"/>
    <cellStyle name="RIGs input totals 2 5 2 2 13" xfId="32396"/>
    <cellStyle name="RIGs input totals 2 5 2 2 14" xfId="32397"/>
    <cellStyle name="RIGs input totals 2 5 2 2 15" xfId="32398"/>
    <cellStyle name="RIGs input totals 2 5 2 2 16" xfId="32399"/>
    <cellStyle name="RIGs input totals 2 5 2 2 17" xfId="32400"/>
    <cellStyle name="RIGs input totals 2 5 2 2 18" xfId="32401"/>
    <cellStyle name="RIGs input totals 2 5 2 2 19" xfId="32402"/>
    <cellStyle name="RIGs input totals 2 5 2 2 2" xfId="32403"/>
    <cellStyle name="RIGs input totals 2 5 2 2 2 10" xfId="32404"/>
    <cellStyle name="RIGs input totals 2 5 2 2 2 11" xfId="32405"/>
    <cellStyle name="RIGs input totals 2 5 2 2 2 12" xfId="32406"/>
    <cellStyle name="RIGs input totals 2 5 2 2 2 13" xfId="32407"/>
    <cellStyle name="RIGs input totals 2 5 2 2 2 14" xfId="32408"/>
    <cellStyle name="RIGs input totals 2 5 2 2 2 15" xfId="32409"/>
    <cellStyle name="RIGs input totals 2 5 2 2 2 16" xfId="32410"/>
    <cellStyle name="RIGs input totals 2 5 2 2 2 17" xfId="32411"/>
    <cellStyle name="RIGs input totals 2 5 2 2 2 18" xfId="32412"/>
    <cellStyle name="RIGs input totals 2 5 2 2 2 19" xfId="32413"/>
    <cellStyle name="RIGs input totals 2 5 2 2 2 2" xfId="32414"/>
    <cellStyle name="RIGs input totals 2 5 2 2 2 2 10" xfId="32415"/>
    <cellStyle name="RIGs input totals 2 5 2 2 2 2 11" xfId="32416"/>
    <cellStyle name="RIGs input totals 2 5 2 2 2 2 12" xfId="32417"/>
    <cellStyle name="RIGs input totals 2 5 2 2 2 2 13" xfId="32418"/>
    <cellStyle name="RIGs input totals 2 5 2 2 2 2 2" xfId="32419"/>
    <cellStyle name="RIGs input totals 2 5 2 2 2 2 2 2" xfId="46746"/>
    <cellStyle name="RIGs input totals 2 5 2 2 2 2 2 3" xfId="46747"/>
    <cellStyle name="RIGs input totals 2 5 2 2 2 2 3" xfId="32420"/>
    <cellStyle name="RIGs input totals 2 5 2 2 2 2 3 2" xfId="46748"/>
    <cellStyle name="RIGs input totals 2 5 2 2 2 2 3 3" xfId="46749"/>
    <cellStyle name="RIGs input totals 2 5 2 2 2 2 4" xfId="32421"/>
    <cellStyle name="RIGs input totals 2 5 2 2 2 2 5" xfId="32422"/>
    <cellStyle name="RIGs input totals 2 5 2 2 2 2 6" xfId="32423"/>
    <cellStyle name="RIGs input totals 2 5 2 2 2 2 7" xfId="32424"/>
    <cellStyle name="RIGs input totals 2 5 2 2 2 2 8" xfId="32425"/>
    <cellStyle name="RIGs input totals 2 5 2 2 2 2 9" xfId="32426"/>
    <cellStyle name="RIGs input totals 2 5 2 2 2 20" xfId="32427"/>
    <cellStyle name="RIGs input totals 2 5 2 2 2 21" xfId="32428"/>
    <cellStyle name="RIGs input totals 2 5 2 2 2 22" xfId="32429"/>
    <cellStyle name="RIGs input totals 2 5 2 2 2 23" xfId="32430"/>
    <cellStyle name="RIGs input totals 2 5 2 2 2 24" xfId="32431"/>
    <cellStyle name="RIGs input totals 2 5 2 2 2 25" xfId="32432"/>
    <cellStyle name="RIGs input totals 2 5 2 2 2 26" xfId="32433"/>
    <cellStyle name="RIGs input totals 2 5 2 2 2 27" xfId="32434"/>
    <cellStyle name="RIGs input totals 2 5 2 2 2 28" xfId="32435"/>
    <cellStyle name="RIGs input totals 2 5 2 2 2 29" xfId="32436"/>
    <cellStyle name="RIGs input totals 2 5 2 2 2 3" xfId="32437"/>
    <cellStyle name="RIGs input totals 2 5 2 2 2 3 2" xfId="46750"/>
    <cellStyle name="RIGs input totals 2 5 2 2 2 3 3" xfId="46751"/>
    <cellStyle name="RIGs input totals 2 5 2 2 2 30" xfId="32438"/>
    <cellStyle name="RIGs input totals 2 5 2 2 2 31" xfId="32439"/>
    <cellStyle name="RIGs input totals 2 5 2 2 2 32" xfId="32440"/>
    <cellStyle name="RIGs input totals 2 5 2 2 2 33" xfId="32441"/>
    <cellStyle name="RIGs input totals 2 5 2 2 2 34" xfId="32442"/>
    <cellStyle name="RIGs input totals 2 5 2 2 2 4" xfId="32443"/>
    <cellStyle name="RIGs input totals 2 5 2 2 2 4 2" xfId="46752"/>
    <cellStyle name="RIGs input totals 2 5 2 2 2 4 3" xfId="46753"/>
    <cellStyle name="RIGs input totals 2 5 2 2 2 5" xfId="32444"/>
    <cellStyle name="RIGs input totals 2 5 2 2 2 6" xfId="32445"/>
    <cellStyle name="RIGs input totals 2 5 2 2 2 7" xfId="32446"/>
    <cellStyle name="RIGs input totals 2 5 2 2 2 8" xfId="32447"/>
    <cellStyle name="RIGs input totals 2 5 2 2 2 9" xfId="32448"/>
    <cellStyle name="RIGs input totals 2 5 2 2 20" xfId="32449"/>
    <cellStyle name="RIGs input totals 2 5 2 2 21" xfId="32450"/>
    <cellStyle name="RIGs input totals 2 5 2 2 22" xfId="32451"/>
    <cellStyle name="RIGs input totals 2 5 2 2 23" xfId="32452"/>
    <cellStyle name="RIGs input totals 2 5 2 2 24" xfId="32453"/>
    <cellStyle name="RIGs input totals 2 5 2 2 25" xfId="32454"/>
    <cellStyle name="RIGs input totals 2 5 2 2 26" xfId="32455"/>
    <cellStyle name="RIGs input totals 2 5 2 2 27" xfId="32456"/>
    <cellStyle name="RIGs input totals 2 5 2 2 28" xfId="32457"/>
    <cellStyle name="RIGs input totals 2 5 2 2 29" xfId="32458"/>
    <cellStyle name="RIGs input totals 2 5 2 2 3" xfId="32459"/>
    <cellStyle name="RIGs input totals 2 5 2 2 3 10" xfId="32460"/>
    <cellStyle name="RIGs input totals 2 5 2 2 3 11" xfId="32461"/>
    <cellStyle name="RIGs input totals 2 5 2 2 3 12" xfId="32462"/>
    <cellStyle name="RIGs input totals 2 5 2 2 3 13" xfId="32463"/>
    <cellStyle name="RIGs input totals 2 5 2 2 3 2" xfId="32464"/>
    <cellStyle name="RIGs input totals 2 5 2 2 3 2 2" xfId="46754"/>
    <cellStyle name="RIGs input totals 2 5 2 2 3 2 3" xfId="46755"/>
    <cellStyle name="RIGs input totals 2 5 2 2 3 3" xfId="32465"/>
    <cellStyle name="RIGs input totals 2 5 2 2 3 3 2" xfId="46756"/>
    <cellStyle name="RIGs input totals 2 5 2 2 3 3 3" xfId="46757"/>
    <cellStyle name="RIGs input totals 2 5 2 2 3 4" xfId="32466"/>
    <cellStyle name="RIGs input totals 2 5 2 2 3 5" xfId="32467"/>
    <cellStyle name="RIGs input totals 2 5 2 2 3 6" xfId="32468"/>
    <cellStyle name="RIGs input totals 2 5 2 2 3 7" xfId="32469"/>
    <cellStyle name="RIGs input totals 2 5 2 2 3 8" xfId="32470"/>
    <cellStyle name="RIGs input totals 2 5 2 2 3 9" xfId="32471"/>
    <cellStyle name="RIGs input totals 2 5 2 2 30" xfId="32472"/>
    <cellStyle name="RIGs input totals 2 5 2 2 31" xfId="32473"/>
    <cellStyle name="RIGs input totals 2 5 2 2 4" xfId="32474"/>
    <cellStyle name="RIGs input totals 2 5 2 2 4 2" xfId="46758"/>
    <cellStyle name="RIGs input totals 2 5 2 2 4 3" xfId="46759"/>
    <cellStyle name="RIGs input totals 2 5 2 2 5" xfId="32475"/>
    <cellStyle name="RIGs input totals 2 5 2 2 5 2" xfId="46760"/>
    <cellStyle name="RIGs input totals 2 5 2 2 5 3" xfId="46761"/>
    <cellStyle name="RIGs input totals 2 5 2 2 6" xfId="32476"/>
    <cellStyle name="RIGs input totals 2 5 2 2 7" xfId="32477"/>
    <cellStyle name="RIGs input totals 2 5 2 2 8" xfId="32478"/>
    <cellStyle name="RIGs input totals 2 5 2 2 9" xfId="32479"/>
    <cellStyle name="RIGs input totals 2 5 2 2_4 28 1_Asst_Health_Crit_AllTO_RIIO_20110714pm" xfId="32480"/>
    <cellStyle name="RIGs input totals 2 5 2 20" xfId="32481"/>
    <cellStyle name="RIGs input totals 2 5 2 20 2" xfId="46762"/>
    <cellStyle name="RIGs input totals 2 5 2 21" xfId="32482"/>
    <cellStyle name="RIGs input totals 2 5 2 21 2" xfId="46763"/>
    <cellStyle name="RIGs input totals 2 5 2 22" xfId="32483"/>
    <cellStyle name="RIGs input totals 2 5 2 22 2" xfId="46764"/>
    <cellStyle name="RIGs input totals 2 5 2 23" xfId="32484"/>
    <cellStyle name="RIGs input totals 2 5 2 23 2" xfId="46765"/>
    <cellStyle name="RIGs input totals 2 5 2 24" xfId="32485"/>
    <cellStyle name="RIGs input totals 2 5 2 24 2" xfId="46766"/>
    <cellStyle name="RIGs input totals 2 5 2 25" xfId="32486"/>
    <cellStyle name="RIGs input totals 2 5 2 25 2" xfId="46767"/>
    <cellStyle name="RIGs input totals 2 5 2 26" xfId="32487"/>
    <cellStyle name="RIGs input totals 2 5 2 27" xfId="32488"/>
    <cellStyle name="RIGs input totals 2 5 2 28" xfId="32489"/>
    <cellStyle name="RIGs input totals 2 5 2 29" xfId="32490"/>
    <cellStyle name="RIGs input totals 2 5 2 3" xfId="32491"/>
    <cellStyle name="RIGs input totals 2 5 2 3 10" xfId="32492"/>
    <cellStyle name="RIGs input totals 2 5 2 3 11" xfId="32493"/>
    <cellStyle name="RIGs input totals 2 5 2 3 12" xfId="32494"/>
    <cellStyle name="RIGs input totals 2 5 2 3 13" xfId="32495"/>
    <cellStyle name="RIGs input totals 2 5 2 3 14" xfId="32496"/>
    <cellStyle name="RIGs input totals 2 5 2 3 15" xfId="32497"/>
    <cellStyle name="RIGs input totals 2 5 2 3 16" xfId="32498"/>
    <cellStyle name="RIGs input totals 2 5 2 3 17" xfId="32499"/>
    <cellStyle name="RIGs input totals 2 5 2 3 18" xfId="32500"/>
    <cellStyle name="RIGs input totals 2 5 2 3 19" xfId="32501"/>
    <cellStyle name="RIGs input totals 2 5 2 3 2" xfId="32502"/>
    <cellStyle name="RIGs input totals 2 5 2 3 2 10" xfId="32503"/>
    <cellStyle name="RIGs input totals 2 5 2 3 2 11" xfId="32504"/>
    <cellStyle name="RIGs input totals 2 5 2 3 2 12" xfId="32505"/>
    <cellStyle name="RIGs input totals 2 5 2 3 2 13" xfId="32506"/>
    <cellStyle name="RIGs input totals 2 5 2 3 2 2" xfId="32507"/>
    <cellStyle name="RIGs input totals 2 5 2 3 2 2 2" xfId="46768"/>
    <cellStyle name="RIGs input totals 2 5 2 3 2 2 3" xfId="46769"/>
    <cellStyle name="RIGs input totals 2 5 2 3 2 3" xfId="32508"/>
    <cellStyle name="RIGs input totals 2 5 2 3 2 3 2" xfId="46770"/>
    <cellStyle name="RIGs input totals 2 5 2 3 2 3 3" xfId="46771"/>
    <cellStyle name="RIGs input totals 2 5 2 3 2 4" xfId="32509"/>
    <cellStyle name="RIGs input totals 2 5 2 3 2 5" xfId="32510"/>
    <cellStyle name="RIGs input totals 2 5 2 3 2 6" xfId="32511"/>
    <cellStyle name="RIGs input totals 2 5 2 3 2 7" xfId="32512"/>
    <cellStyle name="RIGs input totals 2 5 2 3 2 8" xfId="32513"/>
    <cellStyle name="RIGs input totals 2 5 2 3 2 9" xfId="32514"/>
    <cellStyle name="RIGs input totals 2 5 2 3 20" xfId="32515"/>
    <cellStyle name="RIGs input totals 2 5 2 3 21" xfId="32516"/>
    <cellStyle name="RIGs input totals 2 5 2 3 22" xfId="32517"/>
    <cellStyle name="RIGs input totals 2 5 2 3 23" xfId="32518"/>
    <cellStyle name="RIGs input totals 2 5 2 3 24" xfId="32519"/>
    <cellStyle name="RIGs input totals 2 5 2 3 25" xfId="32520"/>
    <cellStyle name="RIGs input totals 2 5 2 3 26" xfId="32521"/>
    <cellStyle name="RIGs input totals 2 5 2 3 27" xfId="32522"/>
    <cellStyle name="RIGs input totals 2 5 2 3 28" xfId="32523"/>
    <cellStyle name="RIGs input totals 2 5 2 3 29" xfId="32524"/>
    <cellStyle name="RIGs input totals 2 5 2 3 3" xfId="32525"/>
    <cellStyle name="RIGs input totals 2 5 2 3 3 2" xfId="46772"/>
    <cellStyle name="RIGs input totals 2 5 2 3 3 3" xfId="46773"/>
    <cellStyle name="RIGs input totals 2 5 2 3 30" xfId="32526"/>
    <cellStyle name="RIGs input totals 2 5 2 3 4" xfId="32527"/>
    <cellStyle name="RIGs input totals 2 5 2 3 4 2" xfId="46774"/>
    <cellStyle name="RIGs input totals 2 5 2 3 4 3" xfId="46775"/>
    <cellStyle name="RIGs input totals 2 5 2 3 5" xfId="32528"/>
    <cellStyle name="RIGs input totals 2 5 2 3 6" xfId="32529"/>
    <cellStyle name="RIGs input totals 2 5 2 3 7" xfId="32530"/>
    <cellStyle name="RIGs input totals 2 5 2 3 8" xfId="32531"/>
    <cellStyle name="RIGs input totals 2 5 2 3 9" xfId="32532"/>
    <cellStyle name="RIGs input totals 2 5 2 30" xfId="32533"/>
    <cellStyle name="RIGs input totals 2 5 2 31" xfId="32534"/>
    <cellStyle name="RIGs input totals 2 5 2 32" xfId="32535"/>
    <cellStyle name="RIGs input totals 2 5 2 33" xfId="32536"/>
    <cellStyle name="RIGs input totals 2 5 2 4" xfId="32537"/>
    <cellStyle name="RIGs input totals 2 5 2 4 10" xfId="32538"/>
    <cellStyle name="RIGs input totals 2 5 2 4 11" xfId="32539"/>
    <cellStyle name="RIGs input totals 2 5 2 4 12" xfId="32540"/>
    <cellStyle name="RIGs input totals 2 5 2 4 13" xfId="32541"/>
    <cellStyle name="RIGs input totals 2 5 2 4 14" xfId="32542"/>
    <cellStyle name="RIGs input totals 2 5 2 4 15" xfId="32543"/>
    <cellStyle name="RIGs input totals 2 5 2 4 16" xfId="32544"/>
    <cellStyle name="RIGs input totals 2 5 2 4 17" xfId="32545"/>
    <cellStyle name="RIGs input totals 2 5 2 4 18" xfId="32546"/>
    <cellStyle name="RIGs input totals 2 5 2 4 19" xfId="32547"/>
    <cellStyle name="RIGs input totals 2 5 2 4 2" xfId="32548"/>
    <cellStyle name="RIGs input totals 2 5 2 4 2 10" xfId="32549"/>
    <cellStyle name="RIGs input totals 2 5 2 4 2 11" xfId="32550"/>
    <cellStyle name="RIGs input totals 2 5 2 4 2 12" xfId="32551"/>
    <cellStyle name="RIGs input totals 2 5 2 4 2 13" xfId="32552"/>
    <cellStyle name="RIGs input totals 2 5 2 4 2 2" xfId="32553"/>
    <cellStyle name="RIGs input totals 2 5 2 4 2 2 2" xfId="46776"/>
    <cellStyle name="RIGs input totals 2 5 2 4 2 2 3" xfId="46777"/>
    <cellStyle name="RIGs input totals 2 5 2 4 2 3" xfId="32554"/>
    <cellStyle name="RIGs input totals 2 5 2 4 2 3 2" xfId="46778"/>
    <cellStyle name="RIGs input totals 2 5 2 4 2 3 3" xfId="46779"/>
    <cellStyle name="RIGs input totals 2 5 2 4 2 4" xfId="32555"/>
    <cellStyle name="RIGs input totals 2 5 2 4 2 5" xfId="32556"/>
    <cellStyle name="RIGs input totals 2 5 2 4 2 6" xfId="32557"/>
    <cellStyle name="RIGs input totals 2 5 2 4 2 7" xfId="32558"/>
    <cellStyle name="RIGs input totals 2 5 2 4 2 8" xfId="32559"/>
    <cellStyle name="RIGs input totals 2 5 2 4 2 9" xfId="32560"/>
    <cellStyle name="RIGs input totals 2 5 2 4 20" xfId="32561"/>
    <cellStyle name="RIGs input totals 2 5 2 4 21" xfId="32562"/>
    <cellStyle name="RIGs input totals 2 5 2 4 22" xfId="32563"/>
    <cellStyle name="RIGs input totals 2 5 2 4 23" xfId="32564"/>
    <cellStyle name="RIGs input totals 2 5 2 4 24" xfId="32565"/>
    <cellStyle name="RIGs input totals 2 5 2 4 25" xfId="32566"/>
    <cellStyle name="RIGs input totals 2 5 2 4 26" xfId="32567"/>
    <cellStyle name="RIGs input totals 2 5 2 4 27" xfId="32568"/>
    <cellStyle name="RIGs input totals 2 5 2 4 28" xfId="32569"/>
    <cellStyle name="RIGs input totals 2 5 2 4 29" xfId="32570"/>
    <cellStyle name="RIGs input totals 2 5 2 4 3" xfId="32571"/>
    <cellStyle name="RIGs input totals 2 5 2 4 3 2" xfId="46780"/>
    <cellStyle name="RIGs input totals 2 5 2 4 3 3" xfId="46781"/>
    <cellStyle name="RIGs input totals 2 5 2 4 30" xfId="32572"/>
    <cellStyle name="RIGs input totals 2 5 2 4 4" xfId="32573"/>
    <cellStyle name="RIGs input totals 2 5 2 4 4 2" xfId="46782"/>
    <cellStyle name="RIGs input totals 2 5 2 4 4 3" xfId="46783"/>
    <cellStyle name="RIGs input totals 2 5 2 4 5" xfId="32574"/>
    <cellStyle name="RIGs input totals 2 5 2 4 6" xfId="32575"/>
    <cellStyle name="RIGs input totals 2 5 2 4 7" xfId="32576"/>
    <cellStyle name="RIGs input totals 2 5 2 4 8" xfId="32577"/>
    <cellStyle name="RIGs input totals 2 5 2 4 9" xfId="32578"/>
    <cellStyle name="RIGs input totals 2 5 2 5" xfId="32579"/>
    <cellStyle name="RIGs input totals 2 5 2 5 10" xfId="32580"/>
    <cellStyle name="RIGs input totals 2 5 2 5 11" xfId="32581"/>
    <cellStyle name="RIGs input totals 2 5 2 5 12" xfId="32582"/>
    <cellStyle name="RIGs input totals 2 5 2 5 13" xfId="32583"/>
    <cellStyle name="RIGs input totals 2 5 2 5 2" xfId="32584"/>
    <cellStyle name="RIGs input totals 2 5 2 5 2 2" xfId="46784"/>
    <cellStyle name="RIGs input totals 2 5 2 5 2 3" xfId="46785"/>
    <cellStyle name="RIGs input totals 2 5 2 5 3" xfId="32585"/>
    <cellStyle name="RIGs input totals 2 5 2 5 3 2" xfId="46786"/>
    <cellStyle name="RIGs input totals 2 5 2 5 3 3" xfId="46787"/>
    <cellStyle name="RIGs input totals 2 5 2 5 4" xfId="32586"/>
    <cellStyle name="RIGs input totals 2 5 2 5 5" xfId="32587"/>
    <cellStyle name="RIGs input totals 2 5 2 5 6" xfId="32588"/>
    <cellStyle name="RIGs input totals 2 5 2 5 7" xfId="32589"/>
    <cellStyle name="RIGs input totals 2 5 2 5 8" xfId="32590"/>
    <cellStyle name="RIGs input totals 2 5 2 5 9" xfId="32591"/>
    <cellStyle name="RIGs input totals 2 5 2 6" xfId="32592"/>
    <cellStyle name="RIGs input totals 2 5 2 6 2" xfId="46788"/>
    <cellStyle name="RIGs input totals 2 5 2 6 2 2" xfId="46789"/>
    <cellStyle name="RIGs input totals 2 5 2 6 2 3" xfId="46790"/>
    <cellStyle name="RIGs input totals 2 5 2 6 3" xfId="46791"/>
    <cellStyle name="RIGs input totals 2 5 2 6 3 2" xfId="46792"/>
    <cellStyle name="RIGs input totals 2 5 2 6 4" xfId="46793"/>
    <cellStyle name="RIGs input totals 2 5 2 7" xfId="32593"/>
    <cellStyle name="RIGs input totals 2 5 2 7 2" xfId="46794"/>
    <cellStyle name="RIGs input totals 2 5 2 8" xfId="32594"/>
    <cellStyle name="RIGs input totals 2 5 2 8 2" xfId="46795"/>
    <cellStyle name="RIGs input totals 2 5 2 9" xfId="32595"/>
    <cellStyle name="RIGs input totals 2 5 2 9 2" xfId="46796"/>
    <cellStyle name="RIGs input totals 2 5 2_4 28 1_Asst_Health_Crit_AllTO_RIIO_20110714pm" xfId="32596"/>
    <cellStyle name="RIGs input totals 2 5 20" xfId="32597"/>
    <cellStyle name="RIGs input totals 2 5 20 2" xfId="46797"/>
    <cellStyle name="RIGs input totals 2 5 21" xfId="32598"/>
    <cellStyle name="RIGs input totals 2 5 21 2" xfId="46798"/>
    <cellStyle name="RIGs input totals 2 5 22" xfId="32599"/>
    <cellStyle name="RIGs input totals 2 5 22 2" xfId="46799"/>
    <cellStyle name="RIGs input totals 2 5 23" xfId="32600"/>
    <cellStyle name="RIGs input totals 2 5 23 2" xfId="46800"/>
    <cellStyle name="RIGs input totals 2 5 24" xfId="32601"/>
    <cellStyle name="RIGs input totals 2 5 24 2" xfId="46801"/>
    <cellStyle name="RIGs input totals 2 5 25" xfId="32602"/>
    <cellStyle name="RIGs input totals 2 5 25 2" xfId="46802"/>
    <cellStyle name="RIGs input totals 2 5 26" xfId="32603"/>
    <cellStyle name="RIGs input totals 2 5 26 2" xfId="46803"/>
    <cellStyle name="RIGs input totals 2 5 27" xfId="32604"/>
    <cellStyle name="RIGs input totals 2 5 28" xfId="32605"/>
    <cellStyle name="RIGs input totals 2 5 29" xfId="32606"/>
    <cellStyle name="RIGs input totals 2 5 3" xfId="32607"/>
    <cellStyle name="RIGs input totals 2 5 3 10" xfId="32608"/>
    <cellStyle name="RIGs input totals 2 5 3 11" xfId="32609"/>
    <cellStyle name="RIGs input totals 2 5 3 12" xfId="32610"/>
    <cellStyle name="RIGs input totals 2 5 3 13" xfId="32611"/>
    <cellStyle name="RIGs input totals 2 5 3 14" xfId="32612"/>
    <cellStyle name="RIGs input totals 2 5 3 15" xfId="32613"/>
    <cellStyle name="RIGs input totals 2 5 3 16" xfId="32614"/>
    <cellStyle name="RIGs input totals 2 5 3 17" xfId="32615"/>
    <cellStyle name="RIGs input totals 2 5 3 18" xfId="32616"/>
    <cellStyle name="RIGs input totals 2 5 3 19" xfId="32617"/>
    <cellStyle name="RIGs input totals 2 5 3 2" xfId="32618"/>
    <cellStyle name="RIGs input totals 2 5 3 2 10" xfId="32619"/>
    <cellStyle name="RIGs input totals 2 5 3 2 11" xfId="32620"/>
    <cellStyle name="RIGs input totals 2 5 3 2 12" xfId="32621"/>
    <cellStyle name="RIGs input totals 2 5 3 2 13" xfId="32622"/>
    <cellStyle name="RIGs input totals 2 5 3 2 14" xfId="32623"/>
    <cellStyle name="RIGs input totals 2 5 3 2 15" xfId="32624"/>
    <cellStyle name="RIGs input totals 2 5 3 2 16" xfId="32625"/>
    <cellStyle name="RIGs input totals 2 5 3 2 17" xfId="32626"/>
    <cellStyle name="RIGs input totals 2 5 3 2 18" xfId="32627"/>
    <cellStyle name="RIGs input totals 2 5 3 2 19" xfId="32628"/>
    <cellStyle name="RIGs input totals 2 5 3 2 2" xfId="32629"/>
    <cellStyle name="RIGs input totals 2 5 3 2 2 10" xfId="32630"/>
    <cellStyle name="RIGs input totals 2 5 3 2 2 11" xfId="32631"/>
    <cellStyle name="RIGs input totals 2 5 3 2 2 12" xfId="32632"/>
    <cellStyle name="RIGs input totals 2 5 3 2 2 13" xfId="32633"/>
    <cellStyle name="RIGs input totals 2 5 3 2 2 2" xfId="32634"/>
    <cellStyle name="RIGs input totals 2 5 3 2 2 2 2" xfId="46804"/>
    <cellStyle name="RIGs input totals 2 5 3 2 2 2 3" xfId="46805"/>
    <cellStyle name="RIGs input totals 2 5 3 2 2 3" xfId="32635"/>
    <cellStyle name="RIGs input totals 2 5 3 2 2 3 2" xfId="46806"/>
    <cellStyle name="RIGs input totals 2 5 3 2 2 3 3" xfId="46807"/>
    <cellStyle name="RIGs input totals 2 5 3 2 2 4" xfId="32636"/>
    <cellStyle name="RIGs input totals 2 5 3 2 2 5" xfId="32637"/>
    <cellStyle name="RIGs input totals 2 5 3 2 2 6" xfId="32638"/>
    <cellStyle name="RIGs input totals 2 5 3 2 2 7" xfId="32639"/>
    <cellStyle name="RIGs input totals 2 5 3 2 2 8" xfId="32640"/>
    <cellStyle name="RIGs input totals 2 5 3 2 2 9" xfId="32641"/>
    <cellStyle name="RIGs input totals 2 5 3 2 20" xfId="32642"/>
    <cellStyle name="RIGs input totals 2 5 3 2 21" xfId="32643"/>
    <cellStyle name="RIGs input totals 2 5 3 2 22" xfId="32644"/>
    <cellStyle name="RIGs input totals 2 5 3 2 23" xfId="32645"/>
    <cellStyle name="RIGs input totals 2 5 3 2 24" xfId="32646"/>
    <cellStyle name="RIGs input totals 2 5 3 2 25" xfId="32647"/>
    <cellStyle name="RIGs input totals 2 5 3 2 26" xfId="32648"/>
    <cellStyle name="RIGs input totals 2 5 3 2 27" xfId="32649"/>
    <cellStyle name="RIGs input totals 2 5 3 2 28" xfId="32650"/>
    <cellStyle name="RIGs input totals 2 5 3 2 29" xfId="32651"/>
    <cellStyle name="RIGs input totals 2 5 3 2 3" xfId="32652"/>
    <cellStyle name="RIGs input totals 2 5 3 2 3 2" xfId="46808"/>
    <cellStyle name="RIGs input totals 2 5 3 2 3 3" xfId="46809"/>
    <cellStyle name="RIGs input totals 2 5 3 2 30" xfId="32653"/>
    <cellStyle name="RIGs input totals 2 5 3 2 31" xfId="32654"/>
    <cellStyle name="RIGs input totals 2 5 3 2 32" xfId="32655"/>
    <cellStyle name="RIGs input totals 2 5 3 2 33" xfId="32656"/>
    <cellStyle name="RIGs input totals 2 5 3 2 34" xfId="32657"/>
    <cellStyle name="RIGs input totals 2 5 3 2 4" xfId="32658"/>
    <cellStyle name="RIGs input totals 2 5 3 2 4 2" xfId="46810"/>
    <cellStyle name="RIGs input totals 2 5 3 2 4 3" xfId="46811"/>
    <cellStyle name="RIGs input totals 2 5 3 2 5" xfId="32659"/>
    <cellStyle name="RIGs input totals 2 5 3 2 6" xfId="32660"/>
    <cellStyle name="RIGs input totals 2 5 3 2 7" xfId="32661"/>
    <cellStyle name="RIGs input totals 2 5 3 2 8" xfId="32662"/>
    <cellStyle name="RIGs input totals 2 5 3 2 9" xfId="32663"/>
    <cellStyle name="RIGs input totals 2 5 3 20" xfId="32664"/>
    <cellStyle name="RIGs input totals 2 5 3 21" xfId="32665"/>
    <cellStyle name="RIGs input totals 2 5 3 22" xfId="32666"/>
    <cellStyle name="RIGs input totals 2 5 3 23" xfId="32667"/>
    <cellStyle name="RIGs input totals 2 5 3 24" xfId="32668"/>
    <cellStyle name="RIGs input totals 2 5 3 25" xfId="32669"/>
    <cellStyle name="RIGs input totals 2 5 3 26" xfId="32670"/>
    <cellStyle name="RIGs input totals 2 5 3 27" xfId="32671"/>
    <cellStyle name="RIGs input totals 2 5 3 28" xfId="32672"/>
    <cellStyle name="RIGs input totals 2 5 3 29" xfId="32673"/>
    <cellStyle name="RIGs input totals 2 5 3 3" xfId="32674"/>
    <cellStyle name="RIGs input totals 2 5 3 3 10" xfId="32675"/>
    <cellStyle name="RIGs input totals 2 5 3 3 11" xfId="32676"/>
    <cellStyle name="RIGs input totals 2 5 3 3 12" xfId="32677"/>
    <cellStyle name="RIGs input totals 2 5 3 3 13" xfId="32678"/>
    <cellStyle name="RIGs input totals 2 5 3 3 2" xfId="32679"/>
    <cellStyle name="RIGs input totals 2 5 3 3 2 2" xfId="46812"/>
    <cellStyle name="RIGs input totals 2 5 3 3 2 3" xfId="46813"/>
    <cellStyle name="RIGs input totals 2 5 3 3 3" xfId="32680"/>
    <cellStyle name="RIGs input totals 2 5 3 3 3 2" xfId="46814"/>
    <cellStyle name="RIGs input totals 2 5 3 3 3 3" xfId="46815"/>
    <cellStyle name="RIGs input totals 2 5 3 3 4" xfId="32681"/>
    <cellStyle name="RIGs input totals 2 5 3 3 5" xfId="32682"/>
    <cellStyle name="RIGs input totals 2 5 3 3 6" xfId="32683"/>
    <cellStyle name="RIGs input totals 2 5 3 3 7" xfId="32684"/>
    <cellStyle name="RIGs input totals 2 5 3 3 8" xfId="32685"/>
    <cellStyle name="RIGs input totals 2 5 3 3 9" xfId="32686"/>
    <cellStyle name="RIGs input totals 2 5 3 30" xfId="32687"/>
    <cellStyle name="RIGs input totals 2 5 3 31" xfId="32688"/>
    <cellStyle name="RIGs input totals 2 5 3 32" xfId="32689"/>
    <cellStyle name="RIGs input totals 2 5 3 33" xfId="32690"/>
    <cellStyle name="RIGs input totals 2 5 3 34" xfId="32691"/>
    <cellStyle name="RIGs input totals 2 5 3 35" xfId="32692"/>
    <cellStyle name="RIGs input totals 2 5 3 4" xfId="32693"/>
    <cellStyle name="RIGs input totals 2 5 3 4 2" xfId="46816"/>
    <cellStyle name="RIGs input totals 2 5 3 4 3" xfId="46817"/>
    <cellStyle name="RIGs input totals 2 5 3 5" xfId="32694"/>
    <cellStyle name="RIGs input totals 2 5 3 5 2" xfId="46818"/>
    <cellStyle name="RIGs input totals 2 5 3 5 3" xfId="46819"/>
    <cellStyle name="RIGs input totals 2 5 3 6" xfId="32695"/>
    <cellStyle name="RIGs input totals 2 5 3 7" xfId="32696"/>
    <cellStyle name="RIGs input totals 2 5 3 8" xfId="32697"/>
    <cellStyle name="RIGs input totals 2 5 3 9" xfId="32698"/>
    <cellStyle name="RIGs input totals 2 5 3_4 28 1_Asst_Health_Crit_AllTO_RIIO_20110714pm" xfId="32699"/>
    <cellStyle name="RIGs input totals 2 5 30" xfId="32700"/>
    <cellStyle name="RIGs input totals 2 5 31" xfId="32701"/>
    <cellStyle name="RIGs input totals 2 5 32" xfId="32702"/>
    <cellStyle name="RIGs input totals 2 5 33" xfId="32703"/>
    <cellStyle name="RIGs input totals 2 5 34" xfId="32704"/>
    <cellStyle name="RIGs input totals 2 5 35" xfId="32705"/>
    <cellStyle name="RIGs input totals 2 5 36" xfId="32706"/>
    <cellStyle name="RIGs input totals 2 5 37" xfId="32707"/>
    <cellStyle name="RIGs input totals 2 5 38" xfId="32708"/>
    <cellStyle name="RIGs input totals 2 5 39" xfId="32709"/>
    <cellStyle name="RIGs input totals 2 5 4" xfId="32710"/>
    <cellStyle name="RIGs input totals 2 5 4 10" xfId="32711"/>
    <cellStyle name="RIGs input totals 2 5 4 11" xfId="32712"/>
    <cellStyle name="RIGs input totals 2 5 4 12" xfId="32713"/>
    <cellStyle name="RIGs input totals 2 5 4 13" xfId="32714"/>
    <cellStyle name="RIGs input totals 2 5 4 14" xfId="32715"/>
    <cellStyle name="RIGs input totals 2 5 4 15" xfId="32716"/>
    <cellStyle name="RIGs input totals 2 5 4 16" xfId="32717"/>
    <cellStyle name="RIGs input totals 2 5 4 17" xfId="32718"/>
    <cellStyle name="RIGs input totals 2 5 4 18" xfId="32719"/>
    <cellStyle name="RIGs input totals 2 5 4 19" xfId="32720"/>
    <cellStyle name="RIGs input totals 2 5 4 2" xfId="32721"/>
    <cellStyle name="RIGs input totals 2 5 4 2 10" xfId="32722"/>
    <cellStyle name="RIGs input totals 2 5 4 2 11" xfId="32723"/>
    <cellStyle name="RIGs input totals 2 5 4 2 12" xfId="32724"/>
    <cellStyle name="RIGs input totals 2 5 4 2 13" xfId="32725"/>
    <cellStyle name="RIGs input totals 2 5 4 2 2" xfId="32726"/>
    <cellStyle name="RIGs input totals 2 5 4 2 2 2" xfId="46820"/>
    <cellStyle name="RIGs input totals 2 5 4 2 2 3" xfId="46821"/>
    <cellStyle name="RIGs input totals 2 5 4 2 3" xfId="32727"/>
    <cellStyle name="RIGs input totals 2 5 4 2 3 2" xfId="46822"/>
    <cellStyle name="RIGs input totals 2 5 4 2 3 3" xfId="46823"/>
    <cellStyle name="RIGs input totals 2 5 4 2 4" xfId="32728"/>
    <cellStyle name="RIGs input totals 2 5 4 2 5" xfId="32729"/>
    <cellStyle name="RIGs input totals 2 5 4 2 6" xfId="32730"/>
    <cellStyle name="RIGs input totals 2 5 4 2 7" xfId="32731"/>
    <cellStyle name="RIGs input totals 2 5 4 2 8" xfId="32732"/>
    <cellStyle name="RIGs input totals 2 5 4 2 9" xfId="32733"/>
    <cellStyle name="RIGs input totals 2 5 4 20" xfId="32734"/>
    <cellStyle name="RIGs input totals 2 5 4 21" xfId="32735"/>
    <cellStyle name="RIGs input totals 2 5 4 22" xfId="32736"/>
    <cellStyle name="RIGs input totals 2 5 4 23" xfId="32737"/>
    <cellStyle name="RIGs input totals 2 5 4 24" xfId="32738"/>
    <cellStyle name="RIGs input totals 2 5 4 25" xfId="32739"/>
    <cellStyle name="RIGs input totals 2 5 4 26" xfId="32740"/>
    <cellStyle name="RIGs input totals 2 5 4 27" xfId="32741"/>
    <cellStyle name="RIGs input totals 2 5 4 28" xfId="32742"/>
    <cellStyle name="RIGs input totals 2 5 4 29" xfId="32743"/>
    <cellStyle name="RIGs input totals 2 5 4 3" xfId="32744"/>
    <cellStyle name="RIGs input totals 2 5 4 3 2" xfId="46824"/>
    <cellStyle name="RIGs input totals 2 5 4 3 3" xfId="46825"/>
    <cellStyle name="RIGs input totals 2 5 4 30" xfId="32745"/>
    <cellStyle name="RIGs input totals 2 5 4 31" xfId="32746"/>
    <cellStyle name="RIGs input totals 2 5 4 32" xfId="32747"/>
    <cellStyle name="RIGs input totals 2 5 4 33" xfId="32748"/>
    <cellStyle name="RIGs input totals 2 5 4 34" xfId="32749"/>
    <cellStyle name="RIGs input totals 2 5 4 4" xfId="32750"/>
    <cellStyle name="RIGs input totals 2 5 4 4 2" xfId="46826"/>
    <cellStyle name="RIGs input totals 2 5 4 4 3" xfId="46827"/>
    <cellStyle name="RIGs input totals 2 5 4 5" xfId="32751"/>
    <cellStyle name="RIGs input totals 2 5 4 6" xfId="32752"/>
    <cellStyle name="RIGs input totals 2 5 4 7" xfId="32753"/>
    <cellStyle name="RIGs input totals 2 5 4 8" xfId="32754"/>
    <cellStyle name="RIGs input totals 2 5 4 9" xfId="32755"/>
    <cellStyle name="RIGs input totals 2 5 5" xfId="32756"/>
    <cellStyle name="RIGs input totals 2 5 5 10" xfId="32757"/>
    <cellStyle name="RIGs input totals 2 5 5 11" xfId="32758"/>
    <cellStyle name="RIGs input totals 2 5 5 12" xfId="32759"/>
    <cellStyle name="RIGs input totals 2 5 5 13" xfId="32760"/>
    <cellStyle name="RIGs input totals 2 5 5 14" xfId="32761"/>
    <cellStyle name="RIGs input totals 2 5 5 15" xfId="32762"/>
    <cellStyle name="RIGs input totals 2 5 5 16" xfId="32763"/>
    <cellStyle name="RIGs input totals 2 5 5 17" xfId="32764"/>
    <cellStyle name="RIGs input totals 2 5 5 18" xfId="32765"/>
    <cellStyle name="RIGs input totals 2 5 5 19" xfId="32766"/>
    <cellStyle name="RIGs input totals 2 5 5 2" xfId="32767"/>
    <cellStyle name="RIGs input totals 2 5 5 2 10" xfId="32768"/>
    <cellStyle name="RIGs input totals 2 5 5 2 11" xfId="32769"/>
    <cellStyle name="RIGs input totals 2 5 5 2 12" xfId="32770"/>
    <cellStyle name="RIGs input totals 2 5 5 2 13" xfId="32771"/>
    <cellStyle name="RIGs input totals 2 5 5 2 2" xfId="32772"/>
    <cellStyle name="RIGs input totals 2 5 5 2 2 2" xfId="46828"/>
    <cellStyle name="RIGs input totals 2 5 5 2 2 3" xfId="46829"/>
    <cellStyle name="RIGs input totals 2 5 5 2 3" xfId="32773"/>
    <cellStyle name="RIGs input totals 2 5 5 2 3 2" xfId="46830"/>
    <cellStyle name="RIGs input totals 2 5 5 2 3 3" xfId="46831"/>
    <cellStyle name="RIGs input totals 2 5 5 2 4" xfId="32774"/>
    <cellStyle name="RIGs input totals 2 5 5 2 5" xfId="32775"/>
    <cellStyle name="RIGs input totals 2 5 5 2 6" xfId="32776"/>
    <cellStyle name="RIGs input totals 2 5 5 2 7" xfId="32777"/>
    <cellStyle name="RIGs input totals 2 5 5 2 8" xfId="32778"/>
    <cellStyle name="RIGs input totals 2 5 5 2 9" xfId="32779"/>
    <cellStyle name="RIGs input totals 2 5 5 20" xfId="32780"/>
    <cellStyle name="RIGs input totals 2 5 5 21" xfId="32781"/>
    <cellStyle name="RIGs input totals 2 5 5 22" xfId="32782"/>
    <cellStyle name="RIGs input totals 2 5 5 23" xfId="32783"/>
    <cellStyle name="RIGs input totals 2 5 5 24" xfId="32784"/>
    <cellStyle name="RIGs input totals 2 5 5 25" xfId="32785"/>
    <cellStyle name="RIGs input totals 2 5 5 26" xfId="32786"/>
    <cellStyle name="RIGs input totals 2 5 5 27" xfId="32787"/>
    <cellStyle name="RIGs input totals 2 5 5 28" xfId="32788"/>
    <cellStyle name="RIGs input totals 2 5 5 29" xfId="32789"/>
    <cellStyle name="RIGs input totals 2 5 5 3" xfId="32790"/>
    <cellStyle name="RIGs input totals 2 5 5 3 2" xfId="46832"/>
    <cellStyle name="RIGs input totals 2 5 5 3 3" xfId="46833"/>
    <cellStyle name="RIGs input totals 2 5 5 30" xfId="32791"/>
    <cellStyle name="RIGs input totals 2 5 5 31" xfId="32792"/>
    <cellStyle name="RIGs input totals 2 5 5 32" xfId="32793"/>
    <cellStyle name="RIGs input totals 2 5 5 33" xfId="32794"/>
    <cellStyle name="RIGs input totals 2 5 5 34" xfId="32795"/>
    <cellStyle name="RIGs input totals 2 5 5 4" xfId="32796"/>
    <cellStyle name="RIGs input totals 2 5 5 4 2" xfId="46834"/>
    <cellStyle name="RIGs input totals 2 5 5 4 3" xfId="46835"/>
    <cellStyle name="RIGs input totals 2 5 5 5" xfId="32797"/>
    <cellStyle name="RIGs input totals 2 5 5 6" xfId="32798"/>
    <cellStyle name="RIGs input totals 2 5 5 7" xfId="32799"/>
    <cellStyle name="RIGs input totals 2 5 5 8" xfId="32800"/>
    <cellStyle name="RIGs input totals 2 5 5 9" xfId="32801"/>
    <cellStyle name="RIGs input totals 2 5 6" xfId="32802"/>
    <cellStyle name="RIGs input totals 2 5 6 10" xfId="32803"/>
    <cellStyle name="RIGs input totals 2 5 6 11" xfId="32804"/>
    <cellStyle name="RIGs input totals 2 5 6 12" xfId="32805"/>
    <cellStyle name="RIGs input totals 2 5 6 13" xfId="32806"/>
    <cellStyle name="RIGs input totals 2 5 6 2" xfId="32807"/>
    <cellStyle name="RIGs input totals 2 5 6 2 2" xfId="46836"/>
    <cellStyle name="RIGs input totals 2 5 6 2 3" xfId="46837"/>
    <cellStyle name="RIGs input totals 2 5 6 3" xfId="32808"/>
    <cellStyle name="RIGs input totals 2 5 6 3 2" xfId="46838"/>
    <cellStyle name="RIGs input totals 2 5 6 3 3" xfId="46839"/>
    <cellStyle name="RIGs input totals 2 5 6 4" xfId="32809"/>
    <cellStyle name="RIGs input totals 2 5 6 5" xfId="32810"/>
    <cellStyle name="RIGs input totals 2 5 6 6" xfId="32811"/>
    <cellStyle name="RIGs input totals 2 5 6 7" xfId="32812"/>
    <cellStyle name="RIGs input totals 2 5 6 8" xfId="32813"/>
    <cellStyle name="RIGs input totals 2 5 6 9" xfId="32814"/>
    <cellStyle name="RIGs input totals 2 5 7" xfId="32815"/>
    <cellStyle name="RIGs input totals 2 5 7 2" xfId="46840"/>
    <cellStyle name="RIGs input totals 2 5 7 2 2" xfId="46841"/>
    <cellStyle name="RIGs input totals 2 5 7 2 3" xfId="46842"/>
    <cellStyle name="RIGs input totals 2 5 7 3" xfId="46843"/>
    <cellStyle name="RIGs input totals 2 5 7 3 2" xfId="46844"/>
    <cellStyle name="RIGs input totals 2 5 7 4" xfId="46845"/>
    <cellStyle name="RIGs input totals 2 5 8" xfId="32816"/>
    <cellStyle name="RIGs input totals 2 5 8 2" xfId="46846"/>
    <cellStyle name="RIGs input totals 2 5 9" xfId="32817"/>
    <cellStyle name="RIGs input totals 2 5 9 2" xfId="46847"/>
    <cellStyle name="RIGs input totals 2 5_4 28 1_Asst_Health_Crit_AllTO_RIIO_20110714pm" xfId="32818"/>
    <cellStyle name="RIGs input totals 2 6" xfId="32819"/>
    <cellStyle name="RIGs input totals 2 6 10" xfId="32820"/>
    <cellStyle name="RIGs input totals 2 6 11" xfId="32821"/>
    <cellStyle name="RIGs input totals 2 6 12" xfId="32822"/>
    <cellStyle name="RIGs input totals 2 6 13" xfId="32823"/>
    <cellStyle name="RIGs input totals 2 6 14" xfId="32824"/>
    <cellStyle name="RIGs input totals 2 6 15" xfId="32825"/>
    <cellStyle name="RIGs input totals 2 6 16" xfId="32826"/>
    <cellStyle name="RIGs input totals 2 6 17" xfId="32827"/>
    <cellStyle name="RIGs input totals 2 6 18" xfId="32828"/>
    <cellStyle name="RIGs input totals 2 6 19" xfId="32829"/>
    <cellStyle name="RIGs input totals 2 6 2" xfId="32830"/>
    <cellStyle name="RIGs input totals 2 6 2 10" xfId="32831"/>
    <cellStyle name="RIGs input totals 2 6 2 11" xfId="32832"/>
    <cellStyle name="RIGs input totals 2 6 2 12" xfId="32833"/>
    <cellStyle name="RIGs input totals 2 6 2 13" xfId="32834"/>
    <cellStyle name="RIGs input totals 2 6 2 14" xfId="32835"/>
    <cellStyle name="RIGs input totals 2 6 2 15" xfId="32836"/>
    <cellStyle name="RIGs input totals 2 6 2 16" xfId="32837"/>
    <cellStyle name="RIGs input totals 2 6 2 17" xfId="32838"/>
    <cellStyle name="RIGs input totals 2 6 2 18" xfId="32839"/>
    <cellStyle name="RIGs input totals 2 6 2 19" xfId="32840"/>
    <cellStyle name="RIGs input totals 2 6 2 2" xfId="32841"/>
    <cellStyle name="RIGs input totals 2 6 2 2 10" xfId="32842"/>
    <cellStyle name="RIGs input totals 2 6 2 2 11" xfId="32843"/>
    <cellStyle name="RIGs input totals 2 6 2 2 12" xfId="32844"/>
    <cellStyle name="RIGs input totals 2 6 2 2 13" xfId="32845"/>
    <cellStyle name="RIGs input totals 2 6 2 2 2" xfId="32846"/>
    <cellStyle name="RIGs input totals 2 6 2 2 2 2" xfId="46848"/>
    <cellStyle name="RIGs input totals 2 6 2 2 2 3" xfId="46849"/>
    <cellStyle name="RIGs input totals 2 6 2 2 3" xfId="32847"/>
    <cellStyle name="RIGs input totals 2 6 2 2 3 2" xfId="46850"/>
    <cellStyle name="RIGs input totals 2 6 2 2 3 3" xfId="46851"/>
    <cellStyle name="RIGs input totals 2 6 2 2 4" xfId="32848"/>
    <cellStyle name="RIGs input totals 2 6 2 2 5" xfId="32849"/>
    <cellStyle name="RIGs input totals 2 6 2 2 6" xfId="32850"/>
    <cellStyle name="RIGs input totals 2 6 2 2 7" xfId="32851"/>
    <cellStyle name="RIGs input totals 2 6 2 2 8" xfId="32852"/>
    <cellStyle name="RIGs input totals 2 6 2 2 9" xfId="32853"/>
    <cellStyle name="RIGs input totals 2 6 2 20" xfId="32854"/>
    <cellStyle name="RIGs input totals 2 6 2 21" xfId="32855"/>
    <cellStyle name="RIGs input totals 2 6 2 22" xfId="32856"/>
    <cellStyle name="RIGs input totals 2 6 2 23" xfId="32857"/>
    <cellStyle name="RIGs input totals 2 6 2 24" xfId="32858"/>
    <cellStyle name="RIGs input totals 2 6 2 25" xfId="32859"/>
    <cellStyle name="RIGs input totals 2 6 2 26" xfId="32860"/>
    <cellStyle name="RIGs input totals 2 6 2 27" xfId="32861"/>
    <cellStyle name="RIGs input totals 2 6 2 28" xfId="32862"/>
    <cellStyle name="RIGs input totals 2 6 2 29" xfId="32863"/>
    <cellStyle name="RIGs input totals 2 6 2 3" xfId="32864"/>
    <cellStyle name="RIGs input totals 2 6 2 3 2" xfId="46852"/>
    <cellStyle name="RIGs input totals 2 6 2 3 3" xfId="46853"/>
    <cellStyle name="RIGs input totals 2 6 2 30" xfId="32865"/>
    <cellStyle name="RIGs input totals 2 6 2 31" xfId="32866"/>
    <cellStyle name="RIGs input totals 2 6 2 32" xfId="32867"/>
    <cellStyle name="RIGs input totals 2 6 2 33" xfId="32868"/>
    <cellStyle name="RIGs input totals 2 6 2 34" xfId="32869"/>
    <cellStyle name="RIGs input totals 2 6 2 4" xfId="32870"/>
    <cellStyle name="RIGs input totals 2 6 2 4 2" xfId="46854"/>
    <cellStyle name="RIGs input totals 2 6 2 4 3" xfId="46855"/>
    <cellStyle name="RIGs input totals 2 6 2 5" xfId="32871"/>
    <cellStyle name="RIGs input totals 2 6 2 6" xfId="32872"/>
    <cellStyle name="RIGs input totals 2 6 2 7" xfId="32873"/>
    <cellStyle name="RIGs input totals 2 6 2 8" xfId="32874"/>
    <cellStyle name="RIGs input totals 2 6 2 9" xfId="32875"/>
    <cellStyle name="RIGs input totals 2 6 20" xfId="32876"/>
    <cellStyle name="RIGs input totals 2 6 21" xfId="32877"/>
    <cellStyle name="RIGs input totals 2 6 22" xfId="32878"/>
    <cellStyle name="RIGs input totals 2 6 23" xfId="32879"/>
    <cellStyle name="RIGs input totals 2 6 24" xfId="32880"/>
    <cellStyle name="RIGs input totals 2 6 25" xfId="32881"/>
    <cellStyle name="RIGs input totals 2 6 26" xfId="32882"/>
    <cellStyle name="RIGs input totals 2 6 27" xfId="32883"/>
    <cellStyle name="RIGs input totals 2 6 28" xfId="32884"/>
    <cellStyle name="RIGs input totals 2 6 29" xfId="32885"/>
    <cellStyle name="RIGs input totals 2 6 3" xfId="32886"/>
    <cellStyle name="RIGs input totals 2 6 3 10" xfId="32887"/>
    <cellStyle name="RIGs input totals 2 6 3 11" xfId="32888"/>
    <cellStyle name="RIGs input totals 2 6 3 12" xfId="32889"/>
    <cellStyle name="RIGs input totals 2 6 3 13" xfId="32890"/>
    <cellStyle name="RIGs input totals 2 6 3 2" xfId="32891"/>
    <cellStyle name="RIGs input totals 2 6 3 2 2" xfId="46856"/>
    <cellStyle name="RIGs input totals 2 6 3 2 3" xfId="46857"/>
    <cellStyle name="RIGs input totals 2 6 3 3" xfId="32892"/>
    <cellStyle name="RIGs input totals 2 6 3 3 2" xfId="46858"/>
    <cellStyle name="RIGs input totals 2 6 3 3 3" xfId="46859"/>
    <cellStyle name="RIGs input totals 2 6 3 4" xfId="32893"/>
    <cellStyle name="RIGs input totals 2 6 3 5" xfId="32894"/>
    <cellStyle name="RIGs input totals 2 6 3 6" xfId="32895"/>
    <cellStyle name="RIGs input totals 2 6 3 7" xfId="32896"/>
    <cellStyle name="RIGs input totals 2 6 3 8" xfId="32897"/>
    <cellStyle name="RIGs input totals 2 6 3 9" xfId="32898"/>
    <cellStyle name="RIGs input totals 2 6 30" xfId="32899"/>
    <cellStyle name="RIGs input totals 2 6 31" xfId="32900"/>
    <cellStyle name="RIGs input totals 2 6 32" xfId="32901"/>
    <cellStyle name="RIGs input totals 2 6 33" xfId="32902"/>
    <cellStyle name="RIGs input totals 2 6 34" xfId="32903"/>
    <cellStyle name="RIGs input totals 2 6 35" xfId="32904"/>
    <cellStyle name="RIGs input totals 2 6 4" xfId="32905"/>
    <cellStyle name="RIGs input totals 2 6 4 2" xfId="46860"/>
    <cellStyle name="RIGs input totals 2 6 4 3" xfId="46861"/>
    <cellStyle name="RIGs input totals 2 6 5" xfId="32906"/>
    <cellStyle name="RIGs input totals 2 6 5 2" xfId="46862"/>
    <cellStyle name="RIGs input totals 2 6 5 3" xfId="46863"/>
    <cellStyle name="RIGs input totals 2 6 6" xfId="32907"/>
    <cellStyle name="RIGs input totals 2 6 7" xfId="32908"/>
    <cellStyle name="RIGs input totals 2 6 8" xfId="32909"/>
    <cellStyle name="RIGs input totals 2 6 9" xfId="32910"/>
    <cellStyle name="RIGs input totals 2 6_4 28 1_Asst_Health_Crit_AllTO_RIIO_20110714pm" xfId="32911"/>
    <cellStyle name="RIGs input totals 2 7" xfId="32912"/>
    <cellStyle name="RIGs input totals 2 7 10" xfId="32913"/>
    <cellStyle name="RIGs input totals 2 7 11" xfId="32914"/>
    <cellStyle name="RIGs input totals 2 7 12" xfId="32915"/>
    <cellStyle name="RIGs input totals 2 7 13" xfId="32916"/>
    <cellStyle name="RIGs input totals 2 7 14" xfId="32917"/>
    <cellStyle name="RIGs input totals 2 7 15" xfId="32918"/>
    <cellStyle name="RIGs input totals 2 7 16" xfId="32919"/>
    <cellStyle name="RIGs input totals 2 7 17" xfId="32920"/>
    <cellStyle name="RIGs input totals 2 7 18" xfId="32921"/>
    <cellStyle name="RIGs input totals 2 7 19" xfId="32922"/>
    <cellStyle name="RIGs input totals 2 7 2" xfId="32923"/>
    <cellStyle name="RIGs input totals 2 7 2 10" xfId="32924"/>
    <cellStyle name="RIGs input totals 2 7 2 11" xfId="32925"/>
    <cellStyle name="RIGs input totals 2 7 2 12" xfId="32926"/>
    <cellStyle name="RIGs input totals 2 7 2 13" xfId="32927"/>
    <cellStyle name="RIGs input totals 2 7 2 2" xfId="32928"/>
    <cellStyle name="RIGs input totals 2 7 2 2 2" xfId="46864"/>
    <cellStyle name="RIGs input totals 2 7 2 2 3" xfId="46865"/>
    <cellStyle name="RIGs input totals 2 7 2 3" xfId="32929"/>
    <cellStyle name="RIGs input totals 2 7 2 3 2" xfId="46866"/>
    <cellStyle name="RIGs input totals 2 7 2 3 3" xfId="46867"/>
    <cellStyle name="RIGs input totals 2 7 2 4" xfId="32930"/>
    <cellStyle name="RIGs input totals 2 7 2 5" xfId="32931"/>
    <cellStyle name="RIGs input totals 2 7 2 6" xfId="32932"/>
    <cellStyle name="RIGs input totals 2 7 2 7" xfId="32933"/>
    <cellStyle name="RIGs input totals 2 7 2 8" xfId="32934"/>
    <cellStyle name="RIGs input totals 2 7 2 9" xfId="32935"/>
    <cellStyle name="RIGs input totals 2 7 20" xfId="32936"/>
    <cellStyle name="RIGs input totals 2 7 21" xfId="32937"/>
    <cellStyle name="RIGs input totals 2 7 22" xfId="32938"/>
    <cellStyle name="RIGs input totals 2 7 23" xfId="32939"/>
    <cellStyle name="RIGs input totals 2 7 24" xfId="32940"/>
    <cellStyle name="RIGs input totals 2 7 25" xfId="32941"/>
    <cellStyle name="RIGs input totals 2 7 26" xfId="32942"/>
    <cellStyle name="RIGs input totals 2 7 27" xfId="32943"/>
    <cellStyle name="RIGs input totals 2 7 28" xfId="32944"/>
    <cellStyle name="RIGs input totals 2 7 29" xfId="32945"/>
    <cellStyle name="RIGs input totals 2 7 3" xfId="32946"/>
    <cellStyle name="RIGs input totals 2 7 3 2" xfId="46868"/>
    <cellStyle name="RIGs input totals 2 7 3 3" xfId="46869"/>
    <cellStyle name="RIGs input totals 2 7 30" xfId="32947"/>
    <cellStyle name="RIGs input totals 2 7 31" xfId="32948"/>
    <cellStyle name="RIGs input totals 2 7 32" xfId="32949"/>
    <cellStyle name="RIGs input totals 2 7 33" xfId="32950"/>
    <cellStyle name="RIGs input totals 2 7 34" xfId="32951"/>
    <cellStyle name="RIGs input totals 2 7 4" xfId="32952"/>
    <cellStyle name="RIGs input totals 2 7 4 2" xfId="46870"/>
    <cellStyle name="RIGs input totals 2 7 4 3" xfId="46871"/>
    <cellStyle name="RIGs input totals 2 7 5" xfId="32953"/>
    <cellStyle name="RIGs input totals 2 7 6" xfId="32954"/>
    <cellStyle name="RIGs input totals 2 7 7" xfId="32955"/>
    <cellStyle name="RIGs input totals 2 7 8" xfId="32956"/>
    <cellStyle name="RIGs input totals 2 7 9" xfId="32957"/>
    <cellStyle name="RIGs input totals 2 8" xfId="32958"/>
    <cellStyle name="RIGs input totals 2 8 10" xfId="32959"/>
    <cellStyle name="RIGs input totals 2 8 11" xfId="32960"/>
    <cellStyle name="RIGs input totals 2 8 12" xfId="32961"/>
    <cellStyle name="RIGs input totals 2 8 13" xfId="32962"/>
    <cellStyle name="RIGs input totals 2 8 14" xfId="32963"/>
    <cellStyle name="RIGs input totals 2 8 15" xfId="32964"/>
    <cellStyle name="RIGs input totals 2 8 16" xfId="32965"/>
    <cellStyle name="RIGs input totals 2 8 17" xfId="32966"/>
    <cellStyle name="RIGs input totals 2 8 18" xfId="32967"/>
    <cellStyle name="RIGs input totals 2 8 19" xfId="32968"/>
    <cellStyle name="RIGs input totals 2 8 2" xfId="32969"/>
    <cellStyle name="RIGs input totals 2 8 2 10" xfId="32970"/>
    <cellStyle name="RIGs input totals 2 8 2 11" xfId="32971"/>
    <cellStyle name="RIGs input totals 2 8 2 12" xfId="32972"/>
    <cellStyle name="RIGs input totals 2 8 2 13" xfId="32973"/>
    <cellStyle name="RIGs input totals 2 8 2 2" xfId="32974"/>
    <cellStyle name="RIGs input totals 2 8 2 2 2" xfId="46872"/>
    <cellStyle name="RIGs input totals 2 8 2 2 3" xfId="46873"/>
    <cellStyle name="RIGs input totals 2 8 2 3" xfId="32975"/>
    <cellStyle name="RIGs input totals 2 8 2 3 2" xfId="46874"/>
    <cellStyle name="RIGs input totals 2 8 2 3 3" xfId="46875"/>
    <cellStyle name="RIGs input totals 2 8 2 4" xfId="32976"/>
    <cellStyle name="RIGs input totals 2 8 2 5" xfId="32977"/>
    <cellStyle name="RIGs input totals 2 8 2 6" xfId="32978"/>
    <cellStyle name="RIGs input totals 2 8 2 7" xfId="32979"/>
    <cellStyle name="RIGs input totals 2 8 2 8" xfId="32980"/>
    <cellStyle name="RIGs input totals 2 8 2 9" xfId="32981"/>
    <cellStyle name="RIGs input totals 2 8 20" xfId="32982"/>
    <cellStyle name="RIGs input totals 2 8 21" xfId="32983"/>
    <cellStyle name="RIGs input totals 2 8 22" xfId="32984"/>
    <cellStyle name="RIGs input totals 2 8 23" xfId="32985"/>
    <cellStyle name="RIGs input totals 2 8 24" xfId="32986"/>
    <cellStyle name="RIGs input totals 2 8 25" xfId="32987"/>
    <cellStyle name="RIGs input totals 2 8 26" xfId="32988"/>
    <cellStyle name="RIGs input totals 2 8 27" xfId="32989"/>
    <cellStyle name="RIGs input totals 2 8 28" xfId="32990"/>
    <cellStyle name="RIGs input totals 2 8 29" xfId="32991"/>
    <cellStyle name="RIGs input totals 2 8 3" xfId="32992"/>
    <cellStyle name="RIGs input totals 2 8 3 2" xfId="46876"/>
    <cellStyle name="RIGs input totals 2 8 3 3" xfId="46877"/>
    <cellStyle name="RIGs input totals 2 8 30" xfId="32993"/>
    <cellStyle name="RIGs input totals 2 8 31" xfId="32994"/>
    <cellStyle name="RIGs input totals 2 8 32" xfId="32995"/>
    <cellStyle name="RIGs input totals 2 8 33" xfId="32996"/>
    <cellStyle name="RIGs input totals 2 8 34" xfId="32997"/>
    <cellStyle name="RIGs input totals 2 8 4" xfId="32998"/>
    <cellStyle name="RIGs input totals 2 8 4 2" xfId="46878"/>
    <cellStyle name="RIGs input totals 2 8 4 3" xfId="46879"/>
    <cellStyle name="RIGs input totals 2 8 5" xfId="32999"/>
    <cellStyle name="RIGs input totals 2 8 6" xfId="33000"/>
    <cellStyle name="RIGs input totals 2 8 7" xfId="33001"/>
    <cellStyle name="RIGs input totals 2 8 8" xfId="33002"/>
    <cellStyle name="RIGs input totals 2 8 9" xfId="33003"/>
    <cellStyle name="RIGs input totals 2 9" xfId="33004"/>
    <cellStyle name="RIGs input totals 2 9 10" xfId="33005"/>
    <cellStyle name="RIGs input totals 2 9 11" xfId="33006"/>
    <cellStyle name="RIGs input totals 2 9 12" xfId="33007"/>
    <cellStyle name="RIGs input totals 2 9 13" xfId="33008"/>
    <cellStyle name="RIGs input totals 2 9 14" xfId="33009"/>
    <cellStyle name="RIGs input totals 2 9 15" xfId="33010"/>
    <cellStyle name="RIGs input totals 2 9 16" xfId="33011"/>
    <cellStyle name="RIGs input totals 2 9 17" xfId="33012"/>
    <cellStyle name="RIGs input totals 2 9 18" xfId="33013"/>
    <cellStyle name="RIGs input totals 2 9 19" xfId="33014"/>
    <cellStyle name="RIGs input totals 2 9 2" xfId="33015"/>
    <cellStyle name="RIGs input totals 2 9 2 10" xfId="33016"/>
    <cellStyle name="RIGs input totals 2 9 2 11" xfId="33017"/>
    <cellStyle name="RIGs input totals 2 9 2 12" xfId="33018"/>
    <cellStyle name="RIGs input totals 2 9 2 13" xfId="33019"/>
    <cellStyle name="RIGs input totals 2 9 2 2" xfId="33020"/>
    <cellStyle name="RIGs input totals 2 9 2 2 2" xfId="46880"/>
    <cellStyle name="RIGs input totals 2 9 2 2 3" xfId="46881"/>
    <cellStyle name="RIGs input totals 2 9 2 3" xfId="33021"/>
    <cellStyle name="RIGs input totals 2 9 2 3 2" xfId="46882"/>
    <cellStyle name="RIGs input totals 2 9 2 3 3" xfId="46883"/>
    <cellStyle name="RIGs input totals 2 9 2 4" xfId="33022"/>
    <cellStyle name="RIGs input totals 2 9 2 5" xfId="33023"/>
    <cellStyle name="RIGs input totals 2 9 2 6" xfId="33024"/>
    <cellStyle name="RIGs input totals 2 9 2 7" xfId="33025"/>
    <cellStyle name="RIGs input totals 2 9 2 8" xfId="33026"/>
    <cellStyle name="RIGs input totals 2 9 2 9" xfId="33027"/>
    <cellStyle name="RIGs input totals 2 9 20" xfId="33028"/>
    <cellStyle name="RIGs input totals 2 9 21" xfId="33029"/>
    <cellStyle name="RIGs input totals 2 9 22" xfId="33030"/>
    <cellStyle name="RIGs input totals 2 9 23" xfId="33031"/>
    <cellStyle name="RIGs input totals 2 9 24" xfId="33032"/>
    <cellStyle name="RIGs input totals 2 9 25" xfId="33033"/>
    <cellStyle name="RIGs input totals 2 9 26" xfId="33034"/>
    <cellStyle name="RIGs input totals 2 9 27" xfId="33035"/>
    <cellStyle name="RIGs input totals 2 9 28" xfId="33036"/>
    <cellStyle name="RIGs input totals 2 9 29" xfId="33037"/>
    <cellStyle name="RIGs input totals 2 9 3" xfId="33038"/>
    <cellStyle name="RIGs input totals 2 9 3 2" xfId="46884"/>
    <cellStyle name="RIGs input totals 2 9 3 3" xfId="46885"/>
    <cellStyle name="RIGs input totals 2 9 30" xfId="33039"/>
    <cellStyle name="RIGs input totals 2 9 31" xfId="33040"/>
    <cellStyle name="RIGs input totals 2 9 32" xfId="33041"/>
    <cellStyle name="RIGs input totals 2 9 33" xfId="33042"/>
    <cellStyle name="RIGs input totals 2 9 34" xfId="33043"/>
    <cellStyle name="RIGs input totals 2 9 4" xfId="33044"/>
    <cellStyle name="RIGs input totals 2 9 4 2" xfId="46886"/>
    <cellStyle name="RIGs input totals 2 9 4 3" xfId="46887"/>
    <cellStyle name="RIGs input totals 2 9 5" xfId="33045"/>
    <cellStyle name="RIGs input totals 2 9 6" xfId="33046"/>
    <cellStyle name="RIGs input totals 2 9 7" xfId="33047"/>
    <cellStyle name="RIGs input totals 2 9 8" xfId="33048"/>
    <cellStyle name="RIGs input totals 2 9 9" xfId="33049"/>
    <cellStyle name="RIGs input totals 2_1.3s Accounting C Costs Scots" xfId="33050"/>
    <cellStyle name="RIGs input totals 20" xfId="33051"/>
    <cellStyle name="RIGs input totals 20 2" xfId="46888"/>
    <cellStyle name="RIGs input totals 21" xfId="33052"/>
    <cellStyle name="RIGs input totals 21 2" xfId="46889"/>
    <cellStyle name="RIGs input totals 22" xfId="33053"/>
    <cellStyle name="RIGs input totals 22 2" xfId="46890"/>
    <cellStyle name="RIGs input totals 23" xfId="33054"/>
    <cellStyle name="RIGs input totals 23 2" xfId="46891"/>
    <cellStyle name="RIGs input totals 24" xfId="33055"/>
    <cellStyle name="RIGs input totals 24 2" xfId="46892"/>
    <cellStyle name="RIGs input totals 25" xfId="33056"/>
    <cellStyle name="RIGs input totals 25 2" xfId="46893"/>
    <cellStyle name="RIGs input totals 26" xfId="33057"/>
    <cellStyle name="RIGs input totals 26 2" xfId="46894"/>
    <cellStyle name="RIGs input totals 27" xfId="33058"/>
    <cellStyle name="RIGs input totals 27 2" xfId="46895"/>
    <cellStyle name="RIGs input totals 28" xfId="33059"/>
    <cellStyle name="RIGs input totals 28 2" xfId="46896"/>
    <cellStyle name="RIGs input totals 29" xfId="33060"/>
    <cellStyle name="RIGs input totals 29 2" xfId="46897"/>
    <cellStyle name="RIGs input totals 3" xfId="33061"/>
    <cellStyle name="RIGs input totals 3 10" xfId="33062"/>
    <cellStyle name="RIGs input totals 3 10 2" xfId="46898"/>
    <cellStyle name="RIGs input totals 3 11" xfId="33063"/>
    <cellStyle name="RIGs input totals 3 11 2" xfId="46899"/>
    <cellStyle name="RIGs input totals 3 12" xfId="33064"/>
    <cellStyle name="RIGs input totals 3 12 2" xfId="46900"/>
    <cellStyle name="RIGs input totals 3 13" xfId="33065"/>
    <cellStyle name="RIGs input totals 3 13 2" xfId="46901"/>
    <cellStyle name="RIGs input totals 3 14" xfId="33066"/>
    <cellStyle name="RIGs input totals 3 14 2" xfId="46902"/>
    <cellStyle name="RIGs input totals 3 15" xfId="33067"/>
    <cellStyle name="RIGs input totals 3 15 2" xfId="46903"/>
    <cellStyle name="RIGs input totals 3 16" xfId="33068"/>
    <cellStyle name="RIGs input totals 3 16 2" xfId="46904"/>
    <cellStyle name="RIGs input totals 3 17" xfId="33069"/>
    <cellStyle name="RIGs input totals 3 17 2" xfId="46905"/>
    <cellStyle name="RIGs input totals 3 18" xfId="33070"/>
    <cellStyle name="RIGs input totals 3 18 2" xfId="46906"/>
    <cellStyle name="RIGs input totals 3 19" xfId="33071"/>
    <cellStyle name="RIGs input totals 3 19 2" xfId="46907"/>
    <cellStyle name="RIGs input totals 3 2" xfId="33072"/>
    <cellStyle name="RIGs input totals 3 2 10" xfId="33073"/>
    <cellStyle name="RIGs input totals 3 2 10 2" xfId="46908"/>
    <cellStyle name="RIGs input totals 3 2 11" xfId="33074"/>
    <cellStyle name="RIGs input totals 3 2 11 2" xfId="46909"/>
    <cellStyle name="RIGs input totals 3 2 12" xfId="33075"/>
    <cellStyle name="RIGs input totals 3 2 12 2" xfId="46910"/>
    <cellStyle name="RIGs input totals 3 2 13" xfId="33076"/>
    <cellStyle name="RIGs input totals 3 2 13 2" xfId="46911"/>
    <cellStyle name="RIGs input totals 3 2 14" xfId="33077"/>
    <cellStyle name="RIGs input totals 3 2 14 2" xfId="46912"/>
    <cellStyle name="RIGs input totals 3 2 15" xfId="33078"/>
    <cellStyle name="RIGs input totals 3 2 15 2" xfId="46913"/>
    <cellStyle name="RIGs input totals 3 2 16" xfId="33079"/>
    <cellStyle name="RIGs input totals 3 2 16 2" xfId="46914"/>
    <cellStyle name="RIGs input totals 3 2 17" xfId="33080"/>
    <cellStyle name="RIGs input totals 3 2 17 2" xfId="46915"/>
    <cellStyle name="RIGs input totals 3 2 18" xfId="33081"/>
    <cellStyle name="RIGs input totals 3 2 18 2" xfId="46916"/>
    <cellStyle name="RIGs input totals 3 2 19" xfId="33082"/>
    <cellStyle name="RIGs input totals 3 2 19 2" xfId="46917"/>
    <cellStyle name="RIGs input totals 3 2 2" xfId="33083"/>
    <cellStyle name="RIGs input totals 3 2 2 10" xfId="33084"/>
    <cellStyle name="RIGs input totals 3 2 2 11" xfId="33085"/>
    <cellStyle name="RIGs input totals 3 2 2 12" xfId="33086"/>
    <cellStyle name="RIGs input totals 3 2 2 13" xfId="33087"/>
    <cellStyle name="RIGs input totals 3 2 2 14" xfId="33088"/>
    <cellStyle name="RIGs input totals 3 2 2 15" xfId="33089"/>
    <cellStyle name="RIGs input totals 3 2 2 16" xfId="33090"/>
    <cellStyle name="RIGs input totals 3 2 2 17" xfId="33091"/>
    <cellStyle name="RIGs input totals 3 2 2 18" xfId="33092"/>
    <cellStyle name="RIGs input totals 3 2 2 19" xfId="33093"/>
    <cellStyle name="RIGs input totals 3 2 2 2" xfId="33094"/>
    <cellStyle name="RIGs input totals 3 2 2 2 10" xfId="33095"/>
    <cellStyle name="RIGs input totals 3 2 2 2 11" xfId="33096"/>
    <cellStyle name="RIGs input totals 3 2 2 2 12" xfId="33097"/>
    <cellStyle name="RIGs input totals 3 2 2 2 13" xfId="33098"/>
    <cellStyle name="RIGs input totals 3 2 2 2 14" xfId="33099"/>
    <cellStyle name="RIGs input totals 3 2 2 2 15" xfId="33100"/>
    <cellStyle name="RIGs input totals 3 2 2 2 16" xfId="33101"/>
    <cellStyle name="RIGs input totals 3 2 2 2 17" xfId="33102"/>
    <cellStyle name="RIGs input totals 3 2 2 2 18" xfId="33103"/>
    <cellStyle name="RIGs input totals 3 2 2 2 19" xfId="33104"/>
    <cellStyle name="RIGs input totals 3 2 2 2 2" xfId="33105"/>
    <cellStyle name="RIGs input totals 3 2 2 2 2 10" xfId="33106"/>
    <cellStyle name="RIGs input totals 3 2 2 2 2 11" xfId="33107"/>
    <cellStyle name="RIGs input totals 3 2 2 2 2 12" xfId="33108"/>
    <cellStyle name="RIGs input totals 3 2 2 2 2 13" xfId="33109"/>
    <cellStyle name="RIGs input totals 3 2 2 2 2 2" xfId="33110"/>
    <cellStyle name="RIGs input totals 3 2 2 2 2 2 2" xfId="46918"/>
    <cellStyle name="RIGs input totals 3 2 2 2 2 2 3" xfId="46919"/>
    <cellStyle name="RIGs input totals 3 2 2 2 2 3" xfId="33111"/>
    <cellStyle name="RIGs input totals 3 2 2 2 2 3 2" xfId="46920"/>
    <cellStyle name="RIGs input totals 3 2 2 2 2 3 3" xfId="46921"/>
    <cellStyle name="RIGs input totals 3 2 2 2 2 4" xfId="33112"/>
    <cellStyle name="RIGs input totals 3 2 2 2 2 5" xfId="33113"/>
    <cellStyle name="RIGs input totals 3 2 2 2 2 6" xfId="33114"/>
    <cellStyle name="RIGs input totals 3 2 2 2 2 7" xfId="33115"/>
    <cellStyle name="RIGs input totals 3 2 2 2 2 8" xfId="33116"/>
    <cellStyle name="RIGs input totals 3 2 2 2 2 9" xfId="33117"/>
    <cellStyle name="RIGs input totals 3 2 2 2 20" xfId="33118"/>
    <cellStyle name="RIGs input totals 3 2 2 2 21" xfId="33119"/>
    <cellStyle name="RIGs input totals 3 2 2 2 22" xfId="33120"/>
    <cellStyle name="RIGs input totals 3 2 2 2 23" xfId="33121"/>
    <cellStyle name="RIGs input totals 3 2 2 2 24" xfId="33122"/>
    <cellStyle name="RIGs input totals 3 2 2 2 25" xfId="33123"/>
    <cellStyle name="RIGs input totals 3 2 2 2 26" xfId="33124"/>
    <cellStyle name="RIGs input totals 3 2 2 2 27" xfId="33125"/>
    <cellStyle name="RIGs input totals 3 2 2 2 28" xfId="33126"/>
    <cellStyle name="RIGs input totals 3 2 2 2 29" xfId="33127"/>
    <cellStyle name="RIGs input totals 3 2 2 2 3" xfId="33128"/>
    <cellStyle name="RIGs input totals 3 2 2 2 3 2" xfId="46922"/>
    <cellStyle name="RIGs input totals 3 2 2 2 3 3" xfId="46923"/>
    <cellStyle name="RIGs input totals 3 2 2 2 30" xfId="33129"/>
    <cellStyle name="RIGs input totals 3 2 2 2 31" xfId="33130"/>
    <cellStyle name="RIGs input totals 3 2 2 2 32" xfId="33131"/>
    <cellStyle name="RIGs input totals 3 2 2 2 33" xfId="33132"/>
    <cellStyle name="RIGs input totals 3 2 2 2 34" xfId="33133"/>
    <cellStyle name="RIGs input totals 3 2 2 2 4" xfId="33134"/>
    <cellStyle name="RIGs input totals 3 2 2 2 4 2" xfId="46924"/>
    <cellStyle name="RIGs input totals 3 2 2 2 4 3" xfId="46925"/>
    <cellStyle name="RIGs input totals 3 2 2 2 5" xfId="33135"/>
    <cellStyle name="RIGs input totals 3 2 2 2 6" xfId="33136"/>
    <cellStyle name="RIGs input totals 3 2 2 2 7" xfId="33137"/>
    <cellStyle name="RIGs input totals 3 2 2 2 8" xfId="33138"/>
    <cellStyle name="RIGs input totals 3 2 2 2 9" xfId="33139"/>
    <cellStyle name="RIGs input totals 3 2 2 20" xfId="33140"/>
    <cellStyle name="RIGs input totals 3 2 2 21" xfId="33141"/>
    <cellStyle name="RIGs input totals 3 2 2 22" xfId="33142"/>
    <cellStyle name="RIGs input totals 3 2 2 23" xfId="33143"/>
    <cellStyle name="RIGs input totals 3 2 2 24" xfId="33144"/>
    <cellStyle name="RIGs input totals 3 2 2 25" xfId="33145"/>
    <cellStyle name="RIGs input totals 3 2 2 26" xfId="33146"/>
    <cellStyle name="RIGs input totals 3 2 2 27" xfId="33147"/>
    <cellStyle name="RIGs input totals 3 2 2 28" xfId="33148"/>
    <cellStyle name="RIGs input totals 3 2 2 29" xfId="33149"/>
    <cellStyle name="RIGs input totals 3 2 2 3" xfId="33150"/>
    <cellStyle name="RIGs input totals 3 2 2 3 10" xfId="33151"/>
    <cellStyle name="RIGs input totals 3 2 2 3 11" xfId="33152"/>
    <cellStyle name="RIGs input totals 3 2 2 3 12" xfId="33153"/>
    <cellStyle name="RIGs input totals 3 2 2 3 13" xfId="33154"/>
    <cellStyle name="RIGs input totals 3 2 2 3 2" xfId="33155"/>
    <cellStyle name="RIGs input totals 3 2 2 3 2 2" xfId="46926"/>
    <cellStyle name="RIGs input totals 3 2 2 3 2 3" xfId="46927"/>
    <cellStyle name="RIGs input totals 3 2 2 3 3" xfId="33156"/>
    <cellStyle name="RIGs input totals 3 2 2 3 3 2" xfId="46928"/>
    <cellStyle name="RIGs input totals 3 2 2 3 3 3" xfId="46929"/>
    <cellStyle name="RIGs input totals 3 2 2 3 4" xfId="33157"/>
    <cellStyle name="RIGs input totals 3 2 2 3 5" xfId="33158"/>
    <cellStyle name="RIGs input totals 3 2 2 3 6" xfId="33159"/>
    <cellStyle name="RIGs input totals 3 2 2 3 7" xfId="33160"/>
    <cellStyle name="RIGs input totals 3 2 2 3 8" xfId="33161"/>
    <cellStyle name="RIGs input totals 3 2 2 3 9" xfId="33162"/>
    <cellStyle name="RIGs input totals 3 2 2 30" xfId="33163"/>
    <cellStyle name="RIGs input totals 3 2 2 31" xfId="33164"/>
    <cellStyle name="RIGs input totals 3 2 2 32" xfId="33165"/>
    <cellStyle name="RIGs input totals 3 2 2 33" xfId="33166"/>
    <cellStyle name="RIGs input totals 3 2 2 34" xfId="33167"/>
    <cellStyle name="RIGs input totals 3 2 2 35" xfId="33168"/>
    <cellStyle name="RIGs input totals 3 2 2 4" xfId="33169"/>
    <cellStyle name="RIGs input totals 3 2 2 4 2" xfId="46930"/>
    <cellStyle name="RIGs input totals 3 2 2 4 3" xfId="46931"/>
    <cellStyle name="RIGs input totals 3 2 2 5" xfId="33170"/>
    <cellStyle name="RIGs input totals 3 2 2 5 2" xfId="46932"/>
    <cellStyle name="RIGs input totals 3 2 2 5 3" xfId="46933"/>
    <cellStyle name="RIGs input totals 3 2 2 6" xfId="33171"/>
    <cellStyle name="RIGs input totals 3 2 2 7" xfId="33172"/>
    <cellStyle name="RIGs input totals 3 2 2 8" xfId="33173"/>
    <cellStyle name="RIGs input totals 3 2 2 9" xfId="33174"/>
    <cellStyle name="RIGs input totals 3 2 2_4 28 1_Asst_Health_Crit_AllTO_RIIO_20110714pm" xfId="33175"/>
    <cellStyle name="RIGs input totals 3 2 20" xfId="33176"/>
    <cellStyle name="RIGs input totals 3 2 20 2" xfId="46934"/>
    <cellStyle name="RIGs input totals 3 2 21" xfId="33177"/>
    <cellStyle name="RIGs input totals 3 2 21 2" xfId="46935"/>
    <cellStyle name="RIGs input totals 3 2 22" xfId="33178"/>
    <cellStyle name="RIGs input totals 3 2 22 2" xfId="46936"/>
    <cellStyle name="RIGs input totals 3 2 23" xfId="33179"/>
    <cellStyle name="RIGs input totals 3 2 23 2" xfId="46937"/>
    <cellStyle name="RIGs input totals 3 2 24" xfId="33180"/>
    <cellStyle name="RIGs input totals 3 2 24 2" xfId="46938"/>
    <cellStyle name="RIGs input totals 3 2 25" xfId="33181"/>
    <cellStyle name="RIGs input totals 3 2 25 2" xfId="46939"/>
    <cellStyle name="RIGs input totals 3 2 26" xfId="33182"/>
    <cellStyle name="RIGs input totals 3 2 27" xfId="33183"/>
    <cellStyle name="RIGs input totals 3 2 28" xfId="33184"/>
    <cellStyle name="RIGs input totals 3 2 29" xfId="33185"/>
    <cellStyle name="RIGs input totals 3 2 3" xfId="33186"/>
    <cellStyle name="RIGs input totals 3 2 3 10" xfId="33187"/>
    <cellStyle name="RIGs input totals 3 2 3 11" xfId="33188"/>
    <cellStyle name="RIGs input totals 3 2 3 12" xfId="33189"/>
    <cellStyle name="RIGs input totals 3 2 3 13" xfId="33190"/>
    <cellStyle name="RIGs input totals 3 2 3 14" xfId="33191"/>
    <cellStyle name="RIGs input totals 3 2 3 15" xfId="33192"/>
    <cellStyle name="RIGs input totals 3 2 3 16" xfId="33193"/>
    <cellStyle name="RIGs input totals 3 2 3 17" xfId="33194"/>
    <cellStyle name="RIGs input totals 3 2 3 18" xfId="33195"/>
    <cellStyle name="RIGs input totals 3 2 3 19" xfId="33196"/>
    <cellStyle name="RIGs input totals 3 2 3 2" xfId="33197"/>
    <cellStyle name="RIGs input totals 3 2 3 2 10" xfId="33198"/>
    <cellStyle name="RIGs input totals 3 2 3 2 11" xfId="33199"/>
    <cellStyle name="RIGs input totals 3 2 3 2 12" xfId="33200"/>
    <cellStyle name="RIGs input totals 3 2 3 2 13" xfId="33201"/>
    <cellStyle name="RIGs input totals 3 2 3 2 2" xfId="33202"/>
    <cellStyle name="RIGs input totals 3 2 3 2 2 2" xfId="46940"/>
    <cellStyle name="RIGs input totals 3 2 3 2 2 3" xfId="46941"/>
    <cellStyle name="RIGs input totals 3 2 3 2 3" xfId="33203"/>
    <cellStyle name="RIGs input totals 3 2 3 2 3 2" xfId="46942"/>
    <cellStyle name="RIGs input totals 3 2 3 2 3 3" xfId="46943"/>
    <cellStyle name="RIGs input totals 3 2 3 2 4" xfId="33204"/>
    <cellStyle name="RIGs input totals 3 2 3 2 5" xfId="33205"/>
    <cellStyle name="RIGs input totals 3 2 3 2 6" xfId="33206"/>
    <cellStyle name="RIGs input totals 3 2 3 2 7" xfId="33207"/>
    <cellStyle name="RIGs input totals 3 2 3 2 8" xfId="33208"/>
    <cellStyle name="RIGs input totals 3 2 3 2 9" xfId="33209"/>
    <cellStyle name="RIGs input totals 3 2 3 20" xfId="33210"/>
    <cellStyle name="RIGs input totals 3 2 3 21" xfId="33211"/>
    <cellStyle name="RIGs input totals 3 2 3 22" xfId="33212"/>
    <cellStyle name="RIGs input totals 3 2 3 23" xfId="33213"/>
    <cellStyle name="RIGs input totals 3 2 3 24" xfId="33214"/>
    <cellStyle name="RIGs input totals 3 2 3 25" xfId="33215"/>
    <cellStyle name="RIGs input totals 3 2 3 26" xfId="33216"/>
    <cellStyle name="RIGs input totals 3 2 3 27" xfId="33217"/>
    <cellStyle name="RIGs input totals 3 2 3 28" xfId="33218"/>
    <cellStyle name="RIGs input totals 3 2 3 29" xfId="33219"/>
    <cellStyle name="RIGs input totals 3 2 3 3" xfId="33220"/>
    <cellStyle name="RIGs input totals 3 2 3 3 2" xfId="46944"/>
    <cellStyle name="RIGs input totals 3 2 3 3 3" xfId="46945"/>
    <cellStyle name="RIGs input totals 3 2 3 30" xfId="33221"/>
    <cellStyle name="RIGs input totals 3 2 3 31" xfId="33222"/>
    <cellStyle name="RIGs input totals 3 2 3 32" xfId="33223"/>
    <cellStyle name="RIGs input totals 3 2 3 33" xfId="33224"/>
    <cellStyle name="RIGs input totals 3 2 3 34" xfId="33225"/>
    <cellStyle name="RIGs input totals 3 2 3 4" xfId="33226"/>
    <cellStyle name="RIGs input totals 3 2 3 4 2" xfId="46946"/>
    <cellStyle name="RIGs input totals 3 2 3 4 3" xfId="46947"/>
    <cellStyle name="RIGs input totals 3 2 3 5" xfId="33227"/>
    <cellStyle name="RIGs input totals 3 2 3 6" xfId="33228"/>
    <cellStyle name="RIGs input totals 3 2 3 7" xfId="33229"/>
    <cellStyle name="RIGs input totals 3 2 3 8" xfId="33230"/>
    <cellStyle name="RIGs input totals 3 2 3 9" xfId="33231"/>
    <cellStyle name="RIGs input totals 3 2 30" xfId="33232"/>
    <cellStyle name="RIGs input totals 3 2 31" xfId="33233"/>
    <cellStyle name="RIGs input totals 3 2 32" xfId="33234"/>
    <cellStyle name="RIGs input totals 3 2 33" xfId="33235"/>
    <cellStyle name="RIGs input totals 3 2 34" xfId="33236"/>
    <cellStyle name="RIGs input totals 3 2 35" xfId="33237"/>
    <cellStyle name="RIGs input totals 3 2 36" xfId="33238"/>
    <cellStyle name="RIGs input totals 3 2 37" xfId="33239"/>
    <cellStyle name="RIGs input totals 3 2 38" xfId="33240"/>
    <cellStyle name="RIGs input totals 3 2 4" xfId="33241"/>
    <cellStyle name="RIGs input totals 3 2 4 10" xfId="33242"/>
    <cellStyle name="RIGs input totals 3 2 4 11" xfId="33243"/>
    <cellStyle name="RIGs input totals 3 2 4 12" xfId="33244"/>
    <cellStyle name="RIGs input totals 3 2 4 13" xfId="33245"/>
    <cellStyle name="RIGs input totals 3 2 4 14" xfId="33246"/>
    <cellStyle name="RIGs input totals 3 2 4 15" xfId="33247"/>
    <cellStyle name="RIGs input totals 3 2 4 16" xfId="33248"/>
    <cellStyle name="RIGs input totals 3 2 4 17" xfId="33249"/>
    <cellStyle name="RIGs input totals 3 2 4 18" xfId="33250"/>
    <cellStyle name="RIGs input totals 3 2 4 19" xfId="33251"/>
    <cellStyle name="RIGs input totals 3 2 4 2" xfId="33252"/>
    <cellStyle name="RIGs input totals 3 2 4 2 10" xfId="33253"/>
    <cellStyle name="RIGs input totals 3 2 4 2 11" xfId="33254"/>
    <cellStyle name="RIGs input totals 3 2 4 2 12" xfId="33255"/>
    <cellStyle name="RIGs input totals 3 2 4 2 13" xfId="33256"/>
    <cellStyle name="RIGs input totals 3 2 4 2 2" xfId="33257"/>
    <cellStyle name="RIGs input totals 3 2 4 2 2 2" xfId="46948"/>
    <cellStyle name="RIGs input totals 3 2 4 2 2 3" xfId="46949"/>
    <cellStyle name="RIGs input totals 3 2 4 2 3" xfId="33258"/>
    <cellStyle name="RIGs input totals 3 2 4 2 3 2" xfId="46950"/>
    <cellStyle name="RIGs input totals 3 2 4 2 3 3" xfId="46951"/>
    <cellStyle name="RIGs input totals 3 2 4 2 4" xfId="33259"/>
    <cellStyle name="RIGs input totals 3 2 4 2 5" xfId="33260"/>
    <cellStyle name="RIGs input totals 3 2 4 2 6" xfId="33261"/>
    <cellStyle name="RIGs input totals 3 2 4 2 7" xfId="33262"/>
    <cellStyle name="RIGs input totals 3 2 4 2 8" xfId="33263"/>
    <cellStyle name="RIGs input totals 3 2 4 2 9" xfId="33264"/>
    <cellStyle name="RIGs input totals 3 2 4 20" xfId="33265"/>
    <cellStyle name="RIGs input totals 3 2 4 21" xfId="33266"/>
    <cellStyle name="RIGs input totals 3 2 4 22" xfId="33267"/>
    <cellStyle name="RIGs input totals 3 2 4 23" xfId="33268"/>
    <cellStyle name="RIGs input totals 3 2 4 24" xfId="33269"/>
    <cellStyle name="RIGs input totals 3 2 4 25" xfId="33270"/>
    <cellStyle name="RIGs input totals 3 2 4 26" xfId="33271"/>
    <cellStyle name="RIGs input totals 3 2 4 27" xfId="33272"/>
    <cellStyle name="RIGs input totals 3 2 4 28" xfId="33273"/>
    <cellStyle name="RIGs input totals 3 2 4 29" xfId="33274"/>
    <cellStyle name="RIGs input totals 3 2 4 3" xfId="33275"/>
    <cellStyle name="RIGs input totals 3 2 4 3 2" xfId="46952"/>
    <cellStyle name="RIGs input totals 3 2 4 3 3" xfId="46953"/>
    <cellStyle name="RIGs input totals 3 2 4 30" xfId="33276"/>
    <cellStyle name="RIGs input totals 3 2 4 31" xfId="33277"/>
    <cellStyle name="RIGs input totals 3 2 4 32" xfId="33278"/>
    <cellStyle name="RIGs input totals 3 2 4 33" xfId="33279"/>
    <cellStyle name="RIGs input totals 3 2 4 34" xfId="33280"/>
    <cellStyle name="RIGs input totals 3 2 4 4" xfId="33281"/>
    <cellStyle name="RIGs input totals 3 2 4 4 2" xfId="46954"/>
    <cellStyle name="RIGs input totals 3 2 4 4 3" xfId="46955"/>
    <cellStyle name="RIGs input totals 3 2 4 5" xfId="33282"/>
    <cellStyle name="RIGs input totals 3 2 4 6" xfId="33283"/>
    <cellStyle name="RIGs input totals 3 2 4 7" xfId="33284"/>
    <cellStyle name="RIGs input totals 3 2 4 8" xfId="33285"/>
    <cellStyle name="RIGs input totals 3 2 4 9" xfId="33286"/>
    <cellStyle name="RIGs input totals 3 2 5" xfId="33287"/>
    <cellStyle name="RIGs input totals 3 2 5 10" xfId="33288"/>
    <cellStyle name="RIGs input totals 3 2 5 11" xfId="33289"/>
    <cellStyle name="RIGs input totals 3 2 5 12" xfId="33290"/>
    <cellStyle name="RIGs input totals 3 2 5 13" xfId="33291"/>
    <cellStyle name="RIGs input totals 3 2 5 2" xfId="33292"/>
    <cellStyle name="RIGs input totals 3 2 5 2 2" xfId="46956"/>
    <cellStyle name="RIGs input totals 3 2 5 2 3" xfId="46957"/>
    <cellStyle name="RIGs input totals 3 2 5 3" xfId="33293"/>
    <cellStyle name="RIGs input totals 3 2 5 3 2" xfId="46958"/>
    <cellStyle name="RIGs input totals 3 2 5 3 3" xfId="46959"/>
    <cellStyle name="RIGs input totals 3 2 5 4" xfId="33294"/>
    <cellStyle name="RIGs input totals 3 2 5 5" xfId="33295"/>
    <cellStyle name="RIGs input totals 3 2 5 6" xfId="33296"/>
    <cellStyle name="RIGs input totals 3 2 5 7" xfId="33297"/>
    <cellStyle name="RIGs input totals 3 2 5 8" xfId="33298"/>
    <cellStyle name="RIGs input totals 3 2 5 9" xfId="33299"/>
    <cellStyle name="RIGs input totals 3 2 6" xfId="33300"/>
    <cellStyle name="RIGs input totals 3 2 6 2" xfId="46960"/>
    <cellStyle name="RIGs input totals 3 2 6 2 2" xfId="46961"/>
    <cellStyle name="RIGs input totals 3 2 6 2 3" xfId="46962"/>
    <cellStyle name="RIGs input totals 3 2 6 3" xfId="46963"/>
    <cellStyle name="RIGs input totals 3 2 6 3 2" xfId="46964"/>
    <cellStyle name="RIGs input totals 3 2 6 4" xfId="46965"/>
    <cellStyle name="RIGs input totals 3 2 7" xfId="33301"/>
    <cellStyle name="RIGs input totals 3 2 7 2" xfId="46966"/>
    <cellStyle name="RIGs input totals 3 2 8" xfId="33302"/>
    <cellStyle name="RIGs input totals 3 2 8 2" xfId="46967"/>
    <cellStyle name="RIGs input totals 3 2 9" xfId="33303"/>
    <cellStyle name="RIGs input totals 3 2 9 2" xfId="46968"/>
    <cellStyle name="RIGs input totals 3 2_4 28 1_Asst_Health_Crit_AllTO_RIIO_20110714pm" xfId="33304"/>
    <cellStyle name="RIGs input totals 3 20" xfId="33305"/>
    <cellStyle name="RIGs input totals 3 20 2" xfId="46969"/>
    <cellStyle name="RIGs input totals 3 21" xfId="33306"/>
    <cellStyle name="RIGs input totals 3 21 2" xfId="46970"/>
    <cellStyle name="RIGs input totals 3 22" xfId="33307"/>
    <cellStyle name="RIGs input totals 3 22 2" xfId="46971"/>
    <cellStyle name="RIGs input totals 3 23" xfId="33308"/>
    <cellStyle name="RIGs input totals 3 23 2" xfId="46972"/>
    <cellStyle name="RIGs input totals 3 24" xfId="33309"/>
    <cellStyle name="RIGs input totals 3 24 2" xfId="46973"/>
    <cellStyle name="RIGs input totals 3 25" xfId="33310"/>
    <cellStyle name="RIGs input totals 3 25 2" xfId="46974"/>
    <cellStyle name="RIGs input totals 3 26" xfId="33311"/>
    <cellStyle name="RIGs input totals 3 26 2" xfId="46975"/>
    <cellStyle name="RIGs input totals 3 27" xfId="33312"/>
    <cellStyle name="RIGs input totals 3 28" xfId="33313"/>
    <cellStyle name="RIGs input totals 3 29" xfId="33314"/>
    <cellStyle name="RIGs input totals 3 3" xfId="33315"/>
    <cellStyle name="RIGs input totals 3 3 10" xfId="33316"/>
    <cellStyle name="RIGs input totals 3 3 11" xfId="33317"/>
    <cellStyle name="RIGs input totals 3 3 12" xfId="33318"/>
    <cellStyle name="RIGs input totals 3 3 13" xfId="33319"/>
    <cellStyle name="RIGs input totals 3 3 14" xfId="33320"/>
    <cellStyle name="RIGs input totals 3 3 15" xfId="33321"/>
    <cellStyle name="RIGs input totals 3 3 16" xfId="33322"/>
    <cellStyle name="RIGs input totals 3 3 17" xfId="33323"/>
    <cellStyle name="RIGs input totals 3 3 18" xfId="33324"/>
    <cellStyle name="RIGs input totals 3 3 19" xfId="33325"/>
    <cellStyle name="RIGs input totals 3 3 2" xfId="33326"/>
    <cellStyle name="RIGs input totals 3 3 2 10" xfId="33327"/>
    <cellStyle name="RIGs input totals 3 3 2 11" xfId="33328"/>
    <cellStyle name="RIGs input totals 3 3 2 12" xfId="33329"/>
    <cellStyle name="RIGs input totals 3 3 2 13" xfId="33330"/>
    <cellStyle name="RIGs input totals 3 3 2 14" xfId="33331"/>
    <cellStyle name="RIGs input totals 3 3 2 15" xfId="33332"/>
    <cellStyle name="RIGs input totals 3 3 2 16" xfId="33333"/>
    <cellStyle name="RIGs input totals 3 3 2 17" xfId="33334"/>
    <cellStyle name="RIGs input totals 3 3 2 18" xfId="33335"/>
    <cellStyle name="RIGs input totals 3 3 2 19" xfId="33336"/>
    <cellStyle name="RIGs input totals 3 3 2 2" xfId="33337"/>
    <cellStyle name="RIGs input totals 3 3 2 2 10" xfId="33338"/>
    <cellStyle name="RIGs input totals 3 3 2 2 11" xfId="33339"/>
    <cellStyle name="RIGs input totals 3 3 2 2 12" xfId="33340"/>
    <cellStyle name="RIGs input totals 3 3 2 2 13" xfId="33341"/>
    <cellStyle name="RIGs input totals 3 3 2 2 2" xfId="33342"/>
    <cellStyle name="RIGs input totals 3 3 2 2 2 2" xfId="46976"/>
    <cellStyle name="RIGs input totals 3 3 2 2 2 3" xfId="46977"/>
    <cellStyle name="RIGs input totals 3 3 2 2 3" xfId="33343"/>
    <cellStyle name="RIGs input totals 3 3 2 2 3 2" xfId="46978"/>
    <cellStyle name="RIGs input totals 3 3 2 2 3 3" xfId="46979"/>
    <cellStyle name="RIGs input totals 3 3 2 2 4" xfId="33344"/>
    <cellStyle name="RIGs input totals 3 3 2 2 5" xfId="33345"/>
    <cellStyle name="RIGs input totals 3 3 2 2 6" xfId="33346"/>
    <cellStyle name="RIGs input totals 3 3 2 2 7" xfId="33347"/>
    <cellStyle name="RIGs input totals 3 3 2 2 8" xfId="33348"/>
    <cellStyle name="RIGs input totals 3 3 2 2 9" xfId="33349"/>
    <cellStyle name="RIGs input totals 3 3 2 20" xfId="33350"/>
    <cellStyle name="RIGs input totals 3 3 2 21" xfId="33351"/>
    <cellStyle name="RIGs input totals 3 3 2 22" xfId="33352"/>
    <cellStyle name="RIGs input totals 3 3 2 23" xfId="33353"/>
    <cellStyle name="RIGs input totals 3 3 2 24" xfId="33354"/>
    <cellStyle name="RIGs input totals 3 3 2 25" xfId="33355"/>
    <cellStyle name="RIGs input totals 3 3 2 26" xfId="33356"/>
    <cellStyle name="RIGs input totals 3 3 2 27" xfId="33357"/>
    <cellStyle name="RIGs input totals 3 3 2 28" xfId="33358"/>
    <cellStyle name="RIGs input totals 3 3 2 29" xfId="33359"/>
    <cellStyle name="RIGs input totals 3 3 2 3" xfId="33360"/>
    <cellStyle name="RIGs input totals 3 3 2 3 2" xfId="46980"/>
    <cellStyle name="RIGs input totals 3 3 2 3 3" xfId="46981"/>
    <cellStyle name="RIGs input totals 3 3 2 30" xfId="33361"/>
    <cellStyle name="RIGs input totals 3 3 2 31" xfId="33362"/>
    <cellStyle name="RIGs input totals 3 3 2 32" xfId="33363"/>
    <cellStyle name="RIGs input totals 3 3 2 33" xfId="33364"/>
    <cellStyle name="RIGs input totals 3 3 2 34" xfId="33365"/>
    <cellStyle name="RIGs input totals 3 3 2 4" xfId="33366"/>
    <cellStyle name="RIGs input totals 3 3 2 4 2" xfId="46982"/>
    <cellStyle name="RIGs input totals 3 3 2 4 3" xfId="46983"/>
    <cellStyle name="RIGs input totals 3 3 2 5" xfId="33367"/>
    <cellStyle name="RIGs input totals 3 3 2 6" xfId="33368"/>
    <cellStyle name="RIGs input totals 3 3 2 7" xfId="33369"/>
    <cellStyle name="RIGs input totals 3 3 2 8" xfId="33370"/>
    <cellStyle name="RIGs input totals 3 3 2 9" xfId="33371"/>
    <cellStyle name="RIGs input totals 3 3 20" xfId="33372"/>
    <cellStyle name="RIGs input totals 3 3 21" xfId="33373"/>
    <cellStyle name="RIGs input totals 3 3 22" xfId="33374"/>
    <cellStyle name="RIGs input totals 3 3 23" xfId="33375"/>
    <cellStyle name="RIGs input totals 3 3 24" xfId="33376"/>
    <cellStyle name="RIGs input totals 3 3 25" xfId="33377"/>
    <cellStyle name="RIGs input totals 3 3 26" xfId="33378"/>
    <cellStyle name="RIGs input totals 3 3 27" xfId="33379"/>
    <cellStyle name="RIGs input totals 3 3 28" xfId="33380"/>
    <cellStyle name="RIGs input totals 3 3 29" xfId="33381"/>
    <cellStyle name="RIGs input totals 3 3 3" xfId="33382"/>
    <cellStyle name="RIGs input totals 3 3 3 10" xfId="33383"/>
    <cellStyle name="RIGs input totals 3 3 3 11" xfId="33384"/>
    <cellStyle name="RIGs input totals 3 3 3 12" xfId="33385"/>
    <cellStyle name="RIGs input totals 3 3 3 13" xfId="33386"/>
    <cellStyle name="RIGs input totals 3 3 3 2" xfId="33387"/>
    <cellStyle name="RIGs input totals 3 3 3 2 2" xfId="46984"/>
    <cellStyle name="RIGs input totals 3 3 3 2 3" xfId="46985"/>
    <cellStyle name="RIGs input totals 3 3 3 3" xfId="33388"/>
    <cellStyle name="RIGs input totals 3 3 3 3 2" xfId="46986"/>
    <cellStyle name="RIGs input totals 3 3 3 3 3" xfId="46987"/>
    <cellStyle name="RIGs input totals 3 3 3 4" xfId="33389"/>
    <cellStyle name="RIGs input totals 3 3 3 5" xfId="33390"/>
    <cellStyle name="RIGs input totals 3 3 3 6" xfId="33391"/>
    <cellStyle name="RIGs input totals 3 3 3 7" xfId="33392"/>
    <cellStyle name="RIGs input totals 3 3 3 8" xfId="33393"/>
    <cellStyle name="RIGs input totals 3 3 3 9" xfId="33394"/>
    <cellStyle name="RIGs input totals 3 3 30" xfId="33395"/>
    <cellStyle name="RIGs input totals 3 3 31" xfId="33396"/>
    <cellStyle name="RIGs input totals 3 3 32" xfId="33397"/>
    <cellStyle name="RIGs input totals 3 3 33" xfId="33398"/>
    <cellStyle name="RIGs input totals 3 3 34" xfId="33399"/>
    <cellStyle name="RIGs input totals 3 3 35" xfId="33400"/>
    <cellStyle name="RIGs input totals 3 3 4" xfId="33401"/>
    <cellStyle name="RIGs input totals 3 3 4 2" xfId="46988"/>
    <cellStyle name="RIGs input totals 3 3 4 3" xfId="46989"/>
    <cellStyle name="RIGs input totals 3 3 5" xfId="33402"/>
    <cellStyle name="RIGs input totals 3 3 5 2" xfId="46990"/>
    <cellStyle name="RIGs input totals 3 3 5 3" xfId="46991"/>
    <cellStyle name="RIGs input totals 3 3 6" xfId="33403"/>
    <cellStyle name="RIGs input totals 3 3 7" xfId="33404"/>
    <cellStyle name="RIGs input totals 3 3 8" xfId="33405"/>
    <cellStyle name="RIGs input totals 3 3 9" xfId="33406"/>
    <cellStyle name="RIGs input totals 3 3_4 28 1_Asst_Health_Crit_AllTO_RIIO_20110714pm" xfId="33407"/>
    <cellStyle name="RIGs input totals 3 30" xfId="33408"/>
    <cellStyle name="RIGs input totals 3 31" xfId="33409"/>
    <cellStyle name="RIGs input totals 3 32" xfId="33410"/>
    <cellStyle name="RIGs input totals 3 33" xfId="33411"/>
    <cellStyle name="RIGs input totals 3 34" xfId="33412"/>
    <cellStyle name="RIGs input totals 3 35" xfId="33413"/>
    <cellStyle name="RIGs input totals 3 36" xfId="33414"/>
    <cellStyle name="RIGs input totals 3 37" xfId="33415"/>
    <cellStyle name="RIGs input totals 3 38" xfId="33416"/>
    <cellStyle name="RIGs input totals 3 39" xfId="33417"/>
    <cellStyle name="RIGs input totals 3 4" xfId="33418"/>
    <cellStyle name="RIGs input totals 3 4 10" xfId="33419"/>
    <cellStyle name="RIGs input totals 3 4 11" xfId="33420"/>
    <cellStyle name="RIGs input totals 3 4 12" xfId="33421"/>
    <cellStyle name="RIGs input totals 3 4 13" xfId="33422"/>
    <cellStyle name="RIGs input totals 3 4 14" xfId="33423"/>
    <cellStyle name="RIGs input totals 3 4 15" xfId="33424"/>
    <cellStyle name="RIGs input totals 3 4 16" xfId="33425"/>
    <cellStyle name="RIGs input totals 3 4 17" xfId="33426"/>
    <cellStyle name="RIGs input totals 3 4 18" xfId="33427"/>
    <cellStyle name="RIGs input totals 3 4 19" xfId="33428"/>
    <cellStyle name="RIGs input totals 3 4 2" xfId="33429"/>
    <cellStyle name="RIGs input totals 3 4 2 10" xfId="33430"/>
    <cellStyle name="RIGs input totals 3 4 2 11" xfId="33431"/>
    <cellStyle name="RIGs input totals 3 4 2 12" xfId="33432"/>
    <cellStyle name="RIGs input totals 3 4 2 13" xfId="33433"/>
    <cellStyle name="RIGs input totals 3 4 2 2" xfId="33434"/>
    <cellStyle name="RIGs input totals 3 4 2 2 2" xfId="46992"/>
    <cellStyle name="RIGs input totals 3 4 2 2 3" xfId="46993"/>
    <cellStyle name="RIGs input totals 3 4 2 3" xfId="33435"/>
    <cellStyle name="RIGs input totals 3 4 2 3 2" xfId="46994"/>
    <cellStyle name="RIGs input totals 3 4 2 3 3" xfId="46995"/>
    <cellStyle name="RIGs input totals 3 4 2 4" xfId="33436"/>
    <cellStyle name="RIGs input totals 3 4 2 5" xfId="33437"/>
    <cellStyle name="RIGs input totals 3 4 2 6" xfId="33438"/>
    <cellStyle name="RIGs input totals 3 4 2 7" xfId="33439"/>
    <cellStyle name="RIGs input totals 3 4 2 8" xfId="33440"/>
    <cellStyle name="RIGs input totals 3 4 2 9" xfId="33441"/>
    <cellStyle name="RIGs input totals 3 4 20" xfId="33442"/>
    <cellStyle name="RIGs input totals 3 4 21" xfId="33443"/>
    <cellStyle name="RIGs input totals 3 4 22" xfId="33444"/>
    <cellStyle name="RIGs input totals 3 4 23" xfId="33445"/>
    <cellStyle name="RIGs input totals 3 4 24" xfId="33446"/>
    <cellStyle name="RIGs input totals 3 4 25" xfId="33447"/>
    <cellStyle name="RIGs input totals 3 4 26" xfId="33448"/>
    <cellStyle name="RIGs input totals 3 4 27" xfId="33449"/>
    <cellStyle name="RIGs input totals 3 4 28" xfId="33450"/>
    <cellStyle name="RIGs input totals 3 4 29" xfId="33451"/>
    <cellStyle name="RIGs input totals 3 4 3" xfId="33452"/>
    <cellStyle name="RIGs input totals 3 4 3 2" xfId="46996"/>
    <cellStyle name="RIGs input totals 3 4 3 3" xfId="46997"/>
    <cellStyle name="RIGs input totals 3 4 30" xfId="33453"/>
    <cellStyle name="RIGs input totals 3 4 31" xfId="33454"/>
    <cellStyle name="RIGs input totals 3 4 32" xfId="33455"/>
    <cellStyle name="RIGs input totals 3 4 33" xfId="33456"/>
    <cellStyle name="RIGs input totals 3 4 34" xfId="33457"/>
    <cellStyle name="RIGs input totals 3 4 4" xfId="33458"/>
    <cellStyle name="RIGs input totals 3 4 4 2" xfId="46998"/>
    <cellStyle name="RIGs input totals 3 4 4 3" xfId="46999"/>
    <cellStyle name="RIGs input totals 3 4 5" xfId="33459"/>
    <cellStyle name="RIGs input totals 3 4 6" xfId="33460"/>
    <cellStyle name="RIGs input totals 3 4 7" xfId="33461"/>
    <cellStyle name="RIGs input totals 3 4 8" xfId="33462"/>
    <cellStyle name="RIGs input totals 3 4 9" xfId="33463"/>
    <cellStyle name="RIGs input totals 3 5" xfId="33464"/>
    <cellStyle name="RIGs input totals 3 5 10" xfId="33465"/>
    <cellStyle name="RIGs input totals 3 5 11" xfId="33466"/>
    <cellStyle name="RIGs input totals 3 5 12" xfId="33467"/>
    <cellStyle name="RIGs input totals 3 5 13" xfId="33468"/>
    <cellStyle name="RIGs input totals 3 5 14" xfId="33469"/>
    <cellStyle name="RIGs input totals 3 5 15" xfId="33470"/>
    <cellStyle name="RIGs input totals 3 5 16" xfId="33471"/>
    <cellStyle name="RIGs input totals 3 5 17" xfId="33472"/>
    <cellStyle name="RIGs input totals 3 5 18" xfId="33473"/>
    <cellStyle name="RIGs input totals 3 5 19" xfId="33474"/>
    <cellStyle name="RIGs input totals 3 5 2" xfId="33475"/>
    <cellStyle name="RIGs input totals 3 5 2 10" xfId="33476"/>
    <cellStyle name="RIGs input totals 3 5 2 11" xfId="33477"/>
    <cellStyle name="RIGs input totals 3 5 2 12" xfId="33478"/>
    <cellStyle name="RIGs input totals 3 5 2 13" xfId="33479"/>
    <cellStyle name="RIGs input totals 3 5 2 2" xfId="33480"/>
    <cellStyle name="RIGs input totals 3 5 2 2 2" xfId="47000"/>
    <cellStyle name="RIGs input totals 3 5 2 2 3" xfId="47001"/>
    <cellStyle name="RIGs input totals 3 5 2 3" xfId="33481"/>
    <cellStyle name="RIGs input totals 3 5 2 3 2" xfId="47002"/>
    <cellStyle name="RIGs input totals 3 5 2 3 3" xfId="47003"/>
    <cellStyle name="RIGs input totals 3 5 2 4" xfId="33482"/>
    <cellStyle name="RIGs input totals 3 5 2 5" xfId="33483"/>
    <cellStyle name="RIGs input totals 3 5 2 6" xfId="33484"/>
    <cellStyle name="RIGs input totals 3 5 2 7" xfId="33485"/>
    <cellStyle name="RIGs input totals 3 5 2 8" xfId="33486"/>
    <cellStyle name="RIGs input totals 3 5 2 9" xfId="33487"/>
    <cellStyle name="RIGs input totals 3 5 20" xfId="33488"/>
    <cellStyle name="RIGs input totals 3 5 21" xfId="33489"/>
    <cellStyle name="RIGs input totals 3 5 22" xfId="33490"/>
    <cellStyle name="RIGs input totals 3 5 23" xfId="33491"/>
    <cellStyle name="RIGs input totals 3 5 24" xfId="33492"/>
    <cellStyle name="RIGs input totals 3 5 25" xfId="33493"/>
    <cellStyle name="RIGs input totals 3 5 26" xfId="33494"/>
    <cellStyle name="RIGs input totals 3 5 27" xfId="33495"/>
    <cellStyle name="RIGs input totals 3 5 28" xfId="33496"/>
    <cellStyle name="RIGs input totals 3 5 29" xfId="33497"/>
    <cellStyle name="RIGs input totals 3 5 3" xfId="33498"/>
    <cellStyle name="RIGs input totals 3 5 3 2" xfId="47004"/>
    <cellStyle name="RIGs input totals 3 5 3 3" xfId="47005"/>
    <cellStyle name="RIGs input totals 3 5 30" xfId="33499"/>
    <cellStyle name="RIGs input totals 3 5 31" xfId="33500"/>
    <cellStyle name="RIGs input totals 3 5 32" xfId="33501"/>
    <cellStyle name="RIGs input totals 3 5 33" xfId="33502"/>
    <cellStyle name="RIGs input totals 3 5 34" xfId="33503"/>
    <cellStyle name="RIGs input totals 3 5 4" xfId="33504"/>
    <cellStyle name="RIGs input totals 3 5 4 2" xfId="47006"/>
    <cellStyle name="RIGs input totals 3 5 4 3" xfId="47007"/>
    <cellStyle name="RIGs input totals 3 5 5" xfId="33505"/>
    <cellStyle name="RIGs input totals 3 5 6" xfId="33506"/>
    <cellStyle name="RIGs input totals 3 5 7" xfId="33507"/>
    <cellStyle name="RIGs input totals 3 5 8" xfId="33508"/>
    <cellStyle name="RIGs input totals 3 5 9" xfId="33509"/>
    <cellStyle name="RIGs input totals 3 6" xfId="33510"/>
    <cellStyle name="RIGs input totals 3 6 10" xfId="33511"/>
    <cellStyle name="RIGs input totals 3 6 11" xfId="33512"/>
    <cellStyle name="RIGs input totals 3 6 12" xfId="33513"/>
    <cellStyle name="RIGs input totals 3 6 13" xfId="33514"/>
    <cellStyle name="RIGs input totals 3 6 2" xfId="33515"/>
    <cellStyle name="RIGs input totals 3 6 2 2" xfId="47008"/>
    <cellStyle name="RIGs input totals 3 6 2 3" xfId="47009"/>
    <cellStyle name="RIGs input totals 3 6 3" xfId="33516"/>
    <cellStyle name="RIGs input totals 3 6 3 2" xfId="47010"/>
    <cellStyle name="RIGs input totals 3 6 3 3" xfId="47011"/>
    <cellStyle name="RIGs input totals 3 6 4" xfId="33517"/>
    <cellStyle name="RIGs input totals 3 6 5" xfId="33518"/>
    <cellStyle name="RIGs input totals 3 6 6" xfId="33519"/>
    <cellStyle name="RIGs input totals 3 6 7" xfId="33520"/>
    <cellStyle name="RIGs input totals 3 6 8" xfId="33521"/>
    <cellStyle name="RIGs input totals 3 6 9" xfId="33522"/>
    <cellStyle name="RIGs input totals 3 7" xfId="33523"/>
    <cellStyle name="RIGs input totals 3 7 2" xfId="47012"/>
    <cellStyle name="RIGs input totals 3 7 2 2" xfId="47013"/>
    <cellStyle name="RIGs input totals 3 7 2 3" xfId="47014"/>
    <cellStyle name="RIGs input totals 3 7 3" xfId="47015"/>
    <cellStyle name="RIGs input totals 3 7 3 2" xfId="47016"/>
    <cellStyle name="RIGs input totals 3 7 4" xfId="47017"/>
    <cellStyle name="RIGs input totals 3 8" xfId="33524"/>
    <cellStyle name="RIGs input totals 3 8 2" xfId="47018"/>
    <cellStyle name="RIGs input totals 3 9" xfId="33525"/>
    <cellStyle name="RIGs input totals 3 9 2" xfId="47019"/>
    <cellStyle name="RIGs input totals 3_1.3s Accounting C Costs Scots" xfId="33526"/>
    <cellStyle name="RIGs input totals 30" xfId="33527"/>
    <cellStyle name="RIGs input totals 30 2" xfId="47020"/>
    <cellStyle name="RIGs input totals 31" xfId="33528"/>
    <cellStyle name="RIGs input totals 31 2" xfId="47021"/>
    <cellStyle name="RIGs input totals 32" xfId="33529"/>
    <cellStyle name="RIGs input totals 32 2" xfId="47022"/>
    <cellStyle name="RIGs input totals 33" xfId="33530"/>
    <cellStyle name="RIGs input totals 33 2" xfId="47023"/>
    <cellStyle name="RIGs input totals 34" xfId="33531"/>
    <cellStyle name="RIGs input totals 35" xfId="33532"/>
    <cellStyle name="RIGs input totals 36" xfId="33533"/>
    <cellStyle name="RIGs input totals 37" xfId="33534"/>
    <cellStyle name="RIGs input totals 38" xfId="33535"/>
    <cellStyle name="RIGs input totals 39" xfId="33536"/>
    <cellStyle name="RIGs input totals 4" xfId="33537"/>
    <cellStyle name="RIGs input totals 4 10" xfId="33538"/>
    <cellStyle name="RIGs input totals 4 10 2" xfId="47024"/>
    <cellStyle name="RIGs input totals 4 11" xfId="33539"/>
    <cellStyle name="RIGs input totals 4 11 2" xfId="47025"/>
    <cellStyle name="RIGs input totals 4 12" xfId="33540"/>
    <cellStyle name="RIGs input totals 4 12 2" xfId="47026"/>
    <cellStyle name="RIGs input totals 4 13" xfId="33541"/>
    <cellStyle name="RIGs input totals 4 13 2" xfId="47027"/>
    <cellStyle name="RIGs input totals 4 14" xfId="33542"/>
    <cellStyle name="RIGs input totals 4 14 2" xfId="47028"/>
    <cellStyle name="RIGs input totals 4 15" xfId="33543"/>
    <cellStyle name="RIGs input totals 4 15 2" xfId="47029"/>
    <cellStyle name="RIGs input totals 4 16" xfId="33544"/>
    <cellStyle name="RIGs input totals 4 16 2" xfId="47030"/>
    <cellStyle name="RIGs input totals 4 17" xfId="33545"/>
    <cellStyle name="RIGs input totals 4 17 2" xfId="47031"/>
    <cellStyle name="RIGs input totals 4 18" xfId="33546"/>
    <cellStyle name="RIGs input totals 4 18 2" xfId="47032"/>
    <cellStyle name="RIGs input totals 4 19" xfId="33547"/>
    <cellStyle name="RIGs input totals 4 19 2" xfId="47033"/>
    <cellStyle name="RIGs input totals 4 2" xfId="33548"/>
    <cellStyle name="RIGs input totals 4 2 10" xfId="33549"/>
    <cellStyle name="RIGs input totals 4 2 10 2" xfId="47034"/>
    <cellStyle name="RIGs input totals 4 2 11" xfId="33550"/>
    <cellStyle name="RIGs input totals 4 2 11 2" xfId="47035"/>
    <cellStyle name="RIGs input totals 4 2 12" xfId="33551"/>
    <cellStyle name="RIGs input totals 4 2 12 2" xfId="47036"/>
    <cellStyle name="RIGs input totals 4 2 13" xfId="33552"/>
    <cellStyle name="RIGs input totals 4 2 13 2" xfId="47037"/>
    <cellStyle name="RIGs input totals 4 2 14" xfId="33553"/>
    <cellStyle name="RIGs input totals 4 2 14 2" xfId="47038"/>
    <cellStyle name="RIGs input totals 4 2 15" xfId="33554"/>
    <cellStyle name="RIGs input totals 4 2 15 2" xfId="47039"/>
    <cellStyle name="RIGs input totals 4 2 16" xfId="33555"/>
    <cellStyle name="RIGs input totals 4 2 16 2" xfId="47040"/>
    <cellStyle name="RIGs input totals 4 2 17" xfId="33556"/>
    <cellStyle name="RIGs input totals 4 2 17 2" xfId="47041"/>
    <cellStyle name="RIGs input totals 4 2 18" xfId="33557"/>
    <cellStyle name="RIGs input totals 4 2 18 2" xfId="47042"/>
    <cellStyle name="RIGs input totals 4 2 19" xfId="33558"/>
    <cellStyle name="RIGs input totals 4 2 19 2" xfId="47043"/>
    <cellStyle name="RIGs input totals 4 2 2" xfId="33559"/>
    <cellStyle name="RIGs input totals 4 2 2 10" xfId="33560"/>
    <cellStyle name="RIGs input totals 4 2 2 11" xfId="33561"/>
    <cellStyle name="RIGs input totals 4 2 2 12" xfId="33562"/>
    <cellStyle name="RIGs input totals 4 2 2 13" xfId="33563"/>
    <cellStyle name="RIGs input totals 4 2 2 14" xfId="33564"/>
    <cellStyle name="RIGs input totals 4 2 2 15" xfId="33565"/>
    <cellStyle name="RIGs input totals 4 2 2 16" xfId="33566"/>
    <cellStyle name="RIGs input totals 4 2 2 17" xfId="33567"/>
    <cellStyle name="RIGs input totals 4 2 2 18" xfId="33568"/>
    <cellStyle name="RIGs input totals 4 2 2 19" xfId="33569"/>
    <cellStyle name="RIGs input totals 4 2 2 2" xfId="33570"/>
    <cellStyle name="RIGs input totals 4 2 2 2 10" xfId="33571"/>
    <cellStyle name="RIGs input totals 4 2 2 2 11" xfId="33572"/>
    <cellStyle name="RIGs input totals 4 2 2 2 12" xfId="33573"/>
    <cellStyle name="RIGs input totals 4 2 2 2 13" xfId="33574"/>
    <cellStyle name="RIGs input totals 4 2 2 2 14" xfId="33575"/>
    <cellStyle name="RIGs input totals 4 2 2 2 15" xfId="33576"/>
    <cellStyle name="RIGs input totals 4 2 2 2 16" xfId="33577"/>
    <cellStyle name="RIGs input totals 4 2 2 2 17" xfId="33578"/>
    <cellStyle name="RIGs input totals 4 2 2 2 18" xfId="33579"/>
    <cellStyle name="RIGs input totals 4 2 2 2 19" xfId="33580"/>
    <cellStyle name="RIGs input totals 4 2 2 2 2" xfId="33581"/>
    <cellStyle name="RIGs input totals 4 2 2 2 2 10" xfId="33582"/>
    <cellStyle name="RIGs input totals 4 2 2 2 2 11" xfId="33583"/>
    <cellStyle name="RIGs input totals 4 2 2 2 2 12" xfId="33584"/>
    <cellStyle name="RIGs input totals 4 2 2 2 2 13" xfId="33585"/>
    <cellStyle name="RIGs input totals 4 2 2 2 2 2" xfId="33586"/>
    <cellStyle name="RIGs input totals 4 2 2 2 2 2 2" xfId="47044"/>
    <cellStyle name="RIGs input totals 4 2 2 2 2 2 3" xfId="47045"/>
    <cellStyle name="RIGs input totals 4 2 2 2 2 3" xfId="33587"/>
    <cellStyle name="RIGs input totals 4 2 2 2 2 3 2" xfId="47046"/>
    <cellStyle name="RIGs input totals 4 2 2 2 2 3 3" xfId="47047"/>
    <cellStyle name="RIGs input totals 4 2 2 2 2 4" xfId="33588"/>
    <cellStyle name="RIGs input totals 4 2 2 2 2 5" xfId="33589"/>
    <cellStyle name="RIGs input totals 4 2 2 2 2 6" xfId="33590"/>
    <cellStyle name="RIGs input totals 4 2 2 2 2 7" xfId="33591"/>
    <cellStyle name="RIGs input totals 4 2 2 2 2 8" xfId="33592"/>
    <cellStyle name="RIGs input totals 4 2 2 2 2 9" xfId="33593"/>
    <cellStyle name="RIGs input totals 4 2 2 2 20" xfId="33594"/>
    <cellStyle name="RIGs input totals 4 2 2 2 21" xfId="33595"/>
    <cellStyle name="RIGs input totals 4 2 2 2 22" xfId="33596"/>
    <cellStyle name="RIGs input totals 4 2 2 2 23" xfId="33597"/>
    <cellStyle name="RIGs input totals 4 2 2 2 24" xfId="33598"/>
    <cellStyle name="RIGs input totals 4 2 2 2 25" xfId="33599"/>
    <cellStyle name="RIGs input totals 4 2 2 2 26" xfId="33600"/>
    <cellStyle name="RIGs input totals 4 2 2 2 27" xfId="33601"/>
    <cellStyle name="RIGs input totals 4 2 2 2 28" xfId="33602"/>
    <cellStyle name="RIGs input totals 4 2 2 2 29" xfId="33603"/>
    <cellStyle name="RIGs input totals 4 2 2 2 3" xfId="33604"/>
    <cellStyle name="RIGs input totals 4 2 2 2 3 2" xfId="47048"/>
    <cellStyle name="RIGs input totals 4 2 2 2 3 3" xfId="47049"/>
    <cellStyle name="RIGs input totals 4 2 2 2 30" xfId="33605"/>
    <cellStyle name="RIGs input totals 4 2 2 2 31" xfId="33606"/>
    <cellStyle name="RIGs input totals 4 2 2 2 32" xfId="33607"/>
    <cellStyle name="RIGs input totals 4 2 2 2 33" xfId="33608"/>
    <cellStyle name="RIGs input totals 4 2 2 2 34" xfId="33609"/>
    <cellStyle name="RIGs input totals 4 2 2 2 4" xfId="33610"/>
    <cellStyle name="RIGs input totals 4 2 2 2 4 2" xfId="47050"/>
    <cellStyle name="RIGs input totals 4 2 2 2 4 3" xfId="47051"/>
    <cellStyle name="RIGs input totals 4 2 2 2 5" xfId="33611"/>
    <cellStyle name="RIGs input totals 4 2 2 2 6" xfId="33612"/>
    <cellStyle name="RIGs input totals 4 2 2 2 7" xfId="33613"/>
    <cellStyle name="RIGs input totals 4 2 2 2 8" xfId="33614"/>
    <cellStyle name="RIGs input totals 4 2 2 2 9" xfId="33615"/>
    <cellStyle name="RIGs input totals 4 2 2 20" xfId="33616"/>
    <cellStyle name="RIGs input totals 4 2 2 21" xfId="33617"/>
    <cellStyle name="RIGs input totals 4 2 2 22" xfId="33618"/>
    <cellStyle name="RIGs input totals 4 2 2 23" xfId="33619"/>
    <cellStyle name="RIGs input totals 4 2 2 24" xfId="33620"/>
    <cellStyle name="RIGs input totals 4 2 2 25" xfId="33621"/>
    <cellStyle name="RIGs input totals 4 2 2 26" xfId="33622"/>
    <cellStyle name="RIGs input totals 4 2 2 27" xfId="33623"/>
    <cellStyle name="RIGs input totals 4 2 2 28" xfId="33624"/>
    <cellStyle name="RIGs input totals 4 2 2 29" xfId="33625"/>
    <cellStyle name="RIGs input totals 4 2 2 3" xfId="33626"/>
    <cellStyle name="RIGs input totals 4 2 2 3 10" xfId="33627"/>
    <cellStyle name="RIGs input totals 4 2 2 3 11" xfId="33628"/>
    <cellStyle name="RIGs input totals 4 2 2 3 12" xfId="33629"/>
    <cellStyle name="RIGs input totals 4 2 2 3 13" xfId="33630"/>
    <cellStyle name="RIGs input totals 4 2 2 3 2" xfId="33631"/>
    <cellStyle name="RIGs input totals 4 2 2 3 2 2" xfId="47052"/>
    <cellStyle name="RIGs input totals 4 2 2 3 2 3" xfId="47053"/>
    <cellStyle name="RIGs input totals 4 2 2 3 3" xfId="33632"/>
    <cellStyle name="RIGs input totals 4 2 2 3 3 2" xfId="47054"/>
    <cellStyle name="RIGs input totals 4 2 2 3 3 3" xfId="47055"/>
    <cellStyle name="RIGs input totals 4 2 2 3 4" xfId="33633"/>
    <cellStyle name="RIGs input totals 4 2 2 3 5" xfId="33634"/>
    <cellStyle name="RIGs input totals 4 2 2 3 6" xfId="33635"/>
    <cellStyle name="RIGs input totals 4 2 2 3 7" xfId="33636"/>
    <cellStyle name="RIGs input totals 4 2 2 3 8" xfId="33637"/>
    <cellStyle name="RIGs input totals 4 2 2 3 9" xfId="33638"/>
    <cellStyle name="RIGs input totals 4 2 2 30" xfId="33639"/>
    <cellStyle name="RIGs input totals 4 2 2 31" xfId="33640"/>
    <cellStyle name="RIGs input totals 4 2 2 32" xfId="33641"/>
    <cellStyle name="RIGs input totals 4 2 2 33" xfId="33642"/>
    <cellStyle name="RIGs input totals 4 2 2 34" xfId="33643"/>
    <cellStyle name="RIGs input totals 4 2 2 35" xfId="33644"/>
    <cellStyle name="RIGs input totals 4 2 2 4" xfId="33645"/>
    <cellStyle name="RIGs input totals 4 2 2 4 2" xfId="47056"/>
    <cellStyle name="RIGs input totals 4 2 2 4 3" xfId="47057"/>
    <cellStyle name="RIGs input totals 4 2 2 5" xfId="33646"/>
    <cellStyle name="RIGs input totals 4 2 2 5 2" xfId="47058"/>
    <cellStyle name="RIGs input totals 4 2 2 5 3" xfId="47059"/>
    <cellStyle name="RIGs input totals 4 2 2 6" xfId="33647"/>
    <cellStyle name="RIGs input totals 4 2 2 7" xfId="33648"/>
    <cellStyle name="RIGs input totals 4 2 2 8" xfId="33649"/>
    <cellStyle name="RIGs input totals 4 2 2 9" xfId="33650"/>
    <cellStyle name="RIGs input totals 4 2 2_4 28 1_Asst_Health_Crit_AllTO_RIIO_20110714pm" xfId="33651"/>
    <cellStyle name="RIGs input totals 4 2 20" xfId="33652"/>
    <cellStyle name="RIGs input totals 4 2 20 2" xfId="47060"/>
    <cellStyle name="RIGs input totals 4 2 21" xfId="33653"/>
    <cellStyle name="RIGs input totals 4 2 21 2" xfId="47061"/>
    <cellStyle name="RIGs input totals 4 2 22" xfId="33654"/>
    <cellStyle name="RIGs input totals 4 2 22 2" xfId="47062"/>
    <cellStyle name="RIGs input totals 4 2 23" xfId="33655"/>
    <cellStyle name="RIGs input totals 4 2 23 2" xfId="47063"/>
    <cellStyle name="RIGs input totals 4 2 24" xfId="33656"/>
    <cellStyle name="RIGs input totals 4 2 24 2" xfId="47064"/>
    <cellStyle name="RIGs input totals 4 2 25" xfId="33657"/>
    <cellStyle name="RIGs input totals 4 2 25 2" xfId="47065"/>
    <cellStyle name="RIGs input totals 4 2 26" xfId="33658"/>
    <cellStyle name="RIGs input totals 4 2 27" xfId="33659"/>
    <cellStyle name="RIGs input totals 4 2 28" xfId="33660"/>
    <cellStyle name="RIGs input totals 4 2 29" xfId="33661"/>
    <cellStyle name="RIGs input totals 4 2 3" xfId="33662"/>
    <cellStyle name="RIGs input totals 4 2 3 10" xfId="33663"/>
    <cellStyle name="RIGs input totals 4 2 3 11" xfId="33664"/>
    <cellStyle name="RIGs input totals 4 2 3 12" xfId="33665"/>
    <cellStyle name="RIGs input totals 4 2 3 13" xfId="33666"/>
    <cellStyle name="RIGs input totals 4 2 3 14" xfId="33667"/>
    <cellStyle name="RIGs input totals 4 2 3 15" xfId="33668"/>
    <cellStyle name="RIGs input totals 4 2 3 16" xfId="33669"/>
    <cellStyle name="RIGs input totals 4 2 3 17" xfId="33670"/>
    <cellStyle name="RIGs input totals 4 2 3 18" xfId="33671"/>
    <cellStyle name="RIGs input totals 4 2 3 19" xfId="33672"/>
    <cellStyle name="RIGs input totals 4 2 3 2" xfId="33673"/>
    <cellStyle name="RIGs input totals 4 2 3 2 10" xfId="33674"/>
    <cellStyle name="RIGs input totals 4 2 3 2 11" xfId="33675"/>
    <cellStyle name="RIGs input totals 4 2 3 2 12" xfId="33676"/>
    <cellStyle name="RIGs input totals 4 2 3 2 13" xfId="33677"/>
    <cellStyle name="RIGs input totals 4 2 3 2 2" xfId="33678"/>
    <cellStyle name="RIGs input totals 4 2 3 2 2 2" xfId="47066"/>
    <cellStyle name="RIGs input totals 4 2 3 2 2 3" xfId="47067"/>
    <cellStyle name="RIGs input totals 4 2 3 2 3" xfId="33679"/>
    <cellStyle name="RIGs input totals 4 2 3 2 3 2" xfId="47068"/>
    <cellStyle name="RIGs input totals 4 2 3 2 3 3" xfId="47069"/>
    <cellStyle name="RIGs input totals 4 2 3 2 4" xfId="33680"/>
    <cellStyle name="RIGs input totals 4 2 3 2 5" xfId="33681"/>
    <cellStyle name="RIGs input totals 4 2 3 2 6" xfId="33682"/>
    <cellStyle name="RIGs input totals 4 2 3 2 7" xfId="33683"/>
    <cellStyle name="RIGs input totals 4 2 3 2 8" xfId="33684"/>
    <cellStyle name="RIGs input totals 4 2 3 2 9" xfId="33685"/>
    <cellStyle name="RIGs input totals 4 2 3 20" xfId="33686"/>
    <cellStyle name="RIGs input totals 4 2 3 21" xfId="33687"/>
    <cellStyle name="RIGs input totals 4 2 3 22" xfId="33688"/>
    <cellStyle name="RIGs input totals 4 2 3 23" xfId="33689"/>
    <cellStyle name="RIGs input totals 4 2 3 24" xfId="33690"/>
    <cellStyle name="RIGs input totals 4 2 3 25" xfId="33691"/>
    <cellStyle name="RIGs input totals 4 2 3 26" xfId="33692"/>
    <cellStyle name="RIGs input totals 4 2 3 27" xfId="33693"/>
    <cellStyle name="RIGs input totals 4 2 3 28" xfId="33694"/>
    <cellStyle name="RIGs input totals 4 2 3 29" xfId="33695"/>
    <cellStyle name="RIGs input totals 4 2 3 3" xfId="33696"/>
    <cellStyle name="RIGs input totals 4 2 3 3 2" xfId="47070"/>
    <cellStyle name="RIGs input totals 4 2 3 3 3" xfId="47071"/>
    <cellStyle name="RIGs input totals 4 2 3 30" xfId="33697"/>
    <cellStyle name="RIGs input totals 4 2 3 31" xfId="33698"/>
    <cellStyle name="RIGs input totals 4 2 3 32" xfId="33699"/>
    <cellStyle name="RIGs input totals 4 2 3 33" xfId="33700"/>
    <cellStyle name="RIGs input totals 4 2 3 34" xfId="33701"/>
    <cellStyle name="RIGs input totals 4 2 3 4" xfId="33702"/>
    <cellStyle name="RIGs input totals 4 2 3 4 2" xfId="47072"/>
    <cellStyle name="RIGs input totals 4 2 3 4 3" xfId="47073"/>
    <cellStyle name="RIGs input totals 4 2 3 5" xfId="33703"/>
    <cellStyle name="RIGs input totals 4 2 3 6" xfId="33704"/>
    <cellStyle name="RIGs input totals 4 2 3 7" xfId="33705"/>
    <cellStyle name="RIGs input totals 4 2 3 8" xfId="33706"/>
    <cellStyle name="RIGs input totals 4 2 3 9" xfId="33707"/>
    <cellStyle name="RIGs input totals 4 2 30" xfId="33708"/>
    <cellStyle name="RIGs input totals 4 2 31" xfId="33709"/>
    <cellStyle name="RIGs input totals 4 2 32" xfId="33710"/>
    <cellStyle name="RIGs input totals 4 2 33" xfId="33711"/>
    <cellStyle name="RIGs input totals 4 2 34" xfId="33712"/>
    <cellStyle name="RIGs input totals 4 2 35" xfId="33713"/>
    <cellStyle name="RIGs input totals 4 2 36" xfId="33714"/>
    <cellStyle name="RIGs input totals 4 2 37" xfId="33715"/>
    <cellStyle name="RIGs input totals 4 2 38" xfId="33716"/>
    <cellStyle name="RIGs input totals 4 2 4" xfId="33717"/>
    <cellStyle name="RIGs input totals 4 2 4 10" xfId="33718"/>
    <cellStyle name="RIGs input totals 4 2 4 11" xfId="33719"/>
    <cellStyle name="RIGs input totals 4 2 4 12" xfId="33720"/>
    <cellStyle name="RIGs input totals 4 2 4 13" xfId="33721"/>
    <cellStyle name="RIGs input totals 4 2 4 14" xfId="33722"/>
    <cellStyle name="RIGs input totals 4 2 4 15" xfId="33723"/>
    <cellStyle name="RIGs input totals 4 2 4 16" xfId="33724"/>
    <cellStyle name="RIGs input totals 4 2 4 17" xfId="33725"/>
    <cellStyle name="RIGs input totals 4 2 4 18" xfId="33726"/>
    <cellStyle name="RIGs input totals 4 2 4 19" xfId="33727"/>
    <cellStyle name="RIGs input totals 4 2 4 2" xfId="33728"/>
    <cellStyle name="RIGs input totals 4 2 4 2 10" xfId="33729"/>
    <cellStyle name="RIGs input totals 4 2 4 2 11" xfId="33730"/>
    <cellStyle name="RIGs input totals 4 2 4 2 12" xfId="33731"/>
    <cellStyle name="RIGs input totals 4 2 4 2 13" xfId="33732"/>
    <cellStyle name="RIGs input totals 4 2 4 2 2" xfId="33733"/>
    <cellStyle name="RIGs input totals 4 2 4 2 2 2" xfId="47074"/>
    <cellStyle name="RIGs input totals 4 2 4 2 2 3" xfId="47075"/>
    <cellStyle name="RIGs input totals 4 2 4 2 3" xfId="33734"/>
    <cellStyle name="RIGs input totals 4 2 4 2 3 2" xfId="47076"/>
    <cellStyle name="RIGs input totals 4 2 4 2 3 3" xfId="47077"/>
    <cellStyle name="RIGs input totals 4 2 4 2 4" xfId="33735"/>
    <cellStyle name="RIGs input totals 4 2 4 2 5" xfId="33736"/>
    <cellStyle name="RIGs input totals 4 2 4 2 6" xfId="33737"/>
    <cellStyle name="RIGs input totals 4 2 4 2 7" xfId="33738"/>
    <cellStyle name="RIGs input totals 4 2 4 2 8" xfId="33739"/>
    <cellStyle name="RIGs input totals 4 2 4 2 9" xfId="33740"/>
    <cellStyle name="RIGs input totals 4 2 4 20" xfId="33741"/>
    <cellStyle name="RIGs input totals 4 2 4 21" xfId="33742"/>
    <cellStyle name="RIGs input totals 4 2 4 22" xfId="33743"/>
    <cellStyle name="RIGs input totals 4 2 4 23" xfId="33744"/>
    <cellStyle name="RIGs input totals 4 2 4 24" xfId="33745"/>
    <cellStyle name="RIGs input totals 4 2 4 25" xfId="33746"/>
    <cellStyle name="RIGs input totals 4 2 4 26" xfId="33747"/>
    <cellStyle name="RIGs input totals 4 2 4 27" xfId="33748"/>
    <cellStyle name="RIGs input totals 4 2 4 28" xfId="33749"/>
    <cellStyle name="RIGs input totals 4 2 4 29" xfId="33750"/>
    <cellStyle name="RIGs input totals 4 2 4 3" xfId="33751"/>
    <cellStyle name="RIGs input totals 4 2 4 3 2" xfId="47078"/>
    <cellStyle name="RIGs input totals 4 2 4 3 3" xfId="47079"/>
    <cellStyle name="RIGs input totals 4 2 4 30" xfId="33752"/>
    <cellStyle name="RIGs input totals 4 2 4 31" xfId="33753"/>
    <cellStyle name="RIGs input totals 4 2 4 32" xfId="33754"/>
    <cellStyle name="RIGs input totals 4 2 4 33" xfId="33755"/>
    <cellStyle name="RIGs input totals 4 2 4 34" xfId="33756"/>
    <cellStyle name="RIGs input totals 4 2 4 4" xfId="33757"/>
    <cellStyle name="RIGs input totals 4 2 4 4 2" xfId="47080"/>
    <cellStyle name="RIGs input totals 4 2 4 4 3" xfId="47081"/>
    <cellStyle name="RIGs input totals 4 2 4 5" xfId="33758"/>
    <cellStyle name="RIGs input totals 4 2 4 6" xfId="33759"/>
    <cellStyle name="RIGs input totals 4 2 4 7" xfId="33760"/>
    <cellStyle name="RIGs input totals 4 2 4 8" xfId="33761"/>
    <cellStyle name="RIGs input totals 4 2 4 9" xfId="33762"/>
    <cellStyle name="RIGs input totals 4 2 5" xfId="33763"/>
    <cellStyle name="RIGs input totals 4 2 5 10" xfId="33764"/>
    <cellStyle name="RIGs input totals 4 2 5 11" xfId="33765"/>
    <cellStyle name="RIGs input totals 4 2 5 12" xfId="33766"/>
    <cellStyle name="RIGs input totals 4 2 5 13" xfId="33767"/>
    <cellStyle name="RIGs input totals 4 2 5 2" xfId="33768"/>
    <cellStyle name="RIGs input totals 4 2 5 2 2" xfId="47082"/>
    <cellStyle name="RIGs input totals 4 2 5 2 3" xfId="47083"/>
    <cellStyle name="RIGs input totals 4 2 5 3" xfId="33769"/>
    <cellStyle name="RIGs input totals 4 2 5 3 2" xfId="47084"/>
    <cellStyle name="RIGs input totals 4 2 5 3 3" xfId="47085"/>
    <cellStyle name="RIGs input totals 4 2 5 4" xfId="33770"/>
    <cellStyle name="RIGs input totals 4 2 5 5" xfId="33771"/>
    <cellStyle name="RIGs input totals 4 2 5 6" xfId="33772"/>
    <cellStyle name="RIGs input totals 4 2 5 7" xfId="33773"/>
    <cellStyle name="RIGs input totals 4 2 5 8" xfId="33774"/>
    <cellStyle name="RIGs input totals 4 2 5 9" xfId="33775"/>
    <cellStyle name="RIGs input totals 4 2 6" xfId="33776"/>
    <cellStyle name="RIGs input totals 4 2 6 2" xfId="47086"/>
    <cellStyle name="RIGs input totals 4 2 6 2 2" xfId="47087"/>
    <cellStyle name="RIGs input totals 4 2 6 2 3" xfId="47088"/>
    <cellStyle name="RIGs input totals 4 2 6 3" xfId="47089"/>
    <cellStyle name="RIGs input totals 4 2 6 3 2" xfId="47090"/>
    <cellStyle name="RIGs input totals 4 2 6 4" xfId="47091"/>
    <cellStyle name="RIGs input totals 4 2 7" xfId="33777"/>
    <cellStyle name="RIGs input totals 4 2 7 2" xfId="47092"/>
    <cellStyle name="RIGs input totals 4 2 8" xfId="33778"/>
    <cellStyle name="RIGs input totals 4 2 8 2" xfId="47093"/>
    <cellStyle name="RIGs input totals 4 2 9" xfId="33779"/>
    <cellStyle name="RIGs input totals 4 2 9 2" xfId="47094"/>
    <cellStyle name="RIGs input totals 4 2_4 28 1_Asst_Health_Crit_AllTO_RIIO_20110714pm" xfId="33780"/>
    <cellStyle name="RIGs input totals 4 20" xfId="33781"/>
    <cellStyle name="RIGs input totals 4 20 2" xfId="47095"/>
    <cellStyle name="RIGs input totals 4 21" xfId="33782"/>
    <cellStyle name="RIGs input totals 4 21 2" xfId="47096"/>
    <cellStyle name="RIGs input totals 4 22" xfId="33783"/>
    <cellStyle name="RIGs input totals 4 22 2" xfId="47097"/>
    <cellStyle name="RIGs input totals 4 23" xfId="33784"/>
    <cellStyle name="RIGs input totals 4 23 2" xfId="47098"/>
    <cellStyle name="RIGs input totals 4 24" xfId="33785"/>
    <cellStyle name="RIGs input totals 4 24 2" xfId="47099"/>
    <cellStyle name="RIGs input totals 4 25" xfId="33786"/>
    <cellStyle name="RIGs input totals 4 25 2" xfId="47100"/>
    <cellStyle name="RIGs input totals 4 26" xfId="33787"/>
    <cellStyle name="RIGs input totals 4 26 2" xfId="47101"/>
    <cellStyle name="RIGs input totals 4 27" xfId="33788"/>
    <cellStyle name="RIGs input totals 4 28" xfId="33789"/>
    <cellStyle name="RIGs input totals 4 29" xfId="33790"/>
    <cellStyle name="RIGs input totals 4 3" xfId="33791"/>
    <cellStyle name="RIGs input totals 4 3 10" xfId="33792"/>
    <cellStyle name="RIGs input totals 4 3 11" xfId="33793"/>
    <cellStyle name="RIGs input totals 4 3 12" xfId="33794"/>
    <cellStyle name="RIGs input totals 4 3 13" xfId="33795"/>
    <cellStyle name="RIGs input totals 4 3 14" xfId="33796"/>
    <cellStyle name="RIGs input totals 4 3 15" xfId="33797"/>
    <cellStyle name="RIGs input totals 4 3 16" xfId="33798"/>
    <cellStyle name="RIGs input totals 4 3 17" xfId="33799"/>
    <cellStyle name="RIGs input totals 4 3 18" xfId="33800"/>
    <cellStyle name="RIGs input totals 4 3 19" xfId="33801"/>
    <cellStyle name="RIGs input totals 4 3 2" xfId="33802"/>
    <cellStyle name="RIGs input totals 4 3 2 10" xfId="33803"/>
    <cellStyle name="RIGs input totals 4 3 2 11" xfId="33804"/>
    <cellStyle name="RIGs input totals 4 3 2 12" xfId="33805"/>
    <cellStyle name="RIGs input totals 4 3 2 13" xfId="33806"/>
    <cellStyle name="RIGs input totals 4 3 2 14" xfId="33807"/>
    <cellStyle name="RIGs input totals 4 3 2 15" xfId="33808"/>
    <cellStyle name="RIGs input totals 4 3 2 16" xfId="33809"/>
    <cellStyle name="RIGs input totals 4 3 2 17" xfId="33810"/>
    <cellStyle name="RIGs input totals 4 3 2 18" xfId="33811"/>
    <cellStyle name="RIGs input totals 4 3 2 19" xfId="33812"/>
    <cellStyle name="RIGs input totals 4 3 2 2" xfId="33813"/>
    <cellStyle name="RIGs input totals 4 3 2 2 10" xfId="33814"/>
    <cellStyle name="RIGs input totals 4 3 2 2 11" xfId="33815"/>
    <cellStyle name="RIGs input totals 4 3 2 2 12" xfId="33816"/>
    <cellStyle name="RIGs input totals 4 3 2 2 13" xfId="33817"/>
    <cellStyle name="RIGs input totals 4 3 2 2 2" xfId="33818"/>
    <cellStyle name="RIGs input totals 4 3 2 2 2 2" xfId="47102"/>
    <cellStyle name="RIGs input totals 4 3 2 2 2 3" xfId="47103"/>
    <cellStyle name="RIGs input totals 4 3 2 2 3" xfId="33819"/>
    <cellStyle name="RIGs input totals 4 3 2 2 3 2" xfId="47104"/>
    <cellStyle name="RIGs input totals 4 3 2 2 3 3" xfId="47105"/>
    <cellStyle name="RIGs input totals 4 3 2 2 4" xfId="33820"/>
    <cellStyle name="RIGs input totals 4 3 2 2 5" xfId="33821"/>
    <cellStyle name="RIGs input totals 4 3 2 2 6" xfId="33822"/>
    <cellStyle name="RIGs input totals 4 3 2 2 7" xfId="33823"/>
    <cellStyle name="RIGs input totals 4 3 2 2 8" xfId="33824"/>
    <cellStyle name="RIGs input totals 4 3 2 2 9" xfId="33825"/>
    <cellStyle name="RIGs input totals 4 3 2 20" xfId="33826"/>
    <cellStyle name="RIGs input totals 4 3 2 21" xfId="33827"/>
    <cellStyle name="RIGs input totals 4 3 2 22" xfId="33828"/>
    <cellStyle name="RIGs input totals 4 3 2 23" xfId="33829"/>
    <cellStyle name="RIGs input totals 4 3 2 24" xfId="33830"/>
    <cellStyle name="RIGs input totals 4 3 2 25" xfId="33831"/>
    <cellStyle name="RIGs input totals 4 3 2 26" xfId="33832"/>
    <cellStyle name="RIGs input totals 4 3 2 27" xfId="33833"/>
    <cellStyle name="RIGs input totals 4 3 2 28" xfId="33834"/>
    <cellStyle name="RIGs input totals 4 3 2 29" xfId="33835"/>
    <cellStyle name="RIGs input totals 4 3 2 3" xfId="33836"/>
    <cellStyle name="RIGs input totals 4 3 2 3 2" xfId="47106"/>
    <cellStyle name="RIGs input totals 4 3 2 3 3" xfId="47107"/>
    <cellStyle name="RIGs input totals 4 3 2 30" xfId="33837"/>
    <cellStyle name="RIGs input totals 4 3 2 31" xfId="33838"/>
    <cellStyle name="RIGs input totals 4 3 2 32" xfId="33839"/>
    <cellStyle name="RIGs input totals 4 3 2 33" xfId="33840"/>
    <cellStyle name="RIGs input totals 4 3 2 34" xfId="33841"/>
    <cellStyle name="RIGs input totals 4 3 2 4" xfId="33842"/>
    <cellStyle name="RIGs input totals 4 3 2 4 2" xfId="47108"/>
    <cellStyle name="RIGs input totals 4 3 2 4 3" xfId="47109"/>
    <cellStyle name="RIGs input totals 4 3 2 5" xfId="33843"/>
    <cellStyle name="RIGs input totals 4 3 2 6" xfId="33844"/>
    <cellStyle name="RIGs input totals 4 3 2 7" xfId="33845"/>
    <cellStyle name="RIGs input totals 4 3 2 8" xfId="33846"/>
    <cellStyle name="RIGs input totals 4 3 2 9" xfId="33847"/>
    <cellStyle name="RIGs input totals 4 3 20" xfId="33848"/>
    <cellStyle name="RIGs input totals 4 3 21" xfId="33849"/>
    <cellStyle name="RIGs input totals 4 3 22" xfId="33850"/>
    <cellStyle name="RIGs input totals 4 3 23" xfId="33851"/>
    <cellStyle name="RIGs input totals 4 3 24" xfId="33852"/>
    <cellStyle name="RIGs input totals 4 3 25" xfId="33853"/>
    <cellStyle name="RIGs input totals 4 3 26" xfId="33854"/>
    <cellStyle name="RIGs input totals 4 3 27" xfId="33855"/>
    <cellStyle name="RIGs input totals 4 3 28" xfId="33856"/>
    <cellStyle name="RIGs input totals 4 3 29" xfId="33857"/>
    <cellStyle name="RIGs input totals 4 3 3" xfId="33858"/>
    <cellStyle name="RIGs input totals 4 3 3 10" xfId="33859"/>
    <cellStyle name="RIGs input totals 4 3 3 11" xfId="33860"/>
    <cellStyle name="RIGs input totals 4 3 3 12" xfId="33861"/>
    <cellStyle name="RIGs input totals 4 3 3 13" xfId="33862"/>
    <cellStyle name="RIGs input totals 4 3 3 2" xfId="33863"/>
    <cellStyle name="RIGs input totals 4 3 3 2 2" xfId="47110"/>
    <cellStyle name="RIGs input totals 4 3 3 2 3" xfId="47111"/>
    <cellStyle name="RIGs input totals 4 3 3 3" xfId="33864"/>
    <cellStyle name="RIGs input totals 4 3 3 3 2" xfId="47112"/>
    <cellStyle name="RIGs input totals 4 3 3 3 3" xfId="47113"/>
    <cellStyle name="RIGs input totals 4 3 3 4" xfId="33865"/>
    <cellStyle name="RIGs input totals 4 3 3 5" xfId="33866"/>
    <cellStyle name="RIGs input totals 4 3 3 6" xfId="33867"/>
    <cellStyle name="RIGs input totals 4 3 3 7" xfId="33868"/>
    <cellStyle name="RIGs input totals 4 3 3 8" xfId="33869"/>
    <cellStyle name="RIGs input totals 4 3 3 9" xfId="33870"/>
    <cellStyle name="RIGs input totals 4 3 30" xfId="33871"/>
    <cellStyle name="RIGs input totals 4 3 31" xfId="33872"/>
    <cellStyle name="RIGs input totals 4 3 32" xfId="33873"/>
    <cellStyle name="RIGs input totals 4 3 33" xfId="33874"/>
    <cellStyle name="RIGs input totals 4 3 34" xfId="33875"/>
    <cellStyle name="RIGs input totals 4 3 35" xfId="33876"/>
    <cellStyle name="RIGs input totals 4 3 4" xfId="33877"/>
    <cellStyle name="RIGs input totals 4 3 4 2" xfId="47114"/>
    <cellStyle name="RIGs input totals 4 3 4 3" xfId="47115"/>
    <cellStyle name="RIGs input totals 4 3 5" xfId="33878"/>
    <cellStyle name="RIGs input totals 4 3 5 2" xfId="47116"/>
    <cellStyle name="RIGs input totals 4 3 5 3" xfId="47117"/>
    <cellStyle name="RIGs input totals 4 3 6" xfId="33879"/>
    <cellStyle name="RIGs input totals 4 3 7" xfId="33880"/>
    <cellStyle name="RIGs input totals 4 3 8" xfId="33881"/>
    <cellStyle name="RIGs input totals 4 3 9" xfId="33882"/>
    <cellStyle name="RIGs input totals 4 3_4 28 1_Asst_Health_Crit_AllTO_RIIO_20110714pm" xfId="33883"/>
    <cellStyle name="RIGs input totals 4 30" xfId="33884"/>
    <cellStyle name="RIGs input totals 4 31" xfId="33885"/>
    <cellStyle name="RIGs input totals 4 32" xfId="33886"/>
    <cellStyle name="RIGs input totals 4 33" xfId="33887"/>
    <cellStyle name="RIGs input totals 4 34" xfId="33888"/>
    <cellStyle name="RIGs input totals 4 35" xfId="33889"/>
    <cellStyle name="RIGs input totals 4 36" xfId="33890"/>
    <cellStyle name="RIGs input totals 4 37" xfId="33891"/>
    <cellStyle name="RIGs input totals 4 38" xfId="33892"/>
    <cellStyle name="RIGs input totals 4 39" xfId="33893"/>
    <cellStyle name="RIGs input totals 4 4" xfId="33894"/>
    <cellStyle name="RIGs input totals 4 4 10" xfId="33895"/>
    <cellStyle name="RIGs input totals 4 4 11" xfId="33896"/>
    <cellStyle name="RIGs input totals 4 4 12" xfId="33897"/>
    <cellStyle name="RIGs input totals 4 4 13" xfId="33898"/>
    <cellStyle name="RIGs input totals 4 4 14" xfId="33899"/>
    <cellStyle name="RIGs input totals 4 4 15" xfId="33900"/>
    <cellStyle name="RIGs input totals 4 4 16" xfId="33901"/>
    <cellStyle name="RIGs input totals 4 4 17" xfId="33902"/>
    <cellStyle name="RIGs input totals 4 4 18" xfId="33903"/>
    <cellStyle name="RIGs input totals 4 4 19" xfId="33904"/>
    <cellStyle name="RIGs input totals 4 4 2" xfId="33905"/>
    <cellStyle name="RIGs input totals 4 4 2 10" xfId="33906"/>
    <cellStyle name="RIGs input totals 4 4 2 11" xfId="33907"/>
    <cellStyle name="RIGs input totals 4 4 2 12" xfId="33908"/>
    <cellStyle name="RIGs input totals 4 4 2 13" xfId="33909"/>
    <cellStyle name="RIGs input totals 4 4 2 2" xfId="33910"/>
    <cellStyle name="RIGs input totals 4 4 2 2 2" xfId="47118"/>
    <cellStyle name="RIGs input totals 4 4 2 2 3" xfId="47119"/>
    <cellStyle name="RIGs input totals 4 4 2 3" xfId="33911"/>
    <cellStyle name="RIGs input totals 4 4 2 3 2" xfId="47120"/>
    <cellStyle name="RIGs input totals 4 4 2 3 3" xfId="47121"/>
    <cellStyle name="RIGs input totals 4 4 2 4" xfId="33912"/>
    <cellStyle name="RIGs input totals 4 4 2 5" xfId="33913"/>
    <cellStyle name="RIGs input totals 4 4 2 6" xfId="33914"/>
    <cellStyle name="RIGs input totals 4 4 2 7" xfId="33915"/>
    <cellStyle name="RIGs input totals 4 4 2 8" xfId="33916"/>
    <cellStyle name="RIGs input totals 4 4 2 9" xfId="33917"/>
    <cellStyle name="RIGs input totals 4 4 20" xfId="33918"/>
    <cellStyle name="RIGs input totals 4 4 21" xfId="33919"/>
    <cellStyle name="RIGs input totals 4 4 22" xfId="33920"/>
    <cellStyle name="RIGs input totals 4 4 23" xfId="33921"/>
    <cellStyle name="RIGs input totals 4 4 24" xfId="33922"/>
    <cellStyle name="RIGs input totals 4 4 25" xfId="33923"/>
    <cellStyle name="RIGs input totals 4 4 26" xfId="33924"/>
    <cellStyle name="RIGs input totals 4 4 27" xfId="33925"/>
    <cellStyle name="RIGs input totals 4 4 28" xfId="33926"/>
    <cellStyle name="RIGs input totals 4 4 29" xfId="33927"/>
    <cellStyle name="RIGs input totals 4 4 3" xfId="33928"/>
    <cellStyle name="RIGs input totals 4 4 3 2" xfId="47122"/>
    <cellStyle name="RIGs input totals 4 4 3 3" xfId="47123"/>
    <cellStyle name="RIGs input totals 4 4 30" xfId="33929"/>
    <cellStyle name="RIGs input totals 4 4 31" xfId="33930"/>
    <cellStyle name="RIGs input totals 4 4 32" xfId="33931"/>
    <cellStyle name="RIGs input totals 4 4 33" xfId="33932"/>
    <cellStyle name="RIGs input totals 4 4 34" xfId="33933"/>
    <cellStyle name="RIGs input totals 4 4 4" xfId="33934"/>
    <cellStyle name="RIGs input totals 4 4 4 2" xfId="47124"/>
    <cellStyle name="RIGs input totals 4 4 4 3" xfId="47125"/>
    <cellStyle name="RIGs input totals 4 4 5" xfId="33935"/>
    <cellStyle name="RIGs input totals 4 4 6" xfId="33936"/>
    <cellStyle name="RIGs input totals 4 4 7" xfId="33937"/>
    <cellStyle name="RIGs input totals 4 4 8" xfId="33938"/>
    <cellStyle name="RIGs input totals 4 4 9" xfId="33939"/>
    <cellStyle name="RIGs input totals 4 5" xfId="33940"/>
    <cellStyle name="RIGs input totals 4 5 10" xfId="33941"/>
    <cellStyle name="RIGs input totals 4 5 11" xfId="33942"/>
    <cellStyle name="RIGs input totals 4 5 12" xfId="33943"/>
    <cellStyle name="RIGs input totals 4 5 13" xfId="33944"/>
    <cellStyle name="RIGs input totals 4 5 14" xfId="33945"/>
    <cellStyle name="RIGs input totals 4 5 15" xfId="33946"/>
    <cellStyle name="RIGs input totals 4 5 16" xfId="33947"/>
    <cellStyle name="RIGs input totals 4 5 17" xfId="33948"/>
    <cellStyle name="RIGs input totals 4 5 18" xfId="33949"/>
    <cellStyle name="RIGs input totals 4 5 19" xfId="33950"/>
    <cellStyle name="RIGs input totals 4 5 2" xfId="33951"/>
    <cellStyle name="RIGs input totals 4 5 2 10" xfId="33952"/>
    <cellStyle name="RIGs input totals 4 5 2 11" xfId="33953"/>
    <cellStyle name="RIGs input totals 4 5 2 12" xfId="33954"/>
    <cellStyle name="RIGs input totals 4 5 2 13" xfId="33955"/>
    <cellStyle name="RIGs input totals 4 5 2 2" xfId="33956"/>
    <cellStyle name="RIGs input totals 4 5 2 2 2" xfId="47126"/>
    <cellStyle name="RIGs input totals 4 5 2 2 3" xfId="47127"/>
    <cellStyle name="RIGs input totals 4 5 2 3" xfId="33957"/>
    <cellStyle name="RIGs input totals 4 5 2 3 2" xfId="47128"/>
    <cellStyle name="RIGs input totals 4 5 2 3 3" xfId="47129"/>
    <cellStyle name="RIGs input totals 4 5 2 4" xfId="33958"/>
    <cellStyle name="RIGs input totals 4 5 2 5" xfId="33959"/>
    <cellStyle name="RIGs input totals 4 5 2 6" xfId="33960"/>
    <cellStyle name="RIGs input totals 4 5 2 7" xfId="33961"/>
    <cellStyle name="RIGs input totals 4 5 2 8" xfId="33962"/>
    <cellStyle name="RIGs input totals 4 5 2 9" xfId="33963"/>
    <cellStyle name="RIGs input totals 4 5 20" xfId="33964"/>
    <cellStyle name="RIGs input totals 4 5 21" xfId="33965"/>
    <cellStyle name="RIGs input totals 4 5 22" xfId="33966"/>
    <cellStyle name="RIGs input totals 4 5 23" xfId="33967"/>
    <cellStyle name="RIGs input totals 4 5 24" xfId="33968"/>
    <cellStyle name="RIGs input totals 4 5 25" xfId="33969"/>
    <cellStyle name="RIGs input totals 4 5 26" xfId="33970"/>
    <cellStyle name="RIGs input totals 4 5 27" xfId="33971"/>
    <cellStyle name="RIGs input totals 4 5 28" xfId="33972"/>
    <cellStyle name="RIGs input totals 4 5 29" xfId="33973"/>
    <cellStyle name="RIGs input totals 4 5 3" xfId="33974"/>
    <cellStyle name="RIGs input totals 4 5 3 2" xfId="47130"/>
    <cellStyle name="RIGs input totals 4 5 3 3" xfId="47131"/>
    <cellStyle name="RIGs input totals 4 5 30" xfId="33975"/>
    <cellStyle name="RIGs input totals 4 5 31" xfId="33976"/>
    <cellStyle name="RIGs input totals 4 5 32" xfId="33977"/>
    <cellStyle name="RIGs input totals 4 5 33" xfId="33978"/>
    <cellStyle name="RIGs input totals 4 5 34" xfId="33979"/>
    <cellStyle name="RIGs input totals 4 5 4" xfId="33980"/>
    <cellStyle name="RIGs input totals 4 5 4 2" xfId="47132"/>
    <cellStyle name="RIGs input totals 4 5 4 3" xfId="47133"/>
    <cellStyle name="RIGs input totals 4 5 5" xfId="33981"/>
    <cellStyle name="RIGs input totals 4 5 6" xfId="33982"/>
    <cellStyle name="RIGs input totals 4 5 7" xfId="33983"/>
    <cellStyle name="RIGs input totals 4 5 8" xfId="33984"/>
    <cellStyle name="RIGs input totals 4 5 9" xfId="33985"/>
    <cellStyle name="RIGs input totals 4 6" xfId="33986"/>
    <cellStyle name="RIGs input totals 4 6 10" xfId="33987"/>
    <cellStyle name="RIGs input totals 4 6 11" xfId="33988"/>
    <cellStyle name="RIGs input totals 4 6 12" xfId="33989"/>
    <cellStyle name="RIGs input totals 4 6 13" xfId="33990"/>
    <cellStyle name="RIGs input totals 4 6 2" xfId="33991"/>
    <cellStyle name="RIGs input totals 4 6 2 2" xfId="47134"/>
    <cellStyle name="RIGs input totals 4 6 2 3" xfId="47135"/>
    <cellStyle name="RIGs input totals 4 6 3" xfId="33992"/>
    <cellStyle name="RIGs input totals 4 6 3 2" xfId="47136"/>
    <cellStyle name="RIGs input totals 4 6 3 3" xfId="47137"/>
    <cellStyle name="RIGs input totals 4 6 4" xfId="33993"/>
    <cellStyle name="RIGs input totals 4 6 5" xfId="33994"/>
    <cellStyle name="RIGs input totals 4 6 6" xfId="33995"/>
    <cellStyle name="RIGs input totals 4 6 7" xfId="33996"/>
    <cellStyle name="RIGs input totals 4 6 8" xfId="33997"/>
    <cellStyle name="RIGs input totals 4 6 9" xfId="33998"/>
    <cellStyle name="RIGs input totals 4 7" xfId="33999"/>
    <cellStyle name="RIGs input totals 4 7 2" xfId="47138"/>
    <cellStyle name="RIGs input totals 4 7 2 2" xfId="47139"/>
    <cellStyle name="RIGs input totals 4 7 2 3" xfId="47140"/>
    <cellStyle name="RIGs input totals 4 7 3" xfId="47141"/>
    <cellStyle name="RIGs input totals 4 7 3 2" xfId="47142"/>
    <cellStyle name="RIGs input totals 4 7 4" xfId="47143"/>
    <cellStyle name="RIGs input totals 4 8" xfId="34000"/>
    <cellStyle name="RIGs input totals 4 8 2" xfId="47144"/>
    <cellStyle name="RIGs input totals 4 9" xfId="34001"/>
    <cellStyle name="RIGs input totals 4 9 2" xfId="47145"/>
    <cellStyle name="RIGs input totals 4_1.3s Accounting C Costs Scots" xfId="34002"/>
    <cellStyle name="RIGs input totals 40" xfId="34003"/>
    <cellStyle name="RIGs input totals 41" xfId="34004"/>
    <cellStyle name="RIGs input totals 42" xfId="34005"/>
    <cellStyle name="RIGs input totals 43" xfId="34006"/>
    <cellStyle name="RIGs input totals 44" xfId="34007"/>
    <cellStyle name="RIGs input totals 45" xfId="34008"/>
    <cellStyle name="RIGs input totals 46" xfId="34009"/>
    <cellStyle name="RIGs input totals 47" xfId="34010"/>
    <cellStyle name="RIGs input totals 48" xfId="34011"/>
    <cellStyle name="RIGs input totals 5" xfId="34012"/>
    <cellStyle name="RIGs input totals 5 10" xfId="34013"/>
    <cellStyle name="RIGs input totals 5 10 2" xfId="47146"/>
    <cellStyle name="RIGs input totals 5 11" xfId="34014"/>
    <cellStyle name="RIGs input totals 5 11 2" xfId="47147"/>
    <cellStyle name="RIGs input totals 5 12" xfId="34015"/>
    <cellStyle name="RIGs input totals 5 12 2" xfId="47148"/>
    <cellStyle name="RIGs input totals 5 13" xfId="34016"/>
    <cellStyle name="RIGs input totals 5 13 2" xfId="47149"/>
    <cellStyle name="RIGs input totals 5 14" xfId="34017"/>
    <cellStyle name="RIGs input totals 5 14 2" xfId="47150"/>
    <cellStyle name="RIGs input totals 5 15" xfId="34018"/>
    <cellStyle name="RIGs input totals 5 15 2" xfId="47151"/>
    <cellStyle name="RIGs input totals 5 16" xfId="34019"/>
    <cellStyle name="RIGs input totals 5 16 2" xfId="47152"/>
    <cellStyle name="RIGs input totals 5 17" xfId="34020"/>
    <cellStyle name="RIGs input totals 5 17 2" xfId="47153"/>
    <cellStyle name="RIGs input totals 5 18" xfId="34021"/>
    <cellStyle name="RIGs input totals 5 18 2" xfId="47154"/>
    <cellStyle name="RIGs input totals 5 19" xfId="34022"/>
    <cellStyle name="RIGs input totals 5 19 2" xfId="47155"/>
    <cellStyle name="RIGs input totals 5 2" xfId="34023"/>
    <cellStyle name="RIGs input totals 5 2 10" xfId="34024"/>
    <cellStyle name="RIGs input totals 5 2 10 2" xfId="47156"/>
    <cellStyle name="RIGs input totals 5 2 11" xfId="34025"/>
    <cellStyle name="RIGs input totals 5 2 11 2" xfId="47157"/>
    <cellStyle name="RIGs input totals 5 2 12" xfId="34026"/>
    <cellStyle name="RIGs input totals 5 2 12 2" xfId="47158"/>
    <cellStyle name="RIGs input totals 5 2 13" xfId="34027"/>
    <cellStyle name="RIGs input totals 5 2 13 2" xfId="47159"/>
    <cellStyle name="RIGs input totals 5 2 14" xfId="34028"/>
    <cellStyle name="RIGs input totals 5 2 14 2" xfId="47160"/>
    <cellStyle name="RIGs input totals 5 2 15" xfId="34029"/>
    <cellStyle name="RIGs input totals 5 2 15 2" xfId="47161"/>
    <cellStyle name="RIGs input totals 5 2 16" xfId="34030"/>
    <cellStyle name="RIGs input totals 5 2 16 2" xfId="47162"/>
    <cellStyle name="RIGs input totals 5 2 17" xfId="34031"/>
    <cellStyle name="RIGs input totals 5 2 17 2" xfId="47163"/>
    <cellStyle name="RIGs input totals 5 2 18" xfId="34032"/>
    <cellStyle name="RIGs input totals 5 2 18 2" xfId="47164"/>
    <cellStyle name="RIGs input totals 5 2 19" xfId="34033"/>
    <cellStyle name="RIGs input totals 5 2 19 2" xfId="47165"/>
    <cellStyle name="RIGs input totals 5 2 2" xfId="34034"/>
    <cellStyle name="RIGs input totals 5 2 2 10" xfId="34035"/>
    <cellStyle name="RIGs input totals 5 2 2 10 2" xfId="47166"/>
    <cellStyle name="RIGs input totals 5 2 2 11" xfId="34036"/>
    <cellStyle name="RIGs input totals 5 2 2 11 2" xfId="47167"/>
    <cellStyle name="RIGs input totals 5 2 2 12" xfId="34037"/>
    <cellStyle name="RIGs input totals 5 2 2 12 2" xfId="47168"/>
    <cellStyle name="RIGs input totals 5 2 2 13" xfId="34038"/>
    <cellStyle name="RIGs input totals 5 2 2 13 2" xfId="47169"/>
    <cellStyle name="RIGs input totals 5 2 2 14" xfId="34039"/>
    <cellStyle name="RIGs input totals 5 2 2 14 2" xfId="47170"/>
    <cellStyle name="RIGs input totals 5 2 2 15" xfId="34040"/>
    <cellStyle name="RIGs input totals 5 2 2 15 2" xfId="47171"/>
    <cellStyle name="RIGs input totals 5 2 2 16" xfId="34041"/>
    <cellStyle name="RIGs input totals 5 2 2 16 2" xfId="47172"/>
    <cellStyle name="RIGs input totals 5 2 2 17" xfId="34042"/>
    <cellStyle name="RIGs input totals 5 2 2 17 2" xfId="47173"/>
    <cellStyle name="RIGs input totals 5 2 2 18" xfId="34043"/>
    <cellStyle name="RIGs input totals 5 2 2 18 2" xfId="47174"/>
    <cellStyle name="RIGs input totals 5 2 2 19" xfId="34044"/>
    <cellStyle name="RIGs input totals 5 2 2 19 2" xfId="47175"/>
    <cellStyle name="RIGs input totals 5 2 2 2" xfId="34045"/>
    <cellStyle name="RIGs input totals 5 2 2 2 10" xfId="34046"/>
    <cellStyle name="RIGs input totals 5 2 2 2 11" xfId="34047"/>
    <cellStyle name="RIGs input totals 5 2 2 2 12" xfId="34048"/>
    <cellStyle name="RIGs input totals 5 2 2 2 13" xfId="34049"/>
    <cellStyle name="RIGs input totals 5 2 2 2 14" xfId="34050"/>
    <cellStyle name="RIGs input totals 5 2 2 2 15" xfId="34051"/>
    <cellStyle name="RIGs input totals 5 2 2 2 16" xfId="34052"/>
    <cellStyle name="RIGs input totals 5 2 2 2 17" xfId="34053"/>
    <cellStyle name="RIGs input totals 5 2 2 2 18" xfId="34054"/>
    <cellStyle name="RIGs input totals 5 2 2 2 19" xfId="34055"/>
    <cellStyle name="RIGs input totals 5 2 2 2 2" xfId="34056"/>
    <cellStyle name="RIGs input totals 5 2 2 2 2 10" xfId="34057"/>
    <cellStyle name="RIGs input totals 5 2 2 2 2 11" xfId="34058"/>
    <cellStyle name="RIGs input totals 5 2 2 2 2 12" xfId="34059"/>
    <cellStyle name="RIGs input totals 5 2 2 2 2 13" xfId="34060"/>
    <cellStyle name="RIGs input totals 5 2 2 2 2 14" xfId="34061"/>
    <cellStyle name="RIGs input totals 5 2 2 2 2 15" xfId="34062"/>
    <cellStyle name="RIGs input totals 5 2 2 2 2 16" xfId="34063"/>
    <cellStyle name="RIGs input totals 5 2 2 2 2 17" xfId="34064"/>
    <cellStyle name="RIGs input totals 5 2 2 2 2 18" xfId="34065"/>
    <cellStyle name="RIGs input totals 5 2 2 2 2 19" xfId="34066"/>
    <cellStyle name="RIGs input totals 5 2 2 2 2 2" xfId="34067"/>
    <cellStyle name="RIGs input totals 5 2 2 2 2 2 10" xfId="34068"/>
    <cellStyle name="RIGs input totals 5 2 2 2 2 2 11" xfId="34069"/>
    <cellStyle name="RIGs input totals 5 2 2 2 2 2 12" xfId="34070"/>
    <cellStyle name="RIGs input totals 5 2 2 2 2 2 13" xfId="34071"/>
    <cellStyle name="RIGs input totals 5 2 2 2 2 2 2" xfId="34072"/>
    <cellStyle name="RIGs input totals 5 2 2 2 2 2 2 2" xfId="47176"/>
    <cellStyle name="RIGs input totals 5 2 2 2 2 2 2 3" xfId="47177"/>
    <cellStyle name="RIGs input totals 5 2 2 2 2 2 3" xfId="34073"/>
    <cellStyle name="RIGs input totals 5 2 2 2 2 2 3 2" xfId="47178"/>
    <cellStyle name="RIGs input totals 5 2 2 2 2 2 3 3" xfId="47179"/>
    <cellStyle name="RIGs input totals 5 2 2 2 2 2 4" xfId="34074"/>
    <cellStyle name="RIGs input totals 5 2 2 2 2 2 5" xfId="34075"/>
    <cellStyle name="RIGs input totals 5 2 2 2 2 2 6" xfId="34076"/>
    <cellStyle name="RIGs input totals 5 2 2 2 2 2 7" xfId="34077"/>
    <cellStyle name="RIGs input totals 5 2 2 2 2 2 8" xfId="34078"/>
    <cellStyle name="RIGs input totals 5 2 2 2 2 2 9" xfId="34079"/>
    <cellStyle name="RIGs input totals 5 2 2 2 2 20" xfId="34080"/>
    <cellStyle name="RIGs input totals 5 2 2 2 2 21" xfId="34081"/>
    <cellStyle name="RIGs input totals 5 2 2 2 2 22" xfId="34082"/>
    <cellStyle name="RIGs input totals 5 2 2 2 2 23" xfId="34083"/>
    <cellStyle name="RIGs input totals 5 2 2 2 2 24" xfId="34084"/>
    <cellStyle name="RIGs input totals 5 2 2 2 2 25" xfId="34085"/>
    <cellStyle name="RIGs input totals 5 2 2 2 2 26" xfId="34086"/>
    <cellStyle name="RIGs input totals 5 2 2 2 2 27" xfId="34087"/>
    <cellStyle name="RIGs input totals 5 2 2 2 2 28" xfId="34088"/>
    <cellStyle name="RIGs input totals 5 2 2 2 2 29" xfId="34089"/>
    <cellStyle name="RIGs input totals 5 2 2 2 2 3" xfId="34090"/>
    <cellStyle name="RIGs input totals 5 2 2 2 2 3 2" xfId="47180"/>
    <cellStyle name="RIGs input totals 5 2 2 2 2 3 3" xfId="47181"/>
    <cellStyle name="RIGs input totals 5 2 2 2 2 30" xfId="34091"/>
    <cellStyle name="RIGs input totals 5 2 2 2 2 31" xfId="34092"/>
    <cellStyle name="RIGs input totals 5 2 2 2 2 32" xfId="34093"/>
    <cellStyle name="RIGs input totals 5 2 2 2 2 33" xfId="34094"/>
    <cellStyle name="RIGs input totals 5 2 2 2 2 34" xfId="34095"/>
    <cellStyle name="RIGs input totals 5 2 2 2 2 4" xfId="34096"/>
    <cellStyle name="RIGs input totals 5 2 2 2 2 4 2" xfId="47182"/>
    <cellStyle name="RIGs input totals 5 2 2 2 2 4 3" xfId="47183"/>
    <cellStyle name="RIGs input totals 5 2 2 2 2 5" xfId="34097"/>
    <cellStyle name="RIGs input totals 5 2 2 2 2 6" xfId="34098"/>
    <cellStyle name="RIGs input totals 5 2 2 2 2 7" xfId="34099"/>
    <cellStyle name="RIGs input totals 5 2 2 2 2 8" xfId="34100"/>
    <cellStyle name="RIGs input totals 5 2 2 2 2 9" xfId="34101"/>
    <cellStyle name="RIGs input totals 5 2 2 2 20" xfId="34102"/>
    <cellStyle name="RIGs input totals 5 2 2 2 21" xfId="34103"/>
    <cellStyle name="RIGs input totals 5 2 2 2 22" xfId="34104"/>
    <cellStyle name="RIGs input totals 5 2 2 2 23" xfId="34105"/>
    <cellStyle name="RIGs input totals 5 2 2 2 24" xfId="34106"/>
    <cellStyle name="RIGs input totals 5 2 2 2 25" xfId="34107"/>
    <cellStyle name="RIGs input totals 5 2 2 2 26" xfId="34108"/>
    <cellStyle name="RIGs input totals 5 2 2 2 27" xfId="34109"/>
    <cellStyle name="RIGs input totals 5 2 2 2 28" xfId="34110"/>
    <cellStyle name="RIGs input totals 5 2 2 2 29" xfId="34111"/>
    <cellStyle name="RIGs input totals 5 2 2 2 3" xfId="34112"/>
    <cellStyle name="RIGs input totals 5 2 2 2 3 10" xfId="34113"/>
    <cellStyle name="RIGs input totals 5 2 2 2 3 11" xfId="34114"/>
    <cellStyle name="RIGs input totals 5 2 2 2 3 12" xfId="34115"/>
    <cellStyle name="RIGs input totals 5 2 2 2 3 13" xfId="34116"/>
    <cellStyle name="RIGs input totals 5 2 2 2 3 2" xfId="34117"/>
    <cellStyle name="RIGs input totals 5 2 2 2 3 2 2" xfId="47184"/>
    <cellStyle name="RIGs input totals 5 2 2 2 3 2 3" xfId="47185"/>
    <cellStyle name="RIGs input totals 5 2 2 2 3 3" xfId="34118"/>
    <cellStyle name="RIGs input totals 5 2 2 2 3 3 2" xfId="47186"/>
    <cellStyle name="RIGs input totals 5 2 2 2 3 3 3" xfId="47187"/>
    <cellStyle name="RIGs input totals 5 2 2 2 3 4" xfId="34119"/>
    <cellStyle name="RIGs input totals 5 2 2 2 3 5" xfId="34120"/>
    <cellStyle name="RIGs input totals 5 2 2 2 3 6" xfId="34121"/>
    <cellStyle name="RIGs input totals 5 2 2 2 3 7" xfId="34122"/>
    <cellStyle name="RIGs input totals 5 2 2 2 3 8" xfId="34123"/>
    <cellStyle name="RIGs input totals 5 2 2 2 3 9" xfId="34124"/>
    <cellStyle name="RIGs input totals 5 2 2 2 30" xfId="34125"/>
    <cellStyle name="RIGs input totals 5 2 2 2 31" xfId="34126"/>
    <cellStyle name="RIGs input totals 5 2 2 2 4" xfId="34127"/>
    <cellStyle name="RIGs input totals 5 2 2 2 4 2" xfId="47188"/>
    <cellStyle name="RIGs input totals 5 2 2 2 4 3" xfId="47189"/>
    <cellStyle name="RIGs input totals 5 2 2 2 5" xfId="34128"/>
    <cellStyle name="RIGs input totals 5 2 2 2 5 2" xfId="47190"/>
    <cellStyle name="RIGs input totals 5 2 2 2 5 3" xfId="47191"/>
    <cellStyle name="RIGs input totals 5 2 2 2 6" xfId="34129"/>
    <cellStyle name="RIGs input totals 5 2 2 2 7" xfId="34130"/>
    <cellStyle name="RIGs input totals 5 2 2 2 8" xfId="34131"/>
    <cellStyle name="RIGs input totals 5 2 2 2 9" xfId="34132"/>
    <cellStyle name="RIGs input totals 5 2 2 2_4 28 1_Asst_Health_Crit_AllTO_RIIO_20110714pm" xfId="34133"/>
    <cellStyle name="RIGs input totals 5 2 2 20" xfId="34134"/>
    <cellStyle name="RIGs input totals 5 2 2 20 2" xfId="47192"/>
    <cellStyle name="RIGs input totals 5 2 2 21" xfId="34135"/>
    <cellStyle name="RIGs input totals 5 2 2 21 2" xfId="47193"/>
    <cellStyle name="RIGs input totals 5 2 2 22" xfId="34136"/>
    <cellStyle name="RIGs input totals 5 2 2 22 2" xfId="47194"/>
    <cellStyle name="RIGs input totals 5 2 2 23" xfId="34137"/>
    <cellStyle name="RIGs input totals 5 2 2 23 2" xfId="47195"/>
    <cellStyle name="RIGs input totals 5 2 2 24" xfId="34138"/>
    <cellStyle name="RIGs input totals 5 2 2 24 2" xfId="47196"/>
    <cellStyle name="RIGs input totals 5 2 2 25" xfId="34139"/>
    <cellStyle name="RIGs input totals 5 2 2 25 2" xfId="47197"/>
    <cellStyle name="RIGs input totals 5 2 2 26" xfId="34140"/>
    <cellStyle name="RIGs input totals 5 2 2 27" xfId="34141"/>
    <cellStyle name="RIGs input totals 5 2 2 28" xfId="34142"/>
    <cellStyle name="RIGs input totals 5 2 2 29" xfId="34143"/>
    <cellStyle name="RIGs input totals 5 2 2 3" xfId="34144"/>
    <cellStyle name="RIGs input totals 5 2 2 3 10" xfId="34145"/>
    <cellStyle name="RIGs input totals 5 2 2 3 11" xfId="34146"/>
    <cellStyle name="RIGs input totals 5 2 2 3 12" xfId="34147"/>
    <cellStyle name="RIGs input totals 5 2 2 3 13" xfId="34148"/>
    <cellStyle name="RIGs input totals 5 2 2 3 14" xfId="34149"/>
    <cellStyle name="RIGs input totals 5 2 2 3 15" xfId="34150"/>
    <cellStyle name="RIGs input totals 5 2 2 3 16" xfId="34151"/>
    <cellStyle name="RIGs input totals 5 2 2 3 17" xfId="34152"/>
    <cellStyle name="RIGs input totals 5 2 2 3 18" xfId="34153"/>
    <cellStyle name="RIGs input totals 5 2 2 3 19" xfId="34154"/>
    <cellStyle name="RIGs input totals 5 2 2 3 2" xfId="34155"/>
    <cellStyle name="RIGs input totals 5 2 2 3 2 10" xfId="34156"/>
    <cellStyle name="RIGs input totals 5 2 2 3 2 11" xfId="34157"/>
    <cellStyle name="RIGs input totals 5 2 2 3 2 12" xfId="34158"/>
    <cellStyle name="RIGs input totals 5 2 2 3 2 13" xfId="34159"/>
    <cellStyle name="RIGs input totals 5 2 2 3 2 2" xfId="34160"/>
    <cellStyle name="RIGs input totals 5 2 2 3 2 2 2" xfId="47198"/>
    <cellStyle name="RIGs input totals 5 2 2 3 2 2 3" xfId="47199"/>
    <cellStyle name="RIGs input totals 5 2 2 3 2 3" xfId="34161"/>
    <cellStyle name="RIGs input totals 5 2 2 3 2 3 2" xfId="47200"/>
    <cellStyle name="RIGs input totals 5 2 2 3 2 3 3" xfId="47201"/>
    <cellStyle name="RIGs input totals 5 2 2 3 2 4" xfId="34162"/>
    <cellStyle name="RIGs input totals 5 2 2 3 2 5" xfId="34163"/>
    <cellStyle name="RIGs input totals 5 2 2 3 2 6" xfId="34164"/>
    <cellStyle name="RIGs input totals 5 2 2 3 2 7" xfId="34165"/>
    <cellStyle name="RIGs input totals 5 2 2 3 2 8" xfId="34166"/>
    <cellStyle name="RIGs input totals 5 2 2 3 2 9" xfId="34167"/>
    <cellStyle name="RIGs input totals 5 2 2 3 20" xfId="34168"/>
    <cellStyle name="RIGs input totals 5 2 2 3 21" xfId="34169"/>
    <cellStyle name="RIGs input totals 5 2 2 3 22" xfId="34170"/>
    <cellStyle name="RIGs input totals 5 2 2 3 23" xfId="34171"/>
    <cellStyle name="RIGs input totals 5 2 2 3 24" xfId="34172"/>
    <cellStyle name="RIGs input totals 5 2 2 3 25" xfId="34173"/>
    <cellStyle name="RIGs input totals 5 2 2 3 26" xfId="34174"/>
    <cellStyle name="RIGs input totals 5 2 2 3 27" xfId="34175"/>
    <cellStyle name="RIGs input totals 5 2 2 3 28" xfId="34176"/>
    <cellStyle name="RIGs input totals 5 2 2 3 29" xfId="34177"/>
    <cellStyle name="RIGs input totals 5 2 2 3 3" xfId="34178"/>
    <cellStyle name="RIGs input totals 5 2 2 3 3 2" xfId="47202"/>
    <cellStyle name="RIGs input totals 5 2 2 3 3 3" xfId="47203"/>
    <cellStyle name="RIGs input totals 5 2 2 3 30" xfId="34179"/>
    <cellStyle name="RIGs input totals 5 2 2 3 4" xfId="34180"/>
    <cellStyle name="RIGs input totals 5 2 2 3 4 2" xfId="47204"/>
    <cellStyle name="RIGs input totals 5 2 2 3 4 3" xfId="47205"/>
    <cellStyle name="RIGs input totals 5 2 2 3 5" xfId="34181"/>
    <cellStyle name="RIGs input totals 5 2 2 3 6" xfId="34182"/>
    <cellStyle name="RIGs input totals 5 2 2 3 7" xfId="34183"/>
    <cellStyle name="RIGs input totals 5 2 2 3 8" xfId="34184"/>
    <cellStyle name="RIGs input totals 5 2 2 3 9" xfId="34185"/>
    <cellStyle name="RIGs input totals 5 2 2 30" xfId="34186"/>
    <cellStyle name="RIGs input totals 5 2 2 31" xfId="34187"/>
    <cellStyle name="RIGs input totals 5 2 2 32" xfId="34188"/>
    <cellStyle name="RIGs input totals 5 2 2 33" xfId="34189"/>
    <cellStyle name="RIGs input totals 5 2 2 4" xfId="34190"/>
    <cellStyle name="RIGs input totals 5 2 2 4 10" xfId="34191"/>
    <cellStyle name="RIGs input totals 5 2 2 4 11" xfId="34192"/>
    <cellStyle name="RIGs input totals 5 2 2 4 12" xfId="34193"/>
    <cellStyle name="RIGs input totals 5 2 2 4 13" xfId="34194"/>
    <cellStyle name="RIGs input totals 5 2 2 4 14" xfId="34195"/>
    <cellStyle name="RIGs input totals 5 2 2 4 15" xfId="34196"/>
    <cellStyle name="RIGs input totals 5 2 2 4 16" xfId="34197"/>
    <cellStyle name="RIGs input totals 5 2 2 4 17" xfId="34198"/>
    <cellStyle name="RIGs input totals 5 2 2 4 18" xfId="34199"/>
    <cellStyle name="RIGs input totals 5 2 2 4 19" xfId="34200"/>
    <cellStyle name="RIGs input totals 5 2 2 4 2" xfId="34201"/>
    <cellStyle name="RIGs input totals 5 2 2 4 2 10" xfId="34202"/>
    <cellStyle name="RIGs input totals 5 2 2 4 2 11" xfId="34203"/>
    <cellStyle name="RIGs input totals 5 2 2 4 2 12" xfId="34204"/>
    <cellStyle name="RIGs input totals 5 2 2 4 2 13" xfId="34205"/>
    <cellStyle name="RIGs input totals 5 2 2 4 2 2" xfId="34206"/>
    <cellStyle name="RIGs input totals 5 2 2 4 2 2 2" xfId="47206"/>
    <cellStyle name="RIGs input totals 5 2 2 4 2 2 3" xfId="47207"/>
    <cellStyle name="RIGs input totals 5 2 2 4 2 3" xfId="34207"/>
    <cellStyle name="RIGs input totals 5 2 2 4 2 3 2" xfId="47208"/>
    <cellStyle name="RIGs input totals 5 2 2 4 2 3 3" xfId="47209"/>
    <cellStyle name="RIGs input totals 5 2 2 4 2 4" xfId="34208"/>
    <cellStyle name="RIGs input totals 5 2 2 4 2 5" xfId="34209"/>
    <cellStyle name="RIGs input totals 5 2 2 4 2 6" xfId="34210"/>
    <cellStyle name="RIGs input totals 5 2 2 4 2 7" xfId="34211"/>
    <cellStyle name="RIGs input totals 5 2 2 4 2 8" xfId="34212"/>
    <cellStyle name="RIGs input totals 5 2 2 4 2 9" xfId="34213"/>
    <cellStyle name="RIGs input totals 5 2 2 4 20" xfId="34214"/>
    <cellStyle name="RIGs input totals 5 2 2 4 21" xfId="34215"/>
    <cellStyle name="RIGs input totals 5 2 2 4 22" xfId="34216"/>
    <cellStyle name="RIGs input totals 5 2 2 4 23" xfId="34217"/>
    <cellStyle name="RIGs input totals 5 2 2 4 24" xfId="34218"/>
    <cellStyle name="RIGs input totals 5 2 2 4 25" xfId="34219"/>
    <cellStyle name="RIGs input totals 5 2 2 4 26" xfId="34220"/>
    <cellStyle name="RIGs input totals 5 2 2 4 27" xfId="34221"/>
    <cellStyle name="RIGs input totals 5 2 2 4 28" xfId="34222"/>
    <cellStyle name="RIGs input totals 5 2 2 4 29" xfId="34223"/>
    <cellStyle name="RIGs input totals 5 2 2 4 3" xfId="34224"/>
    <cellStyle name="RIGs input totals 5 2 2 4 3 2" xfId="47210"/>
    <cellStyle name="RIGs input totals 5 2 2 4 3 3" xfId="47211"/>
    <cellStyle name="RIGs input totals 5 2 2 4 30" xfId="34225"/>
    <cellStyle name="RIGs input totals 5 2 2 4 4" xfId="34226"/>
    <cellStyle name="RIGs input totals 5 2 2 4 4 2" xfId="47212"/>
    <cellStyle name="RIGs input totals 5 2 2 4 4 3" xfId="47213"/>
    <cellStyle name="RIGs input totals 5 2 2 4 5" xfId="34227"/>
    <cellStyle name="RIGs input totals 5 2 2 4 6" xfId="34228"/>
    <cellStyle name="RIGs input totals 5 2 2 4 7" xfId="34229"/>
    <cellStyle name="RIGs input totals 5 2 2 4 8" xfId="34230"/>
    <cellStyle name="RIGs input totals 5 2 2 4 9" xfId="34231"/>
    <cellStyle name="RIGs input totals 5 2 2 5" xfId="34232"/>
    <cellStyle name="RIGs input totals 5 2 2 5 10" xfId="34233"/>
    <cellStyle name="RIGs input totals 5 2 2 5 11" xfId="34234"/>
    <cellStyle name="RIGs input totals 5 2 2 5 12" xfId="34235"/>
    <cellStyle name="RIGs input totals 5 2 2 5 13" xfId="34236"/>
    <cellStyle name="RIGs input totals 5 2 2 5 2" xfId="34237"/>
    <cellStyle name="RIGs input totals 5 2 2 5 2 2" xfId="47214"/>
    <cellStyle name="RIGs input totals 5 2 2 5 2 3" xfId="47215"/>
    <cellStyle name="RIGs input totals 5 2 2 5 3" xfId="34238"/>
    <cellStyle name="RIGs input totals 5 2 2 5 3 2" xfId="47216"/>
    <cellStyle name="RIGs input totals 5 2 2 5 3 3" xfId="47217"/>
    <cellStyle name="RIGs input totals 5 2 2 5 4" xfId="34239"/>
    <cellStyle name="RIGs input totals 5 2 2 5 5" xfId="34240"/>
    <cellStyle name="RIGs input totals 5 2 2 5 6" xfId="34241"/>
    <cellStyle name="RIGs input totals 5 2 2 5 7" xfId="34242"/>
    <cellStyle name="RIGs input totals 5 2 2 5 8" xfId="34243"/>
    <cellStyle name="RIGs input totals 5 2 2 5 9" xfId="34244"/>
    <cellStyle name="RIGs input totals 5 2 2 6" xfId="34245"/>
    <cellStyle name="RIGs input totals 5 2 2 6 2" xfId="47218"/>
    <cellStyle name="RIGs input totals 5 2 2 6 2 2" xfId="47219"/>
    <cellStyle name="RIGs input totals 5 2 2 6 2 3" xfId="47220"/>
    <cellStyle name="RIGs input totals 5 2 2 6 3" xfId="47221"/>
    <cellStyle name="RIGs input totals 5 2 2 6 3 2" xfId="47222"/>
    <cellStyle name="RIGs input totals 5 2 2 6 4" xfId="47223"/>
    <cellStyle name="RIGs input totals 5 2 2 7" xfId="34246"/>
    <cellStyle name="RIGs input totals 5 2 2 7 2" xfId="47224"/>
    <cellStyle name="RIGs input totals 5 2 2 8" xfId="34247"/>
    <cellStyle name="RIGs input totals 5 2 2 8 2" xfId="47225"/>
    <cellStyle name="RIGs input totals 5 2 2 9" xfId="34248"/>
    <cellStyle name="RIGs input totals 5 2 2 9 2" xfId="47226"/>
    <cellStyle name="RIGs input totals 5 2 2_4 28 1_Asst_Health_Crit_AllTO_RIIO_20110714pm" xfId="34249"/>
    <cellStyle name="RIGs input totals 5 2 20" xfId="34250"/>
    <cellStyle name="RIGs input totals 5 2 20 2" xfId="47227"/>
    <cellStyle name="RIGs input totals 5 2 21" xfId="34251"/>
    <cellStyle name="RIGs input totals 5 2 21 2" xfId="47228"/>
    <cellStyle name="RIGs input totals 5 2 22" xfId="34252"/>
    <cellStyle name="RIGs input totals 5 2 22 2" xfId="47229"/>
    <cellStyle name="RIGs input totals 5 2 23" xfId="34253"/>
    <cellStyle name="RIGs input totals 5 2 23 2" xfId="47230"/>
    <cellStyle name="RIGs input totals 5 2 24" xfId="34254"/>
    <cellStyle name="RIGs input totals 5 2 24 2" xfId="47231"/>
    <cellStyle name="RIGs input totals 5 2 25" xfId="34255"/>
    <cellStyle name="RIGs input totals 5 2 25 2" xfId="47232"/>
    <cellStyle name="RIGs input totals 5 2 26" xfId="34256"/>
    <cellStyle name="RIGs input totals 5 2 26 2" xfId="47233"/>
    <cellStyle name="RIGs input totals 5 2 27" xfId="34257"/>
    <cellStyle name="RIGs input totals 5 2 28" xfId="34258"/>
    <cellStyle name="RIGs input totals 5 2 29" xfId="34259"/>
    <cellStyle name="RIGs input totals 5 2 3" xfId="34260"/>
    <cellStyle name="RIGs input totals 5 2 3 10" xfId="34261"/>
    <cellStyle name="RIGs input totals 5 2 3 11" xfId="34262"/>
    <cellStyle name="RIGs input totals 5 2 3 12" xfId="34263"/>
    <cellStyle name="RIGs input totals 5 2 3 13" xfId="34264"/>
    <cellStyle name="RIGs input totals 5 2 3 14" xfId="34265"/>
    <cellStyle name="RIGs input totals 5 2 3 15" xfId="34266"/>
    <cellStyle name="RIGs input totals 5 2 3 16" xfId="34267"/>
    <cellStyle name="RIGs input totals 5 2 3 17" xfId="34268"/>
    <cellStyle name="RIGs input totals 5 2 3 18" xfId="34269"/>
    <cellStyle name="RIGs input totals 5 2 3 19" xfId="34270"/>
    <cellStyle name="RIGs input totals 5 2 3 2" xfId="34271"/>
    <cellStyle name="RIGs input totals 5 2 3 2 10" xfId="34272"/>
    <cellStyle name="RIGs input totals 5 2 3 2 11" xfId="34273"/>
    <cellStyle name="RIGs input totals 5 2 3 2 12" xfId="34274"/>
    <cellStyle name="RIGs input totals 5 2 3 2 13" xfId="34275"/>
    <cellStyle name="RIGs input totals 5 2 3 2 14" xfId="34276"/>
    <cellStyle name="RIGs input totals 5 2 3 2 15" xfId="34277"/>
    <cellStyle name="RIGs input totals 5 2 3 2 16" xfId="34278"/>
    <cellStyle name="RIGs input totals 5 2 3 2 17" xfId="34279"/>
    <cellStyle name="RIGs input totals 5 2 3 2 18" xfId="34280"/>
    <cellStyle name="RIGs input totals 5 2 3 2 19" xfId="34281"/>
    <cellStyle name="RIGs input totals 5 2 3 2 2" xfId="34282"/>
    <cellStyle name="RIGs input totals 5 2 3 2 2 10" xfId="34283"/>
    <cellStyle name="RIGs input totals 5 2 3 2 2 11" xfId="34284"/>
    <cellStyle name="RIGs input totals 5 2 3 2 2 12" xfId="34285"/>
    <cellStyle name="RIGs input totals 5 2 3 2 2 13" xfId="34286"/>
    <cellStyle name="RIGs input totals 5 2 3 2 2 2" xfId="34287"/>
    <cellStyle name="RIGs input totals 5 2 3 2 2 2 2" xfId="47234"/>
    <cellStyle name="RIGs input totals 5 2 3 2 2 2 3" xfId="47235"/>
    <cellStyle name="RIGs input totals 5 2 3 2 2 3" xfId="34288"/>
    <cellStyle name="RIGs input totals 5 2 3 2 2 3 2" xfId="47236"/>
    <cellStyle name="RIGs input totals 5 2 3 2 2 3 3" xfId="47237"/>
    <cellStyle name="RIGs input totals 5 2 3 2 2 4" xfId="34289"/>
    <cellStyle name="RIGs input totals 5 2 3 2 2 5" xfId="34290"/>
    <cellStyle name="RIGs input totals 5 2 3 2 2 6" xfId="34291"/>
    <cellStyle name="RIGs input totals 5 2 3 2 2 7" xfId="34292"/>
    <cellStyle name="RIGs input totals 5 2 3 2 2 8" xfId="34293"/>
    <cellStyle name="RIGs input totals 5 2 3 2 2 9" xfId="34294"/>
    <cellStyle name="RIGs input totals 5 2 3 2 20" xfId="34295"/>
    <cellStyle name="RIGs input totals 5 2 3 2 21" xfId="34296"/>
    <cellStyle name="RIGs input totals 5 2 3 2 22" xfId="34297"/>
    <cellStyle name="RIGs input totals 5 2 3 2 23" xfId="34298"/>
    <cellStyle name="RIGs input totals 5 2 3 2 24" xfId="34299"/>
    <cellStyle name="RIGs input totals 5 2 3 2 25" xfId="34300"/>
    <cellStyle name="RIGs input totals 5 2 3 2 26" xfId="34301"/>
    <cellStyle name="RIGs input totals 5 2 3 2 27" xfId="34302"/>
    <cellStyle name="RIGs input totals 5 2 3 2 28" xfId="34303"/>
    <cellStyle name="RIGs input totals 5 2 3 2 29" xfId="34304"/>
    <cellStyle name="RIGs input totals 5 2 3 2 3" xfId="34305"/>
    <cellStyle name="RIGs input totals 5 2 3 2 3 2" xfId="47238"/>
    <cellStyle name="RIGs input totals 5 2 3 2 3 3" xfId="47239"/>
    <cellStyle name="RIGs input totals 5 2 3 2 30" xfId="34306"/>
    <cellStyle name="RIGs input totals 5 2 3 2 31" xfId="34307"/>
    <cellStyle name="RIGs input totals 5 2 3 2 32" xfId="34308"/>
    <cellStyle name="RIGs input totals 5 2 3 2 33" xfId="34309"/>
    <cellStyle name="RIGs input totals 5 2 3 2 34" xfId="34310"/>
    <cellStyle name="RIGs input totals 5 2 3 2 4" xfId="34311"/>
    <cellStyle name="RIGs input totals 5 2 3 2 4 2" xfId="47240"/>
    <cellStyle name="RIGs input totals 5 2 3 2 4 3" xfId="47241"/>
    <cellStyle name="RIGs input totals 5 2 3 2 5" xfId="34312"/>
    <cellStyle name="RIGs input totals 5 2 3 2 6" xfId="34313"/>
    <cellStyle name="RIGs input totals 5 2 3 2 7" xfId="34314"/>
    <cellStyle name="RIGs input totals 5 2 3 2 8" xfId="34315"/>
    <cellStyle name="RIGs input totals 5 2 3 2 9" xfId="34316"/>
    <cellStyle name="RIGs input totals 5 2 3 20" xfId="34317"/>
    <cellStyle name="RIGs input totals 5 2 3 21" xfId="34318"/>
    <cellStyle name="RIGs input totals 5 2 3 22" xfId="34319"/>
    <cellStyle name="RIGs input totals 5 2 3 23" xfId="34320"/>
    <cellStyle name="RIGs input totals 5 2 3 24" xfId="34321"/>
    <cellStyle name="RIGs input totals 5 2 3 25" xfId="34322"/>
    <cellStyle name="RIGs input totals 5 2 3 26" xfId="34323"/>
    <cellStyle name="RIGs input totals 5 2 3 27" xfId="34324"/>
    <cellStyle name="RIGs input totals 5 2 3 28" xfId="34325"/>
    <cellStyle name="RIGs input totals 5 2 3 29" xfId="34326"/>
    <cellStyle name="RIGs input totals 5 2 3 3" xfId="34327"/>
    <cellStyle name="RIGs input totals 5 2 3 3 10" xfId="34328"/>
    <cellStyle name="RIGs input totals 5 2 3 3 11" xfId="34329"/>
    <cellStyle name="RIGs input totals 5 2 3 3 12" xfId="34330"/>
    <cellStyle name="RIGs input totals 5 2 3 3 13" xfId="34331"/>
    <cellStyle name="RIGs input totals 5 2 3 3 2" xfId="34332"/>
    <cellStyle name="RIGs input totals 5 2 3 3 2 2" xfId="47242"/>
    <cellStyle name="RIGs input totals 5 2 3 3 2 3" xfId="47243"/>
    <cellStyle name="RIGs input totals 5 2 3 3 3" xfId="34333"/>
    <cellStyle name="RIGs input totals 5 2 3 3 3 2" xfId="47244"/>
    <cellStyle name="RIGs input totals 5 2 3 3 3 3" xfId="47245"/>
    <cellStyle name="RIGs input totals 5 2 3 3 4" xfId="34334"/>
    <cellStyle name="RIGs input totals 5 2 3 3 5" xfId="34335"/>
    <cellStyle name="RIGs input totals 5 2 3 3 6" xfId="34336"/>
    <cellStyle name="RIGs input totals 5 2 3 3 7" xfId="34337"/>
    <cellStyle name="RIGs input totals 5 2 3 3 8" xfId="34338"/>
    <cellStyle name="RIGs input totals 5 2 3 3 9" xfId="34339"/>
    <cellStyle name="RIGs input totals 5 2 3 30" xfId="34340"/>
    <cellStyle name="RIGs input totals 5 2 3 31" xfId="34341"/>
    <cellStyle name="RIGs input totals 5 2 3 32" xfId="34342"/>
    <cellStyle name="RIGs input totals 5 2 3 33" xfId="34343"/>
    <cellStyle name="RIGs input totals 5 2 3 34" xfId="34344"/>
    <cellStyle name="RIGs input totals 5 2 3 35" xfId="34345"/>
    <cellStyle name="RIGs input totals 5 2 3 4" xfId="34346"/>
    <cellStyle name="RIGs input totals 5 2 3 4 2" xfId="47246"/>
    <cellStyle name="RIGs input totals 5 2 3 4 3" xfId="47247"/>
    <cellStyle name="RIGs input totals 5 2 3 5" xfId="34347"/>
    <cellStyle name="RIGs input totals 5 2 3 5 2" xfId="47248"/>
    <cellStyle name="RIGs input totals 5 2 3 5 3" xfId="47249"/>
    <cellStyle name="RIGs input totals 5 2 3 6" xfId="34348"/>
    <cellStyle name="RIGs input totals 5 2 3 7" xfId="34349"/>
    <cellStyle name="RIGs input totals 5 2 3 8" xfId="34350"/>
    <cellStyle name="RIGs input totals 5 2 3 9" xfId="34351"/>
    <cellStyle name="RIGs input totals 5 2 3_4 28 1_Asst_Health_Crit_AllTO_RIIO_20110714pm" xfId="34352"/>
    <cellStyle name="RIGs input totals 5 2 30" xfId="34353"/>
    <cellStyle name="RIGs input totals 5 2 31" xfId="34354"/>
    <cellStyle name="RIGs input totals 5 2 32" xfId="34355"/>
    <cellStyle name="RIGs input totals 5 2 33" xfId="34356"/>
    <cellStyle name="RIGs input totals 5 2 34" xfId="34357"/>
    <cellStyle name="RIGs input totals 5 2 35" xfId="34358"/>
    <cellStyle name="RIGs input totals 5 2 36" xfId="34359"/>
    <cellStyle name="RIGs input totals 5 2 37" xfId="34360"/>
    <cellStyle name="RIGs input totals 5 2 38" xfId="34361"/>
    <cellStyle name="RIGs input totals 5 2 39" xfId="34362"/>
    <cellStyle name="RIGs input totals 5 2 4" xfId="34363"/>
    <cellStyle name="RIGs input totals 5 2 4 10" xfId="34364"/>
    <cellStyle name="RIGs input totals 5 2 4 11" xfId="34365"/>
    <cellStyle name="RIGs input totals 5 2 4 12" xfId="34366"/>
    <cellStyle name="RIGs input totals 5 2 4 13" xfId="34367"/>
    <cellStyle name="RIGs input totals 5 2 4 14" xfId="34368"/>
    <cellStyle name="RIGs input totals 5 2 4 15" xfId="34369"/>
    <cellStyle name="RIGs input totals 5 2 4 16" xfId="34370"/>
    <cellStyle name="RIGs input totals 5 2 4 17" xfId="34371"/>
    <cellStyle name="RIGs input totals 5 2 4 18" xfId="34372"/>
    <cellStyle name="RIGs input totals 5 2 4 19" xfId="34373"/>
    <cellStyle name="RIGs input totals 5 2 4 2" xfId="34374"/>
    <cellStyle name="RIGs input totals 5 2 4 2 10" xfId="34375"/>
    <cellStyle name="RIGs input totals 5 2 4 2 11" xfId="34376"/>
    <cellStyle name="RIGs input totals 5 2 4 2 12" xfId="34377"/>
    <cellStyle name="RIGs input totals 5 2 4 2 13" xfId="34378"/>
    <cellStyle name="RIGs input totals 5 2 4 2 2" xfId="34379"/>
    <cellStyle name="RIGs input totals 5 2 4 2 2 2" xfId="47250"/>
    <cellStyle name="RIGs input totals 5 2 4 2 2 3" xfId="47251"/>
    <cellStyle name="RIGs input totals 5 2 4 2 3" xfId="34380"/>
    <cellStyle name="RIGs input totals 5 2 4 2 3 2" xfId="47252"/>
    <cellStyle name="RIGs input totals 5 2 4 2 3 3" xfId="47253"/>
    <cellStyle name="RIGs input totals 5 2 4 2 4" xfId="34381"/>
    <cellStyle name="RIGs input totals 5 2 4 2 5" xfId="34382"/>
    <cellStyle name="RIGs input totals 5 2 4 2 6" xfId="34383"/>
    <cellStyle name="RIGs input totals 5 2 4 2 7" xfId="34384"/>
    <cellStyle name="RIGs input totals 5 2 4 2 8" xfId="34385"/>
    <cellStyle name="RIGs input totals 5 2 4 2 9" xfId="34386"/>
    <cellStyle name="RIGs input totals 5 2 4 20" xfId="34387"/>
    <cellStyle name="RIGs input totals 5 2 4 21" xfId="34388"/>
    <cellStyle name="RIGs input totals 5 2 4 22" xfId="34389"/>
    <cellStyle name="RIGs input totals 5 2 4 23" xfId="34390"/>
    <cellStyle name="RIGs input totals 5 2 4 24" xfId="34391"/>
    <cellStyle name="RIGs input totals 5 2 4 25" xfId="34392"/>
    <cellStyle name="RIGs input totals 5 2 4 26" xfId="34393"/>
    <cellStyle name="RIGs input totals 5 2 4 27" xfId="34394"/>
    <cellStyle name="RIGs input totals 5 2 4 28" xfId="34395"/>
    <cellStyle name="RIGs input totals 5 2 4 29" xfId="34396"/>
    <cellStyle name="RIGs input totals 5 2 4 3" xfId="34397"/>
    <cellStyle name="RIGs input totals 5 2 4 3 2" xfId="47254"/>
    <cellStyle name="RIGs input totals 5 2 4 3 3" xfId="47255"/>
    <cellStyle name="RIGs input totals 5 2 4 30" xfId="34398"/>
    <cellStyle name="RIGs input totals 5 2 4 31" xfId="34399"/>
    <cellStyle name="RIGs input totals 5 2 4 32" xfId="34400"/>
    <cellStyle name="RIGs input totals 5 2 4 33" xfId="34401"/>
    <cellStyle name="RIGs input totals 5 2 4 34" xfId="34402"/>
    <cellStyle name="RIGs input totals 5 2 4 4" xfId="34403"/>
    <cellStyle name="RIGs input totals 5 2 4 4 2" xfId="47256"/>
    <cellStyle name="RIGs input totals 5 2 4 4 3" xfId="47257"/>
    <cellStyle name="RIGs input totals 5 2 4 5" xfId="34404"/>
    <cellStyle name="RIGs input totals 5 2 4 6" xfId="34405"/>
    <cellStyle name="RIGs input totals 5 2 4 7" xfId="34406"/>
    <cellStyle name="RIGs input totals 5 2 4 8" xfId="34407"/>
    <cellStyle name="RIGs input totals 5 2 4 9" xfId="34408"/>
    <cellStyle name="RIGs input totals 5 2 5" xfId="34409"/>
    <cellStyle name="RIGs input totals 5 2 5 10" xfId="34410"/>
    <cellStyle name="RIGs input totals 5 2 5 11" xfId="34411"/>
    <cellStyle name="RIGs input totals 5 2 5 12" xfId="34412"/>
    <cellStyle name="RIGs input totals 5 2 5 13" xfId="34413"/>
    <cellStyle name="RIGs input totals 5 2 5 14" xfId="34414"/>
    <cellStyle name="RIGs input totals 5 2 5 15" xfId="34415"/>
    <cellStyle name="RIGs input totals 5 2 5 16" xfId="34416"/>
    <cellStyle name="RIGs input totals 5 2 5 17" xfId="34417"/>
    <cellStyle name="RIGs input totals 5 2 5 18" xfId="34418"/>
    <cellStyle name="RIGs input totals 5 2 5 19" xfId="34419"/>
    <cellStyle name="RIGs input totals 5 2 5 2" xfId="34420"/>
    <cellStyle name="RIGs input totals 5 2 5 2 10" xfId="34421"/>
    <cellStyle name="RIGs input totals 5 2 5 2 11" xfId="34422"/>
    <cellStyle name="RIGs input totals 5 2 5 2 12" xfId="34423"/>
    <cellStyle name="RIGs input totals 5 2 5 2 13" xfId="34424"/>
    <cellStyle name="RIGs input totals 5 2 5 2 2" xfId="34425"/>
    <cellStyle name="RIGs input totals 5 2 5 2 2 2" xfId="47258"/>
    <cellStyle name="RIGs input totals 5 2 5 2 2 3" xfId="47259"/>
    <cellStyle name="RIGs input totals 5 2 5 2 3" xfId="34426"/>
    <cellStyle name="RIGs input totals 5 2 5 2 3 2" xfId="47260"/>
    <cellStyle name="RIGs input totals 5 2 5 2 3 3" xfId="47261"/>
    <cellStyle name="RIGs input totals 5 2 5 2 4" xfId="34427"/>
    <cellStyle name="RIGs input totals 5 2 5 2 5" xfId="34428"/>
    <cellStyle name="RIGs input totals 5 2 5 2 6" xfId="34429"/>
    <cellStyle name="RIGs input totals 5 2 5 2 7" xfId="34430"/>
    <cellStyle name="RIGs input totals 5 2 5 2 8" xfId="34431"/>
    <cellStyle name="RIGs input totals 5 2 5 2 9" xfId="34432"/>
    <cellStyle name="RIGs input totals 5 2 5 20" xfId="34433"/>
    <cellStyle name="RIGs input totals 5 2 5 21" xfId="34434"/>
    <cellStyle name="RIGs input totals 5 2 5 22" xfId="34435"/>
    <cellStyle name="RIGs input totals 5 2 5 23" xfId="34436"/>
    <cellStyle name="RIGs input totals 5 2 5 24" xfId="34437"/>
    <cellStyle name="RIGs input totals 5 2 5 25" xfId="34438"/>
    <cellStyle name="RIGs input totals 5 2 5 26" xfId="34439"/>
    <cellStyle name="RIGs input totals 5 2 5 27" xfId="34440"/>
    <cellStyle name="RIGs input totals 5 2 5 28" xfId="34441"/>
    <cellStyle name="RIGs input totals 5 2 5 29" xfId="34442"/>
    <cellStyle name="RIGs input totals 5 2 5 3" xfId="34443"/>
    <cellStyle name="RIGs input totals 5 2 5 3 2" xfId="47262"/>
    <cellStyle name="RIGs input totals 5 2 5 3 3" xfId="47263"/>
    <cellStyle name="RIGs input totals 5 2 5 30" xfId="34444"/>
    <cellStyle name="RIGs input totals 5 2 5 31" xfId="34445"/>
    <cellStyle name="RIGs input totals 5 2 5 32" xfId="34446"/>
    <cellStyle name="RIGs input totals 5 2 5 33" xfId="34447"/>
    <cellStyle name="RIGs input totals 5 2 5 34" xfId="34448"/>
    <cellStyle name="RIGs input totals 5 2 5 4" xfId="34449"/>
    <cellStyle name="RIGs input totals 5 2 5 4 2" xfId="47264"/>
    <cellStyle name="RIGs input totals 5 2 5 4 3" xfId="47265"/>
    <cellStyle name="RIGs input totals 5 2 5 5" xfId="34450"/>
    <cellStyle name="RIGs input totals 5 2 5 6" xfId="34451"/>
    <cellStyle name="RIGs input totals 5 2 5 7" xfId="34452"/>
    <cellStyle name="RIGs input totals 5 2 5 8" xfId="34453"/>
    <cellStyle name="RIGs input totals 5 2 5 9" xfId="34454"/>
    <cellStyle name="RIGs input totals 5 2 6" xfId="34455"/>
    <cellStyle name="RIGs input totals 5 2 6 10" xfId="34456"/>
    <cellStyle name="RIGs input totals 5 2 6 11" xfId="34457"/>
    <cellStyle name="RIGs input totals 5 2 6 12" xfId="34458"/>
    <cellStyle name="RIGs input totals 5 2 6 13" xfId="34459"/>
    <cellStyle name="RIGs input totals 5 2 6 2" xfId="34460"/>
    <cellStyle name="RIGs input totals 5 2 6 2 2" xfId="47266"/>
    <cellStyle name="RIGs input totals 5 2 6 2 3" xfId="47267"/>
    <cellStyle name="RIGs input totals 5 2 6 3" xfId="34461"/>
    <cellStyle name="RIGs input totals 5 2 6 3 2" xfId="47268"/>
    <cellStyle name="RIGs input totals 5 2 6 3 3" xfId="47269"/>
    <cellStyle name="RIGs input totals 5 2 6 4" xfId="34462"/>
    <cellStyle name="RIGs input totals 5 2 6 5" xfId="34463"/>
    <cellStyle name="RIGs input totals 5 2 6 6" xfId="34464"/>
    <cellStyle name="RIGs input totals 5 2 6 7" xfId="34465"/>
    <cellStyle name="RIGs input totals 5 2 6 8" xfId="34466"/>
    <cellStyle name="RIGs input totals 5 2 6 9" xfId="34467"/>
    <cellStyle name="RIGs input totals 5 2 7" xfId="34468"/>
    <cellStyle name="RIGs input totals 5 2 7 2" xfId="47270"/>
    <cellStyle name="RIGs input totals 5 2 7 2 2" xfId="47271"/>
    <cellStyle name="RIGs input totals 5 2 7 2 3" xfId="47272"/>
    <cellStyle name="RIGs input totals 5 2 7 3" xfId="47273"/>
    <cellStyle name="RIGs input totals 5 2 7 3 2" xfId="47274"/>
    <cellStyle name="RIGs input totals 5 2 7 4" xfId="47275"/>
    <cellStyle name="RIGs input totals 5 2 8" xfId="34469"/>
    <cellStyle name="RIGs input totals 5 2 8 2" xfId="47276"/>
    <cellStyle name="RIGs input totals 5 2 9" xfId="34470"/>
    <cellStyle name="RIGs input totals 5 2 9 2" xfId="47277"/>
    <cellStyle name="RIGs input totals 5 2_4 28 1_Asst_Health_Crit_AllTO_RIIO_20110714pm" xfId="34471"/>
    <cellStyle name="RIGs input totals 5 20" xfId="34472"/>
    <cellStyle name="RIGs input totals 5 20 2" xfId="47278"/>
    <cellStyle name="RIGs input totals 5 21" xfId="34473"/>
    <cellStyle name="RIGs input totals 5 21 2" xfId="47279"/>
    <cellStyle name="RIGs input totals 5 22" xfId="34474"/>
    <cellStyle name="RIGs input totals 5 22 2" xfId="47280"/>
    <cellStyle name="RIGs input totals 5 23" xfId="34475"/>
    <cellStyle name="RIGs input totals 5 23 2" xfId="47281"/>
    <cellStyle name="RIGs input totals 5 24" xfId="34476"/>
    <cellStyle name="RIGs input totals 5 24 2" xfId="47282"/>
    <cellStyle name="RIGs input totals 5 25" xfId="34477"/>
    <cellStyle name="RIGs input totals 5 25 2" xfId="47283"/>
    <cellStyle name="RIGs input totals 5 26" xfId="34478"/>
    <cellStyle name="RIGs input totals 5 26 2" xfId="47284"/>
    <cellStyle name="RIGs input totals 5 27" xfId="34479"/>
    <cellStyle name="RIGs input totals 5 28" xfId="34480"/>
    <cellStyle name="RIGs input totals 5 29" xfId="34481"/>
    <cellStyle name="RIGs input totals 5 3" xfId="34482"/>
    <cellStyle name="RIGs input totals 5 3 10" xfId="34483"/>
    <cellStyle name="RIGs input totals 5 3 11" xfId="34484"/>
    <cellStyle name="RIGs input totals 5 3 12" xfId="34485"/>
    <cellStyle name="RIGs input totals 5 3 13" xfId="34486"/>
    <cellStyle name="RIGs input totals 5 3 14" xfId="34487"/>
    <cellStyle name="RIGs input totals 5 3 15" xfId="34488"/>
    <cellStyle name="RIGs input totals 5 3 16" xfId="34489"/>
    <cellStyle name="RIGs input totals 5 3 17" xfId="34490"/>
    <cellStyle name="RIGs input totals 5 3 18" xfId="34491"/>
    <cellStyle name="RIGs input totals 5 3 19" xfId="34492"/>
    <cellStyle name="RIGs input totals 5 3 2" xfId="34493"/>
    <cellStyle name="RIGs input totals 5 3 2 10" xfId="34494"/>
    <cellStyle name="RIGs input totals 5 3 2 11" xfId="34495"/>
    <cellStyle name="RIGs input totals 5 3 2 12" xfId="34496"/>
    <cellStyle name="RIGs input totals 5 3 2 13" xfId="34497"/>
    <cellStyle name="RIGs input totals 5 3 2 14" xfId="34498"/>
    <cellStyle name="RIGs input totals 5 3 2 15" xfId="34499"/>
    <cellStyle name="RIGs input totals 5 3 2 16" xfId="34500"/>
    <cellStyle name="RIGs input totals 5 3 2 17" xfId="34501"/>
    <cellStyle name="RIGs input totals 5 3 2 18" xfId="34502"/>
    <cellStyle name="RIGs input totals 5 3 2 19" xfId="34503"/>
    <cellStyle name="RIGs input totals 5 3 2 2" xfId="34504"/>
    <cellStyle name="RIGs input totals 5 3 2 2 10" xfId="34505"/>
    <cellStyle name="RIGs input totals 5 3 2 2 11" xfId="34506"/>
    <cellStyle name="RIGs input totals 5 3 2 2 12" xfId="34507"/>
    <cellStyle name="RIGs input totals 5 3 2 2 13" xfId="34508"/>
    <cellStyle name="RIGs input totals 5 3 2 2 2" xfId="34509"/>
    <cellStyle name="RIGs input totals 5 3 2 2 2 2" xfId="47285"/>
    <cellStyle name="RIGs input totals 5 3 2 2 2 3" xfId="47286"/>
    <cellStyle name="RIGs input totals 5 3 2 2 3" xfId="34510"/>
    <cellStyle name="RIGs input totals 5 3 2 2 3 2" xfId="47287"/>
    <cellStyle name="RIGs input totals 5 3 2 2 3 3" xfId="47288"/>
    <cellStyle name="RIGs input totals 5 3 2 2 4" xfId="34511"/>
    <cellStyle name="RIGs input totals 5 3 2 2 5" xfId="34512"/>
    <cellStyle name="RIGs input totals 5 3 2 2 6" xfId="34513"/>
    <cellStyle name="RIGs input totals 5 3 2 2 7" xfId="34514"/>
    <cellStyle name="RIGs input totals 5 3 2 2 8" xfId="34515"/>
    <cellStyle name="RIGs input totals 5 3 2 2 9" xfId="34516"/>
    <cellStyle name="RIGs input totals 5 3 2 20" xfId="34517"/>
    <cellStyle name="RIGs input totals 5 3 2 21" xfId="34518"/>
    <cellStyle name="RIGs input totals 5 3 2 22" xfId="34519"/>
    <cellStyle name="RIGs input totals 5 3 2 23" xfId="34520"/>
    <cellStyle name="RIGs input totals 5 3 2 24" xfId="34521"/>
    <cellStyle name="RIGs input totals 5 3 2 25" xfId="34522"/>
    <cellStyle name="RIGs input totals 5 3 2 26" xfId="34523"/>
    <cellStyle name="RIGs input totals 5 3 2 27" xfId="34524"/>
    <cellStyle name="RIGs input totals 5 3 2 28" xfId="34525"/>
    <cellStyle name="RIGs input totals 5 3 2 29" xfId="34526"/>
    <cellStyle name="RIGs input totals 5 3 2 3" xfId="34527"/>
    <cellStyle name="RIGs input totals 5 3 2 3 2" xfId="47289"/>
    <cellStyle name="RIGs input totals 5 3 2 3 3" xfId="47290"/>
    <cellStyle name="RIGs input totals 5 3 2 30" xfId="34528"/>
    <cellStyle name="RIGs input totals 5 3 2 31" xfId="34529"/>
    <cellStyle name="RIGs input totals 5 3 2 32" xfId="34530"/>
    <cellStyle name="RIGs input totals 5 3 2 33" xfId="34531"/>
    <cellStyle name="RIGs input totals 5 3 2 34" xfId="34532"/>
    <cellStyle name="RIGs input totals 5 3 2 4" xfId="34533"/>
    <cellStyle name="RIGs input totals 5 3 2 4 2" xfId="47291"/>
    <cellStyle name="RIGs input totals 5 3 2 4 3" xfId="47292"/>
    <cellStyle name="RIGs input totals 5 3 2 5" xfId="34534"/>
    <cellStyle name="RIGs input totals 5 3 2 6" xfId="34535"/>
    <cellStyle name="RIGs input totals 5 3 2 7" xfId="34536"/>
    <cellStyle name="RIGs input totals 5 3 2 8" xfId="34537"/>
    <cellStyle name="RIGs input totals 5 3 2 9" xfId="34538"/>
    <cellStyle name="RIGs input totals 5 3 20" xfId="34539"/>
    <cellStyle name="RIGs input totals 5 3 21" xfId="34540"/>
    <cellStyle name="RIGs input totals 5 3 22" xfId="34541"/>
    <cellStyle name="RIGs input totals 5 3 23" xfId="34542"/>
    <cellStyle name="RIGs input totals 5 3 24" xfId="34543"/>
    <cellStyle name="RIGs input totals 5 3 25" xfId="34544"/>
    <cellStyle name="RIGs input totals 5 3 26" xfId="34545"/>
    <cellStyle name="RIGs input totals 5 3 27" xfId="34546"/>
    <cellStyle name="RIGs input totals 5 3 28" xfId="34547"/>
    <cellStyle name="RIGs input totals 5 3 29" xfId="34548"/>
    <cellStyle name="RIGs input totals 5 3 3" xfId="34549"/>
    <cellStyle name="RIGs input totals 5 3 3 10" xfId="34550"/>
    <cellStyle name="RIGs input totals 5 3 3 11" xfId="34551"/>
    <cellStyle name="RIGs input totals 5 3 3 12" xfId="34552"/>
    <cellStyle name="RIGs input totals 5 3 3 13" xfId="34553"/>
    <cellStyle name="RIGs input totals 5 3 3 2" xfId="34554"/>
    <cellStyle name="RIGs input totals 5 3 3 2 2" xfId="47293"/>
    <cellStyle name="RIGs input totals 5 3 3 2 3" xfId="47294"/>
    <cellStyle name="RIGs input totals 5 3 3 3" xfId="34555"/>
    <cellStyle name="RIGs input totals 5 3 3 3 2" xfId="47295"/>
    <cellStyle name="RIGs input totals 5 3 3 3 3" xfId="47296"/>
    <cellStyle name="RIGs input totals 5 3 3 4" xfId="34556"/>
    <cellStyle name="RIGs input totals 5 3 3 5" xfId="34557"/>
    <cellStyle name="RIGs input totals 5 3 3 6" xfId="34558"/>
    <cellStyle name="RIGs input totals 5 3 3 7" xfId="34559"/>
    <cellStyle name="RIGs input totals 5 3 3 8" xfId="34560"/>
    <cellStyle name="RIGs input totals 5 3 3 9" xfId="34561"/>
    <cellStyle name="RIGs input totals 5 3 30" xfId="34562"/>
    <cellStyle name="RIGs input totals 5 3 31" xfId="34563"/>
    <cellStyle name="RIGs input totals 5 3 32" xfId="34564"/>
    <cellStyle name="RIGs input totals 5 3 33" xfId="34565"/>
    <cellStyle name="RIGs input totals 5 3 34" xfId="34566"/>
    <cellStyle name="RIGs input totals 5 3 35" xfId="34567"/>
    <cellStyle name="RIGs input totals 5 3 4" xfId="34568"/>
    <cellStyle name="RIGs input totals 5 3 4 2" xfId="47297"/>
    <cellStyle name="RIGs input totals 5 3 4 3" xfId="47298"/>
    <cellStyle name="RIGs input totals 5 3 5" xfId="34569"/>
    <cellStyle name="RIGs input totals 5 3 5 2" xfId="47299"/>
    <cellStyle name="RIGs input totals 5 3 5 3" xfId="47300"/>
    <cellStyle name="RIGs input totals 5 3 6" xfId="34570"/>
    <cellStyle name="RIGs input totals 5 3 7" xfId="34571"/>
    <cellStyle name="RIGs input totals 5 3 8" xfId="34572"/>
    <cellStyle name="RIGs input totals 5 3 9" xfId="34573"/>
    <cellStyle name="RIGs input totals 5 3_4 28 1_Asst_Health_Crit_AllTO_RIIO_20110714pm" xfId="34574"/>
    <cellStyle name="RIGs input totals 5 30" xfId="34575"/>
    <cellStyle name="RIGs input totals 5 31" xfId="34576"/>
    <cellStyle name="RIGs input totals 5 32" xfId="34577"/>
    <cellStyle name="RIGs input totals 5 33" xfId="34578"/>
    <cellStyle name="RIGs input totals 5 34" xfId="34579"/>
    <cellStyle name="RIGs input totals 5 35" xfId="34580"/>
    <cellStyle name="RIGs input totals 5 36" xfId="34581"/>
    <cellStyle name="RIGs input totals 5 37" xfId="34582"/>
    <cellStyle name="RIGs input totals 5 38" xfId="34583"/>
    <cellStyle name="RIGs input totals 5 39" xfId="34584"/>
    <cellStyle name="RIGs input totals 5 4" xfId="34585"/>
    <cellStyle name="RIGs input totals 5 4 10" xfId="34586"/>
    <cellStyle name="RIGs input totals 5 4 11" xfId="34587"/>
    <cellStyle name="RIGs input totals 5 4 12" xfId="34588"/>
    <cellStyle name="RIGs input totals 5 4 13" xfId="34589"/>
    <cellStyle name="RIGs input totals 5 4 14" xfId="34590"/>
    <cellStyle name="RIGs input totals 5 4 15" xfId="34591"/>
    <cellStyle name="RIGs input totals 5 4 16" xfId="34592"/>
    <cellStyle name="RIGs input totals 5 4 17" xfId="34593"/>
    <cellStyle name="RIGs input totals 5 4 18" xfId="34594"/>
    <cellStyle name="RIGs input totals 5 4 19" xfId="34595"/>
    <cellStyle name="RIGs input totals 5 4 2" xfId="34596"/>
    <cellStyle name="RIGs input totals 5 4 2 10" xfId="34597"/>
    <cellStyle name="RIGs input totals 5 4 2 11" xfId="34598"/>
    <cellStyle name="RIGs input totals 5 4 2 12" xfId="34599"/>
    <cellStyle name="RIGs input totals 5 4 2 13" xfId="34600"/>
    <cellStyle name="RIGs input totals 5 4 2 2" xfId="34601"/>
    <cellStyle name="RIGs input totals 5 4 2 2 2" xfId="47301"/>
    <cellStyle name="RIGs input totals 5 4 2 2 3" xfId="47302"/>
    <cellStyle name="RIGs input totals 5 4 2 3" xfId="34602"/>
    <cellStyle name="RIGs input totals 5 4 2 3 2" xfId="47303"/>
    <cellStyle name="RIGs input totals 5 4 2 3 3" xfId="47304"/>
    <cellStyle name="RIGs input totals 5 4 2 4" xfId="34603"/>
    <cellStyle name="RIGs input totals 5 4 2 5" xfId="34604"/>
    <cellStyle name="RIGs input totals 5 4 2 6" xfId="34605"/>
    <cellStyle name="RIGs input totals 5 4 2 7" xfId="34606"/>
    <cellStyle name="RIGs input totals 5 4 2 8" xfId="34607"/>
    <cellStyle name="RIGs input totals 5 4 2 9" xfId="34608"/>
    <cellStyle name="RIGs input totals 5 4 20" xfId="34609"/>
    <cellStyle name="RIGs input totals 5 4 21" xfId="34610"/>
    <cellStyle name="RIGs input totals 5 4 22" xfId="34611"/>
    <cellStyle name="RIGs input totals 5 4 23" xfId="34612"/>
    <cellStyle name="RIGs input totals 5 4 24" xfId="34613"/>
    <cellStyle name="RIGs input totals 5 4 25" xfId="34614"/>
    <cellStyle name="RIGs input totals 5 4 26" xfId="34615"/>
    <cellStyle name="RIGs input totals 5 4 27" xfId="34616"/>
    <cellStyle name="RIGs input totals 5 4 28" xfId="34617"/>
    <cellStyle name="RIGs input totals 5 4 29" xfId="34618"/>
    <cellStyle name="RIGs input totals 5 4 3" xfId="34619"/>
    <cellStyle name="RIGs input totals 5 4 3 2" xfId="47305"/>
    <cellStyle name="RIGs input totals 5 4 3 3" xfId="47306"/>
    <cellStyle name="RIGs input totals 5 4 30" xfId="34620"/>
    <cellStyle name="RIGs input totals 5 4 31" xfId="34621"/>
    <cellStyle name="RIGs input totals 5 4 32" xfId="34622"/>
    <cellStyle name="RIGs input totals 5 4 33" xfId="34623"/>
    <cellStyle name="RIGs input totals 5 4 34" xfId="34624"/>
    <cellStyle name="RIGs input totals 5 4 4" xfId="34625"/>
    <cellStyle name="RIGs input totals 5 4 4 2" xfId="47307"/>
    <cellStyle name="RIGs input totals 5 4 4 3" xfId="47308"/>
    <cellStyle name="RIGs input totals 5 4 5" xfId="34626"/>
    <cellStyle name="RIGs input totals 5 4 6" xfId="34627"/>
    <cellStyle name="RIGs input totals 5 4 7" xfId="34628"/>
    <cellStyle name="RIGs input totals 5 4 8" xfId="34629"/>
    <cellStyle name="RIGs input totals 5 4 9" xfId="34630"/>
    <cellStyle name="RIGs input totals 5 5" xfId="34631"/>
    <cellStyle name="RIGs input totals 5 5 10" xfId="34632"/>
    <cellStyle name="RIGs input totals 5 5 11" xfId="34633"/>
    <cellStyle name="RIGs input totals 5 5 12" xfId="34634"/>
    <cellStyle name="RIGs input totals 5 5 13" xfId="34635"/>
    <cellStyle name="RIGs input totals 5 5 14" xfId="34636"/>
    <cellStyle name="RIGs input totals 5 5 15" xfId="34637"/>
    <cellStyle name="RIGs input totals 5 5 16" xfId="34638"/>
    <cellStyle name="RIGs input totals 5 5 17" xfId="34639"/>
    <cellStyle name="RIGs input totals 5 5 18" xfId="34640"/>
    <cellStyle name="RIGs input totals 5 5 19" xfId="34641"/>
    <cellStyle name="RIGs input totals 5 5 2" xfId="34642"/>
    <cellStyle name="RIGs input totals 5 5 2 10" xfId="34643"/>
    <cellStyle name="RIGs input totals 5 5 2 11" xfId="34644"/>
    <cellStyle name="RIGs input totals 5 5 2 12" xfId="34645"/>
    <cellStyle name="RIGs input totals 5 5 2 13" xfId="34646"/>
    <cellStyle name="RIGs input totals 5 5 2 2" xfId="34647"/>
    <cellStyle name="RIGs input totals 5 5 2 2 2" xfId="47309"/>
    <cellStyle name="RIGs input totals 5 5 2 2 3" xfId="47310"/>
    <cellStyle name="RIGs input totals 5 5 2 3" xfId="34648"/>
    <cellStyle name="RIGs input totals 5 5 2 3 2" xfId="47311"/>
    <cellStyle name="RIGs input totals 5 5 2 3 3" xfId="47312"/>
    <cellStyle name="RIGs input totals 5 5 2 4" xfId="34649"/>
    <cellStyle name="RIGs input totals 5 5 2 5" xfId="34650"/>
    <cellStyle name="RIGs input totals 5 5 2 6" xfId="34651"/>
    <cellStyle name="RIGs input totals 5 5 2 7" xfId="34652"/>
    <cellStyle name="RIGs input totals 5 5 2 8" xfId="34653"/>
    <cellStyle name="RIGs input totals 5 5 2 9" xfId="34654"/>
    <cellStyle name="RIGs input totals 5 5 20" xfId="34655"/>
    <cellStyle name="RIGs input totals 5 5 21" xfId="34656"/>
    <cellStyle name="RIGs input totals 5 5 22" xfId="34657"/>
    <cellStyle name="RIGs input totals 5 5 23" xfId="34658"/>
    <cellStyle name="RIGs input totals 5 5 24" xfId="34659"/>
    <cellStyle name="RIGs input totals 5 5 25" xfId="34660"/>
    <cellStyle name="RIGs input totals 5 5 26" xfId="34661"/>
    <cellStyle name="RIGs input totals 5 5 27" xfId="34662"/>
    <cellStyle name="RIGs input totals 5 5 28" xfId="34663"/>
    <cellStyle name="RIGs input totals 5 5 29" xfId="34664"/>
    <cellStyle name="RIGs input totals 5 5 3" xfId="34665"/>
    <cellStyle name="RIGs input totals 5 5 3 2" xfId="47313"/>
    <cellStyle name="RIGs input totals 5 5 3 3" xfId="47314"/>
    <cellStyle name="RIGs input totals 5 5 30" xfId="34666"/>
    <cellStyle name="RIGs input totals 5 5 31" xfId="34667"/>
    <cellStyle name="RIGs input totals 5 5 32" xfId="34668"/>
    <cellStyle name="RIGs input totals 5 5 33" xfId="34669"/>
    <cellStyle name="RIGs input totals 5 5 34" xfId="34670"/>
    <cellStyle name="RIGs input totals 5 5 4" xfId="34671"/>
    <cellStyle name="RIGs input totals 5 5 4 2" xfId="47315"/>
    <cellStyle name="RIGs input totals 5 5 4 3" xfId="47316"/>
    <cellStyle name="RIGs input totals 5 5 5" xfId="34672"/>
    <cellStyle name="RIGs input totals 5 5 6" xfId="34673"/>
    <cellStyle name="RIGs input totals 5 5 7" xfId="34674"/>
    <cellStyle name="RIGs input totals 5 5 8" xfId="34675"/>
    <cellStyle name="RIGs input totals 5 5 9" xfId="34676"/>
    <cellStyle name="RIGs input totals 5 6" xfId="34677"/>
    <cellStyle name="RIGs input totals 5 6 10" xfId="34678"/>
    <cellStyle name="RIGs input totals 5 6 11" xfId="34679"/>
    <cellStyle name="RIGs input totals 5 6 12" xfId="34680"/>
    <cellStyle name="RIGs input totals 5 6 13" xfId="34681"/>
    <cellStyle name="RIGs input totals 5 6 2" xfId="34682"/>
    <cellStyle name="RIGs input totals 5 6 2 2" xfId="47317"/>
    <cellStyle name="RIGs input totals 5 6 2 3" xfId="47318"/>
    <cellStyle name="RIGs input totals 5 6 3" xfId="34683"/>
    <cellStyle name="RIGs input totals 5 6 3 2" xfId="47319"/>
    <cellStyle name="RIGs input totals 5 6 3 3" xfId="47320"/>
    <cellStyle name="RIGs input totals 5 6 4" xfId="34684"/>
    <cellStyle name="RIGs input totals 5 6 5" xfId="34685"/>
    <cellStyle name="RIGs input totals 5 6 6" xfId="34686"/>
    <cellStyle name="RIGs input totals 5 6 7" xfId="34687"/>
    <cellStyle name="RIGs input totals 5 6 8" xfId="34688"/>
    <cellStyle name="RIGs input totals 5 6 9" xfId="34689"/>
    <cellStyle name="RIGs input totals 5 7" xfId="34690"/>
    <cellStyle name="RIGs input totals 5 7 2" xfId="47321"/>
    <cellStyle name="RIGs input totals 5 7 2 2" xfId="47322"/>
    <cellStyle name="RIGs input totals 5 7 2 3" xfId="47323"/>
    <cellStyle name="RIGs input totals 5 7 3" xfId="47324"/>
    <cellStyle name="RIGs input totals 5 7 3 2" xfId="47325"/>
    <cellStyle name="RIGs input totals 5 7 4" xfId="47326"/>
    <cellStyle name="RIGs input totals 5 8" xfId="34691"/>
    <cellStyle name="RIGs input totals 5 8 2" xfId="47327"/>
    <cellStyle name="RIGs input totals 5 9" xfId="34692"/>
    <cellStyle name="RIGs input totals 5 9 2" xfId="47328"/>
    <cellStyle name="RIGs input totals 5_1.3s Accounting C Costs Scots" xfId="34693"/>
    <cellStyle name="RIGs input totals 6" xfId="34694"/>
    <cellStyle name="RIGs input totals 6 10" xfId="34695"/>
    <cellStyle name="RIGs input totals 6 10 2" xfId="47329"/>
    <cellStyle name="RIGs input totals 6 11" xfId="34696"/>
    <cellStyle name="RIGs input totals 6 11 2" xfId="47330"/>
    <cellStyle name="RIGs input totals 6 12" xfId="34697"/>
    <cellStyle name="RIGs input totals 6 12 2" xfId="47331"/>
    <cellStyle name="RIGs input totals 6 13" xfId="34698"/>
    <cellStyle name="RIGs input totals 6 13 2" xfId="47332"/>
    <cellStyle name="RIGs input totals 6 14" xfId="34699"/>
    <cellStyle name="RIGs input totals 6 14 2" xfId="47333"/>
    <cellStyle name="RIGs input totals 6 15" xfId="34700"/>
    <cellStyle name="RIGs input totals 6 15 2" xfId="47334"/>
    <cellStyle name="RIGs input totals 6 16" xfId="34701"/>
    <cellStyle name="RIGs input totals 6 16 2" xfId="47335"/>
    <cellStyle name="RIGs input totals 6 17" xfId="34702"/>
    <cellStyle name="RIGs input totals 6 17 2" xfId="47336"/>
    <cellStyle name="RIGs input totals 6 18" xfId="34703"/>
    <cellStyle name="RIGs input totals 6 18 2" xfId="47337"/>
    <cellStyle name="RIGs input totals 6 19" xfId="34704"/>
    <cellStyle name="RIGs input totals 6 19 2" xfId="47338"/>
    <cellStyle name="RIGs input totals 6 2" xfId="34705"/>
    <cellStyle name="RIGs input totals 6 2 10" xfId="34706"/>
    <cellStyle name="RIGs input totals 6 2 11" xfId="34707"/>
    <cellStyle name="RIGs input totals 6 2 12" xfId="34708"/>
    <cellStyle name="RIGs input totals 6 2 13" xfId="34709"/>
    <cellStyle name="RIGs input totals 6 2 14" xfId="34710"/>
    <cellStyle name="RIGs input totals 6 2 15" xfId="34711"/>
    <cellStyle name="RIGs input totals 6 2 16" xfId="34712"/>
    <cellStyle name="RIGs input totals 6 2 17" xfId="34713"/>
    <cellStyle name="RIGs input totals 6 2 18" xfId="34714"/>
    <cellStyle name="RIGs input totals 6 2 19" xfId="34715"/>
    <cellStyle name="RIGs input totals 6 2 2" xfId="34716"/>
    <cellStyle name="RIGs input totals 6 2 2 10" xfId="34717"/>
    <cellStyle name="RIGs input totals 6 2 2 11" xfId="34718"/>
    <cellStyle name="RIGs input totals 6 2 2 12" xfId="34719"/>
    <cellStyle name="RIGs input totals 6 2 2 13" xfId="34720"/>
    <cellStyle name="RIGs input totals 6 2 2 14" xfId="34721"/>
    <cellStyle name="RIGs input totals 6 2 2 15" xfId="34722"/>
    <cellStyle name="RIGs input totals 6 2 2 16" xfId="34723"/>
    <cellStyle name="RIGs input totals 6 2 2 17" xfId="34724"/>
    <cellStyle name="RIGs input totals 6 2 2 18" xfId="34725"/>
    <cellStyle name="RIGs input totals 6 2 2 19" xfId="34726"/>
    <cellStyle name="RIGs input totals 6 2 2 2" xfId="34727"/>
    <cellStyle name="RIGs input totals 6 2 2 2 10" xfId="34728"/>
    <cellStyle name="RIGs input totals 6 2 2 2 11" xfId="34729"/>
    <cellStyle name="RIGs input totals 6 2 2 2 12" xfId="34730"/>
    <cellStyle name="RIGs input totals 6 2 2 2 13" xfId="34731"/>
    <cellStyle name="RIGs input totals 6 2 2 2 2" xfId="34732"/>
    <cellStyle name="RIGs input totals 6 2 2 2 2 2" xfId="47339"/>
    <cellStyle name="RIGs input totals 6 2 2 2 2 3" xfId="47340"/>
    <cellStyle name="RIGs input totals 6 2 2 2 3" xfId="34733"/>
    <cellStyle name="RIGs input totals 6 2 2 2 3 2" xfId="47341"/>
    <cellStyle name="RIGs input totals 6 2 2 2 3 3" xfId="47342"/>
    <cellStyle name="RIGs input totals 6 2 2 2 4" xfId="34734"/>
    <cellStyle name="RIGs input totals 6 2 2 2 5" xfId="34735"/>
    <cellStyle name="RIGs input totals 6 2 2 2 6" xfId="34736"/>
    <cellStyle name="RIGs input totals 6 2 2 2 7" xfId="34737"/>
    <cellStyle name="RIGs input totals 6 2 2 2 8" xfId="34738"/>
    <cellStyle name="RIGs input totals 6 2 2 2 9" xfId="34739"/>
    <cellStyle name="RIGs input totals 6 2 2 20" xfId="34740"/>
    <cellStyle name="RIGs input totals 6 2 2 21" xfId="34741"/>
    <cellStyle name="RIGs input totals 6 2 2 22" xfId="34742"/>
    <cellStyle name="RIGs input totals 6 2 2 23" xfId="34743"/>
    <cellStyle name="RIGs input totals 6 2 2 24" xfId="34744"/>
    <cellStyle name="RIGs input totals 6 2 2 25" xfId="34745"/>
    <cellStyle name="RIGs input totals 6 2 2 26" xfId="34746"/>
    <cellStyle name="RIGs input totals 6 2 2 27" xfId="34747"/>
    <cellStyle name="RIGs input totals 6 2 2 28" xfId="34748"/>
    <cellStyle name="RIGs input totals 6 2 2 29" xfId="34749"/>
    <cellStyle name="RIGs input totals 6 2 2 3" xfId="34750"/>
    <cellStyle name="RIGs input totals 6 2 2 3 2" xfId="47343"/>
    <cellStyle name="RIGs input totals 6 2 2 3 3" xfId="47344"/>
    <cellStyle name="RIGs input totals 6 2 2 30" xfId="34751"/>
    <cellStyle name="RIGs input totals 6 2 2 31" xfId="34752"/>
    <cellStyle name="RIGs input totals 6 2 2 32" xfId="34753"/>
    <cellStyle name="RIGs input totals 6 2 2 33" xfId="34754"/>
    <cellStyle name="RIGs input totals 6 2 2 34" xfId="34755"/>
    <cellStyle name="RIGs input totals 6 2 2 4" xfId="34756"/>
    <cellStyle name="RIGs input totals 6 2 2 4 2" xfId="47345"/>
    <cellStyle name="RIGs input totals 6 2 2 4 3" xfId="47346"/>
    <cellStyle name="RIGs input totals 6 2 2 5" xfId="34757"/>
    <cellStyle name="RIGs input totals 6 2 2 6" xfId="34758"/>
    <cellStyle name="RIGs input totals 6 2 2 7" xfId="34759"/>
    <cellStyle name="RIGs input totals 6 2 2 8" xfId="34760"/>
    <cellStyle name="RIGs input totals 6 2 2 9" xfId="34761"/>
    <cellStyle name="RIGs input totals 6 2 20" xfId="34762"/>
    <cellStyle name="RIGs input totals 6 2 21" xfId="34763"/>
    <cellStyle name="RIGs input totals 6 2 22" xfId="34764"/>
    <cellStyle name="RIGs input totals 6 2 23" xfId="34765"/>
    <cellStyle name="RIGs input totals 6 2 24" xfId="34766"/>
    <cellStyle name="RIGs input totals 6 2 25" xfId="34767"/>
    <cellStyle name="RIGs input totals 6 2 26" xfId="34768"/>
    <cellStyle name="RIGs input totals 6 2 27" xfId="34769"/>
    <cellStyle name="RIGs input totals 6 2 28" xfId="34770"/>
    <cellStyle name="RIGs input totals 6 2 29" xfId="34771"/>
    <cellStyle name="RIGs input totals 6 2 3" xfId="34772"/>
    <cellStyle name="RIGs input totals 6 2 3 10" xfId="34773"/>
    <cellStyle name="RIGs input totals 6 2 3 11" xfId="34774"/>
    <cellStyle name="RIGs input totals 6 2 3 12" xfId="34775"/>
    <cellStyle name="RIGs input totals 6 2 3 13" xfId="34776"/>
    <cellStyle name="RIGs input totals 6 2 3 2" xfId="34777"/>
    <cellStyle name="RIGs input totals 6 2 3 2 2" xfId="47347"/>
    <cellStyle name="RIGs input totals 6 2 3 2 3" xfId="47348"/>
    <cellStyle name="RIGs input totals 6 2 3 3" xfId="34778"/>
    <cellStyle name="RIGs input totals 6 2 3 3 2" xfId="47349"/>
    <cellStyle name="RIGs input totals 6 2 3 3 3" xfId="47350"/>
    <cellStyle name="RIGs input totals 6 2 3 4" xfId="34779"/>
    <cellStyle name="RIGs input totals 6 2 3 5" xfId="34780"/>
    <cellStyle name="RIGs input totals 6 2 3 6" xfId="34781"/>
    <cellStyle name="RIGs input totals 6 2 3 7" xfId="34782"/>
    <cellStyle name="RIGs input totals 6 2 3 8" xfId="34783"/>
    <cellStyle name="RIGs input totals 6 2 3 9" xfId="34784"/>
    <cellStyle name="RIGs input totals 6 2 30" xfId="34785"/>
    <cellStyle name="RIGs input totals 6 2 31" xfId="34786"/>
    <cellStyle name="RIGs input totals 6 2 32" xfId="34787"/>
    <cellStyle name="RIGs input totals 6 2 33" xfId="34788"/>
    <cellStyle name="RIGs input totals 6 2 34" xfId="34789"/>
    <cellStyle name="RIGs input totals 6 2 35" xfId="34790"/>
    <cellStyle name="RIGs input totals 6 2 4" xfId="34791"/>
    <cellStyle name="RIGs input totals 6 2 4 2" xfId="47351"/>
    <cellStyle name="RIGs input totals 6 2 4 3" xfId="47352"/>
    <cellStyle name="RIGs input totals 6 2 5" xfId="34792"/>
    <cellStyle name="RIGs input totals 6 2 5 2" xfId="47353"/>
    <cellStyle name="RIGs input totals 6 2 5 3" xfId="47354"/>
    <cellStyle name="RIGs input totals 6 2 6" xfId="34793"/>
    <cellStyle name="RIGs input totals 6 2 7" xfId="34794"/>
    <cellStyle name="RIGs input totals 6 2 8" xfId="34795"/>
    <cellStyle name="RIGs input totals 6 2 9" xfId="34796"/>
    <cellStyle name="RIGs input totals 6 2_4 28 1_Asst_Health_Crit_AllTO_RIIO_20110714pm" xfId="34797"/>
    <cellStyle name="RIGs input totals 6 20" xfId="34798"/>
    <cellStyle name="RIGs input totals 6 20 2" xfId="47355"/>
    <cellStyle name="RIGs input totals 6 21" xfId="34799"/>
    <cellStyle name="RIGs input totals 6 21 2" xfId="47356"/>
    <cellStyle name="RIGs input totals 6 22" xfId="34800"/>
    <cellStyle name="RIGs input totals 6 22 2" xfId="47357"/>
    <cellStyle name="RIGs input totals 6 23" xfId="34801"/>
    <cellStyle name="RIGs input totals 6 23 2" xfId="47358"/>
    <cellStyle name="RIGs input totals 6 24" xfId="34802"/>
    <cellStyle name="RIGs input totals 6 24 2" xfId="47359"/>
    <cellStyle name="RIGs input totals 6 25" xfId="34803"/>
    <cellStyle name="RIGs input totals 6 25 2" xfId="47360"/>
    <cellStyle name="RIGs input totals 6 26" xfId="34804"/>
    <cellStyle name="RIGs input totals 6 27" xfId="34805"/>
    <cellStyle name="RIGs input totals 6 28" xfId="34806"/>
    <cellStyle name="RIGs input totals 6 29" xfId="34807"/>
    <cellStyle name="RIGs input totals 6 3" xfId="34808"/>
    <cellStyle name="RIGs input totals 6 3 10" xfId="34809"/>
    <cellStyle name="RIGs input totals 6 3 11" xfId="34810"/>
    <cellStyle name="RIGs input totals 6 3 12" xfId="34811"/>
    <cellStyle name="RIGs input totals 6 3 13" xfId="34812"/>
    <cellStyle name="RIGs input totals 6 3 14" xfId="34813"/>
    <cellStyle name="RIGs input totals 6 3 15" xfId="34814"/>
    <cellStyle name="RIGs input totals 6 3 16" xfId="34815"/>
    <cellStyle name="RIGs input totals 6 3 17" xfId="34816"/>
    <cellStyle name="RIGs input totals 6 3 18" xfId="34817"/>
    <cellStyle name="RIGs input totals 6 3 19" xfId="34818"/>
    <cellStyle name="RIGs input totals 6 3 2" xfId="34819"/>
    <cellStyle name="RIGs input totals 6 3 2 10" xfId="34820"/>
    <cellStyle name="RIGs input totals 6 3 2 11" xfId="34821"/>
    <cellStyle name="RIGs input totals 6 3 2 12" xfId="34822"/>
    <cellStyle name="RIGs input totals 6 3 2 13" xfId="34823"/>
    <cellStyle name="RIGs input totals 6 3 2 2" xfId="34824"/>
    <cellStyle name="RIGs input totals 6 3 2 2 2" xfId="47361"/>
    <cellStyle name="RIGs input totals 6 3 2 2 3" xfId="47362"/>
    <cellStyle name="RIGs input totals 6 3 2 3" xfId="34825"/>
    <cellStyle name="RIGs input totals 6 3 2 3 2" xfId="47363"/>
    <cellStyle name="RIGs input totals 6 3 2 3 3" xfId="47364"/>
    <cellStyle name="RIGs input totals 6 3 2 4" xfId="34826"/>
    <cellStyle name="RIGs input totals 6 3 2 5" xfId="34827"/>
    <cellStyle name="RIGs input totals 6 3 2 6" xfId="34828"/>
    <cellStyle name="RIGs input totals 6 3 2 7" xfId="34829"/>
    <cellStyle name="RIGs input totals 6 3 2 8" xfId="34830"/>
    <cellStyle name="RIGs input totals 6 3 2 9" xfId="34831"/>
    <cellStyle name="RIGs input totals 6 3 20" xfId="34832"/>
    <cellStyle name="RIGs input totals 6 3 21" xfId="34833"/>
    <cellStyle name="RIGs input totals 6 3 22" xfId="34834"/>
    <cellStyle name="RIGs input totals 6 3 23" xfId="34835"/>
    <cellStyle name="RIGs input totals 6 3 24" xfId="34836"/>
    <cellStyle name="RIGs input totals 6 3 25" xfId="34837"/>
    <cellStyle name="RIGs input totals 6 3 26" xfId="34838"/>
    <cellStyle name="RIGs input totals 6 3 27" xfId="34839"/>
    <cellStyle name="RIGs input totals 6 3 28" xfId="34840"/>
    <cellStyle name="RIGs input totals 6 3 29" xfId="34841"/>
    <cellStyle name="RIGs input totals 6 3 3" xfId="34842"/>
    <cellStyle name="RIGs input totals 6 3 3 2" xfId="47365"/>
    <cellStyle name="RIGs input totals 6 3 3 3" xfId="47366"/>
    <cellStyle name="RIGs input totals 6 3 30" xfId="34843"/>
    <cellStyle name="RIGs input totals 6 3 31" xfId="34844"/>
    <cellStyle name="RIGs input totals 6 3 32" xfId="34845"/>
    <cellStyle name="RIGs input totals 6 3 33" xfId="34846"/>
    <cellStyle name="RIGs input totals 6 3 34" xfId="34847"/>
    <cellStyle name="RIGs input totals 6 3 4" xfId="34848"/>
    <cellStyle name="RIGs input totals 6 3 4 2" xfId="47367"/>
    <cellStyle name="RIGs input totals 6 3 4 3" xfId="47368"/>
    <cellStyle name="RIGs input totals 6 3 5" xfId="34849"/>
    <cellStyle name="RIGs input totals 6 3 6" xfId="34850"/>
    <cellStyle name="RIGs input totals 6 3 7" xfId="34851"/>
    <cellStyle name="RIGs input totals 6 3 8" xfId="34852"/>
    <cellStyle name="RIGs input totals 6 3 9" xfId="34853"/>
    <cellStyle name="RIGs input totals 6 30" xfId="34854"/>
    <cellStyle name="RIGs input totals 6 31" xfId="34855"/>
    <cellStyle name="RIGs input totals 6 32" xfId="34856"/>
    <cellStyle name="RIGs input totals 6 33" xfId="34857"/>
    <cellStyle name="RIGs input totals 6 34" xfId="34858"/>
    <cellStyle name="RIGs input totals 6 35" xfId="34859"/>
    <cellStyle name="RIGs input totals 6 36" xfId="34860"/>
    <cellStyle name="RIGs input totals 6 37" xfId="34861"/>
    <cellStyle name="RIGs input totals 6 38" xfId="34862"/>
    <cellStyle name="RIGs input totals 6 4" xfId="34863"/>
    <cellStyle name="RIGs input totals 6 4 10" xfId="34864"/>
    <cellStyle name="RIGs input totals 6 4 11" xfId="34865"/>
    <cellStyle name="RIGs input totals 6 4 12" xfId="34866"/>
    <cellStyle name="RIGs input totals 6 4 13" xfId="34867"/>
    <cellStyle name="RIGs input totals 6 4 14" xfId="34868"/>
    <cellStyle name="RIGs input totals 6 4 15" xfId="34869"/>
    <cellStyle name="RIGs input totals 6 4 16" xfId="34870"/>
    <cellStyle name="RIGs input totals 6 4 17" xfId="34871"/>
    <cellStyle name="RIGs input totals 6 4 18" xfId="34872"/>
    <cellStyle name="RIGs input totals 6 4 19" xfId="34873"/>
    <cellStyle name="RIGs input totals 6 4 2" xfId="34874"/>
    <cellStyle name="RIGs input totals 6 4 2 10" xfId="34875"/>
    <cellStyle name="RIGs input totals 6 4 2 11" xfId="34876"/>
    <cellStyle name="RIGs input totals 6 4 2 12" xfId="34877"/>
    <cellStyle name="RIGs input totals 6 4 2 13" xfId="34878"/>
    <cellStyle name="RIGs input totals 6 4 2 2" xfId="34879"/>
    <cellStyle name="RIGs input totals 6 4 2 2 2" xfId="47369"/>
    <cellStyle name="RIGs input totals 6 4 2 2 3" xfId="47370"/>
    <cellStyle name="RIGs input totals 6 4 2 3" xfId="34880"/>
    <cellStyle name="RIGs input totals 6 4 2 3 2" xfId="47371"/>
    <cellStyle name="RIGs input totals 6 4 2 3 3" xfId="47372"/>
    <cellStyle name="RIGs input totals 6 4 2 4" xfId="34881"/>
    <cellStyle name="RIGs input totals 6 4 2 5" xfId="34882"/>
    <cellStyle name="RIGs input totals 6 4 2 6" xfId="34883"/>
    <cellStyle name="RIGs input totals 6 4 2 7" xfId="34884"/>
    <cellStyle name="RIGs input totals 6 4 2 8" xfId="34885"/>
    <cellStyle name="RIGs input totals 6 4 2 9" xfId="34886"/>
    <cellStyle name="RIGs input totals 6 4 20" xfId="34887"/>
    <cellStyle name="RIGs input totals 6 4 21" xfId="34888"/>
    <cellStyle name="RIGs input totals 6 4 22" xfId="34889"/>
    <cellStyle name="RIGs input totals 6 4 23" xfId="34890"/>
    <cellStyle name="RIGs input totals 6 4 24" xfId="34891"/>
    <cellStyle name="RIGs input totals 6 4 25" xfId="34892"/>
    <cellStyle name="RIGs input totals 6 4 26" xfId="34893"/>
    <cellStyle name="RIGs input totals 6 4 27" xfId="34894"/>
    <cellStyle name="RIGs input totals 6 4 28" xfId="34895"/>
    <cellStyle name="RIGs input totals 6 4 29" xfId="34896"/>
    <cellStyle name="RIGs input totals 6 4 3" xfId="34897"/>
    <cellStyle name="RIGs input totals 6 4 3 2" xfId="47373"/>
    <cellStyle name="RIGs input totals 6 4 3 3" xfId="47374"/>
    <cellStyle name="RIGs input totals 6 4 30" xfId="34898"/>
    <cellStyle name="RIGs input totals 6 4 31" xfId="34899"/>
    <cellStyle name="RIGs input totals 6 4 32" xfId="34900"/>
    <cellStyle name="RIGs input totals 6 4 33" xfId="34901"/>
    <cellStyle name="RIGs input totals 6 4 34" xfId="34902"/>
    <cellStyle name="RIGs input totals 6 4 4" xfId="34903"/>
    <cellStyle name="RIGs input totals 6 4 4 2" xfId="47375"/>
    <cellStyle name="RIGs input totals 6 4 4 3" xfId="47376"/>
    <cellStyle name="RIGs input totals 6 4 5" xfId="34904"/>
    <cellStyle name="RIGs input totals 6 4 6" xfId="34905"/>
    <cellStyle name="RIGs input totals 6 4 7" xfId="34906"/>
    <cellStyle name="RIGs input totals 6 4 8" xfId="34907"/>
    <cellStyle name="RIGs input totals 6 4 9" xfId="34908"/>
    <cellStyle name="RIGs input totals 6 5" xfId="34909"/>
    <cellStyle name="RIGs input totals 6 5 10" xfId="34910"/>
    <cellStyle name="RIGs input totals 6 5 11" xfId="34911"/>
    <cellStyle name="RIGs input totals 6 5 12" xfId="34912"/>
    <cellStyle name="RIGs input totals 6 5 13" xfId="34913"/>
    <cellStyle name="RIGs input totals 6 5 2" xfId="34914"/>
    <cellStyle name="RIGs input totals 6 5 2 2" xfId="47377"/>
    <cellStyle name="RIGs input totals 6 5 2 3" xfId="47378"/>
    <cellStyle name="RIGs input totals 6 5 3" xfId="34915"/>
    <cellStyle name="RIGs input totals 6 5 3 2" xfId="47379"/>
    <cellStyle name="RIGs input totals 6 5 3 3" xfId="47380"/>
    <cellStyle name="RIGs input totals 6 5 4" xfId="34916"/>
    <cellStyle name="RIGs input totals 6 5 5" xfId="34917"/>
    <cellStyle name="RIGs input totals 6 5 6" xfId="34918"/>
    <cellStyle name="RIGs input totals 6 5 7" xfId="34919"/>
    <cellStyle name="RIGs input totals 6 5 8" xfId="34920"/>
    <cellStyle name="RIGs input totals 6 5 9" xfId="34921"/>
    <cellStyle name="RIGs input totals 6 6" xfId="34922"/>
    <cellStyle name="RIGs input totals 6 6 2" xfId="47381"/>
    <cellStyle name="RIGs input totals 6 6 2 2" xfId="47382"/>
    <cellStyle name="RIGs input totals 6 6 2 3" xfId="47383"/>
    <cellStyle name="RIGs input totals 6 6 3" xfId="47384"/>
    <cellStyle name="RIGs input totals 6 6 3 2" xfId="47385"/>
    <cellStyle name="RIGs input totals 6 6 4" xfId="47386"/>
    <cellStyle name="RIGs input totals 6 7" xfId="34923"/>
    <cellStyle name="RIGs input totals 6 7 2" xfId="47387"/>
    <cellStyle name="RIGs input totals 6 8" xfId="34924"/>
    <cellStyle name="RIGs input totals 6 8 2" xfId="47388"/>
    <cellStyle name="RIGs input totals 6 9" xfId="34925"/>
    <cellStyle name="RIGs input totals 6 9 2" xfId="47389"/>
    <cellStyle name="RIGs input totals 6_4 28 1_Asst_Health_Crit_AllTO_RIIO_20110714pm" xfId="34926"/>
    <cellStyle name="RIGs input totals 7" xfId="34927"/>
    <cellStyle name="RIGs input totals 7 10" xfId="34928"/>
    <cellStyle name="RIGs input totals 7 11" xfId="34929"/>
    <cellStyle name="RIGs input totals 7 12" xfId="34930"/>
    <cellStyle name="RIGs input totals 7 13" xfId="34931"/>
    <cellStyle name="RIGs input totals 7 14" xfId="34932"/>
    <cellStyle name="RIGs input totals 7 15" xfId="34933"/>
    <cellStyle name="RIGs input totals 7 16" xfId="34934"/>
    <cellStyle name="RIGs input totals 7 17" xfId="34935"/>
    <cellStyle name="RIGs input totals 7 18" xfId="34936"/>
    <cellStyle name="RIGs input totals 7 19" xfId="34937"/>
    <cellStyle name="RIGs input totals 7 2" xfId="34938"/>
    <cellStyle name="RIGs input totals 7 2 10" xfId="34939"/>
    <cellStyle name="RIGs input totals 7 2 11" xfId="34940"/>
    <cellStyle name="RIGs input totals 7 2 12" xfId="34941"/>
    <cellStyle name="RIGs input totals 7 2 13" xfId="34942"/>
    <cellStyle name="RIGs input totals 7 2 14" xfId="34943"/>
    <cellStyle name="RIGs input totals 7 2 15" xfId="34944"/>
    <cellStyle name="RIGs input totals 7 2 16" xfId="34945"/>
    <cellStyle name="RIGs input totals 7 2 17" xfId="34946"/>
    <cellStyle name="RIGs input totals 7 2 18" xfId="34947"/>
    <cellStyle name="RIGs input totals 7 2 19" xfId="34948"/>
    <cellStyle name="RIGs input totals 7 2 2" xfId="34949"/>
    <cellStyle name="RIGs input totals 7 2 2 10" xfId="34950"/>
    <cellStyle name="RIGs input totals 7 2 2 11" xfId="34951"/>
    <cellStyle name="RIGs input totals 7 2 2 12" xfId="34952"/>
    <cellStyle name="RIGs input totals 7 2 2 13" xfId="34953"/>
    <cellStyle name="RIGs input totals 7 2 2 2" xfId="34954"/>
    <cellStyle name="RIGs input totals 7 2 2 2 2" xfId="47390"/>
    <cellStyle name="RIGs input totals 7 2 2 2 3" xfId="47391"/>
    <cellStyle name="RIGs input totals 7 2 2 3" xfId="34955"/>
    <cellStyle name="RIGs input totals 7 2 2 3 2" xfId="47392"/>
    <cellStyle name="RIGs input totals 7 2 2 3 3" xfId="47393"/>
    <cellStyle name="RIGs input totals 7 2 2 4" xfId="34956"/>
    <cellStyle name="RIGs input totals 7 2 2 5" xfId="34957"/>
    <cellStyle name="RIGs input totals 7 2 2 6" xfId="34958"/>
    <cellStyle name="RIGs input totals 7 2 2 7" xfId="34959"/>
    <cellStyle name="RIGs input totals 7 2 2 8" xfId="34960"/>
    <cellStyle name="RIGs input totals 7 2 2 9" xfId="34961"/>
    <cellStyle name="RIGs input totals 7 2 20" xfId="34962"/>
    <cellStyle name="RIGs input totals 7 2 21" xfId="34963"/>
    <cellStyle name="RIGs input totals 7 2 22" xfId="34964"/>
    <cellStyle name="RIGs input totals 7 2 23" xfId="34965"/>
    <cellStyle name="RIGs input totals 7 2 24" xfId="34966"/>
    <cellStyle name="RIGs input totals 7 2 25" xfId="34967"/>
    <cellStyle name="RIGs input totals 7 2 26" xfId="34968"/>
    <cellStyle name="RIGs input totals 7 2 27" xfId="34969"/>
    <cellStyle name="RIGs input totals 7 2 28" xfId="34970"/>
    <cellStyle name="RIGs input totals 7 2 29" xfId="34971"/>
    <cellStyle name="RIGs input totals 7 2 3" xfId="34972"/>
    <cellStyle name="RIGs input totals 7 2 3 2" xfId="47394"/>
    <cellStyle name="RIGs input totals 7 2 3 3" xfId="47395"/>
    <cellStyle name="RIGs input totals 7 2 30" xfId="34973"/>
    <cellStyle name="RIGs input totals 7 2 31" xfId="34974"/>
    <cellStyle name="RIGs input totals 7 2 32" xfId="34975"/>
    <cellStyle name="RIGs input totals 7 2 33" xfId="34976"/>
    <cellStyle name="RIGs input totals 7 2 34" xfId="34977"/>
    <cellStyle name="RIGs input totals 7 2 4" xfId="34978"/>
    <cellStyle name="RIGs input totals 7 2 4 2" xfId="47396"/>
    <cellStyle name="RIGs input totals 7 2 4 3" xfId="47397"/>
    <cellStyle name="RIGs input totals 7 2 5" xfId="34979"/>
    <cellStyle name="RIGs input totals 7 2 6" xfId="34980"/>
    <cellStyle name="RIGs input totals 7 2 7" xfId="34981"/>
    <cellStyle name="RIGs input totals 7 2 8" xfId="34982"/>
    <cellStyle name="RIGs input totals 7 2 9" xfId="34983"/>
    <cellStyle name="RIGs input totals 7 20" xfId="34984"/>
    <cellStyle name="RIGs input totals 7 21" xfId="34985"/>
    <cellStyle name="RIGs input totals 7 22" xfId="34986"/>
    <cellStyle name="RIGs input totals 7 23" xfId="34987"/>
    <cellStyle name="RIGs input totals 7 24" xfId="34988"/>
    <cellStyle name="RIGs input totals 7 25" xfId="34989"/>
    <cellStyle name="RIGs input totals 7 26" xfId="34990"/>
    <cellStyle name="RIGs input totals 7 27" xfId="34991"/>
    <cellStyle name="RIGs input totals 7 28" xfId="34992"/>
    <cellStyle name="RIGs input totals 7 29" xfId="34993"/>
    <cellStyle name="RIGs input totals 7 3" xfId="34994"/>
    <cellStyle name="RIGs input totals 7 3 10" xfId="34995"/>
    <cellStyle name="RIGs input totals 7 3 11" xfId="34996"/>
    <cellStyle name="RIGs input totals 7 3 12" xfId="34997"/>
    <cellStyle name="RIGs input totals 7 3 13" xfId="34998"/>
    <cellStyle name="RIGs input totals 7 3 14" xfId="34999"/>
    <cellStyle name="RIGs input totals 7 3 15" xfId="35000"/>
    <cellStyle name="RIGs input totals 7 3 16" xfId="35001"/>
    <cellStyle name="RIGs input totals 7 3 17" xfId="35002"/>
    <cellStyle name="RIGs input totals 7 3 18" xfId="35003"/>
    <cellStyle name="RIGs input totals 7 3 19" xfId="35004"/>
    <cellStyle name="RIGs input totals 7 3 2" xfId="35005"/>
    <cellStyle name="RIGs input totals 7 3 2 10" xfId="35006"/>
    <cellStyle name="RIGs input totals 7 3 2 11" xfId="35007"/>
    <cellStyle name="RIGs input totals 7 3 2 12" xfId="35008"/>
    <cellStyle name="RIGs input totals 7 3 2 13" xfId="35009"/>
    <cellStyle name="RIGs input totals 7 3 2 2" xfId="35010"/>
    <cellStyle name="RIGs input totals 7 3 2 2 2" xfId="47398"/>
    <cellStyle name="RIGs input totals 7 3 2 2 3" xfId="47399"/>
    <cellStyle name="RIGs input totals 7 3 2 3" xfId="35011"/>
    <cellStyle name="RIGs input totals 7 3 2 3 2" xfId="47400"/>
    <cellStyle name="RIGs input totals 7 3 2 3 3" xfId="47401"/>
    <cellStyle name="RIGs input totals 7 3 2 4" xfId="35012"/>
    <cellStyle name="RIGs input totals 7 3 2 5" xfId="35013"/>
    <cellStyle name="RIGs input totals 7 3 2 6" xfId="35014"/>
    <cellStyle name="RIGs input totals 7 3 2 7" xfId="35015"/>
    <cellStyle name="RIGs input totals 7 3 2 8" xfId="35016"/>
    <cellStyle name="RIGs input totals 7 3 2 9" xfId="35017"/>
    <cellStyle name="RIGs input totals 7 3 20" xfId="35018"/>
    <cellStyle name="RIGs input totals 7 3 21" xfId="35019"/>
    <cellStyle name="RIGs input totals 7 3 22" xfId="35020"/>
    <cellStyle name="RIGs input totals 7 3 23" xfId="35021"/>
    <cellStyle name="RIGs input totals 7 3 24" xfId="35022"/>
    <cellStyle name="RIGs input totals 7 3 25" xfId="35023"/>
    <cellStyle name="RIGs input totals 7 3 26" xfId="35024"/>
    <cellStyle name="RIGs input totals 7 3 27" xfId="35025"/>
    <cellStyle name="RIGs input totals 7 3 28" xfId="35026"/>
    <cellStyle name="RIGs input totals 7 3 29" xfId="35027"/>
    <cellStyle name="RIGs input totals 7 3 3" xfId="35028"/>
    <cellStyle name="RIGs input totals 7 3 3 2" xfId="47402"/>
    <cellStyle name="RIGs input totals 7 3 3 3" xfId="47403"/>
    <cellStyle name="RIGs input totals 7 3 30" xfId="35029"/>
    <cellStyle name="RIGs input totals 7 3 31" xfId="35030"/>
    <cellStyle name="RIGs input totals 7 3 32" xfId="35031"/>
    <cellStyle name="RIGs input totals 7 3 33" xfId="35032"/>
    <cellStyle name="RIGs input totals 7 3 34" xfId="35033"/>
    <cellStyle name="RIGs input totals 7 3 4" xfId="35034"/>
    <cellStyle name="RIGs input totals 7 3 4 2" xfId="47404"/>
    <cellStyle name="RIGs input totals 7 3 4 3" xfId="47405"/>
    <cellStyle name="RIGs input totals 7 3 5" xfId="35035"/>
    <cellStyle name="RIGs input totals 7 3 6" xfId="35036"/>
    <cellStyle name="RIGs input totals 7 3 7" xfId="35037"/>
    <cellStyle name="RIGs input totals 7 3 8" xfId="35038"/>
    <cellStyle name="RIGs input totals 7 3 9" xfId="35039"/>
    <cellStyle name="RIGs input totals 7 30" xfId="35040"/>
    <cellStyle name="RIGs input totals 7 31" xfId="35041"/>
    <cellStyle name="RIGs input totals 7 32" xfId="35042"/>
    <cellStyle name="RIGs input totals 7 33" xfId="35043"/>
    <cellStyle name="RIGs input totals 7 34" xfId="35044"/>
    <cellStyle name="RIGs input totals 7 35" xfId="35045"/>
    <cellStyle name="RIGs input totals 7 36" xfId="35046"/>
    <cellStyle name="RIGs input totals 7 37" xfId="35047"/>
    <cellStyle name="RIGs input totals 7 38" xfId="35048"/>
    <cellStyle name="RIGs input totals 7 4" xfId="35049"/>
    <cellStyle name="RIGs input totals 7 4 10" xfId="35050"/>
    <cellStyle name="RIGs input totals 7 4 11" xfId="35051"/>
    <cellStyle name="RIGs input totals 7 4 12" xfId="35052"/>
    <cellStyle name="RIGs input totals 7 4 13" xfId="35053"/>
    <cellStyle name="RIGs input totals 7 4 14" xfId="35054"/>
    <cellStyle name="RIGs input totals 7 4 15" xfId="35055"/>
    <cellStyle name="RIGs input totals 7 4 16" xfId="35056"/>
    <cellStyle name="RIGs input totals 7 4 17" xfId="35057"/>
    <cellStyle name="RIGs input totals 7 4 18" xfId="35058"/>
    <cellStyle name="RIGs input totals 7 4 19" xfId="35059"/>
    <cellStyle name="RIGs input totals 7 4 2" xfId="35060"/>
    <cellStyle name="RIGs input totals 7 4 2 10" xfId="35061"/>
    <cellStyle name="RIGs input totals 7 4 2 11" xfId="35062"/>
    <cellStyle name="RIGs input totals 7 4 2 12" xfId="35063"/>
    <cellStyle name="RIGs input totals 7 4 2 13" xfId="35064"/>
    <cellStyle name="RIGs input totals 7 4 2 2" xfId="35065"/>
    <cellStyle name="RIGs input totals 7 4 2 2 2" xfId="47406"/>
    <cellStyle name="RIGs input totals 7 4 2 2 3" xfId="47407"/>
    <cellStyle name="RIGs input totals 7 4 2 3" xfId="35066"/>
    <cellStyle name="RIGs input totals 7 4 2 3 2" xfId="47408"/>
    <cellStyle name="RIGs input totals 7 4 2 3 3" xfId="47409"/>
    <cellStyle name="RIGs input totals 7 4 2 4" xfId="35067"/>
    <cellStyle name="RIGs input totals 7 4 2 5" xfId="35068"/>
    <cellStyle name="RIGs input totals 7 4 2 6" xfId="35069"/>
    <cellStyle name="RIGs input totals 7 4 2 7" xfId="35070"/>
    <cellStyle name="RIGs input totals 7 4 2 8" xfId="35071"/>
    <cellStyle name="RIGs input totals 7 4 2 9" xfId="35072"/>
    <cellStyle name="RIGs input totals 7 4 20" xfId="35073"/>
    <cellStyle name="RIGs input totals 7 4 21" xfId="35074"/>
    <cellStyle name="RIGs input totals 7 4 22" xfId="35075"/>
    <cellStyle name="RIGs input totals 7 4 23" xfId="35076"/>
    <cellStyle name="RIGs input totals 7 4 24" xfId="35077"/>
    <cellStyle name="RIGs input totals 7 4 25" xfId="35078"/>
    <cellStyle name="RIGs input totals 7 4 26" xfId="35079"/>
    <cellStyle name="RIGs input totals 7 4 27" xfId="35080"/>
    <cellStyle name="RIGs input totals 7 4 28" xfId="35081"/>
    <cellStyle name="RIGs input totals 7 4 29" xfId="35082"/>
    <cellStyle name="RIGs input totals 7 4 3" xfId="35083"/>
    <cellStyle name="RIGs input totals 7 4 3 2" xfId="47410"/>
    <cellStyle name="RIGs input totals 7 4 3 3" xfId="47411"/>
    <cellStyle name="RIGs input totals 7 4 30" xfId="35084"/>
    <cellStyle name="RIGs input totals 7 4 31" xfId="35085"/>
    <cellStyle name="RIGs input totals 7 4 32" xfId="35086"/>
    <cellStyle name="RIGs input totals 7 4 33" xfId="35087"/>
    <cellStyle name="RIGs input totals 7 4 34" xfId="35088"/>
    <cellStyle name="RIGs input totals 7 4 4" xfId="35089"/>
    <cellStyle name="RIGs input totals 7 4 4 2" xfId="47412"/>
    <cellStyle name="RIGs input totals 7 4 4 3" xfId="47413"/>
    <cellStyle name="RIGs input totals 7 4 5" xfId="35090"/>
    <cellStyle name="RIGs input totals 7 4 6" xfId="35091"/>
    <cellStyle name="RIGs input totals 7 4 7" xfId="35092"/>
    <cellStyle name="RIGs input totals 7 4 8" xfId="35093"/>
    <cellStyle name="RIGs input totals 7 4 9" xfId="35094"/>
    <cellStyle name="RIGs input totals 7 5" xfId="35095"/>
    <cellStyle name="RIGs input totals 7 5 10" xfId="35096"/>
    <cellStyle name="RIGs input totals 7 5 11" xfId="35097"/>
    <cellStyle name="RIGs input totals 7 5 12" xfId="35098"/>
    <cellStyle name="RIGs input totals 7 5 13" xfId="35099"/>
    <cellStyle name="RIGs input totals 7 5 2" xfId="35100"/>
    <cellStyle name="RIGs input totals 7 5 2 2" xfId="47414"/>
    <cellStyle name="RIGs input totals 7 5 2 3" xfId="47415"/>
    <cellStyle name="RIGs input totals 7 5 3" xfId="35101"/>
    <cellStyle name="RIGs input totals 7 5 3 2" xfId="47416"/>
    <cellStyle name="RIGs input totals 7 5 3 3" xfId="47417"/>
    <cellStyle name="RIGs input totals 7 5 4" xfId="35102"/>
    <cellStyle name="RIGs input totals 7 5 5" xfId="35103"/>
    <cellStyle name="RIGs input totals 7 5 6" xfId="35104"/>
    <cellStyle name="RIGs input totals 7 5 7" xfId="35105"/>
    <cellStyle name="RIGs input totals 7 5 8" xfId="35106"/>
    <cellStyle name="RIGs input totals 7 5 9" xfId="35107"/>
    <cellStyle name="RIGs input totals 7 6" xfId="35108"/>
    <cellStyle name="RIGs input totals 7 6 2" xfId="47418"/>
    <cellStyle name="RIGs input totals 7 6 3" xfId="47419"/>
    <cellStyle name="RIGs input totals 7 7" xfId="35109"/>
    <cellStyle name="RIGs input totals 7 7 2" xfId="47420"/>
    <cellStyle name="RIGs input totals 7 7 3" xfId="47421"/>
    <cellStyle name="RIGs input totals 7 8" xfId="35110"/>
    <cellStyle name="RIGs input totals 7 9" xfId="35111"/>
    <cellStyle name="RIGs input totals 7_4 28 1_Asst_Health_Crit_AllTO_RIIO_20110714pm" xfId="35112"/>
    <cellStyle name="RIGs input totals 8" xfId="35113"/>
    <cellStyle name="RIGs input totals 8 10" xfId="35114"/>
    <cellStyle name="RIGs input totals 8 11" xfId="35115"/>
    <cellStyle name="RIGs input totals 8 12" xfId="35116"/>
    <cellStyle name="RIGs input totals 8 13" xfId="35117"/>
    <cellStyle name="RIGs input totals 8 14" xfId="35118"/>
    <cellStyle name="RIGs input totals 8 15" xfId="35119"/>
    <cellStyle name="RIGs input totals 8 16" xfId="35120"/>
    <cellStyle name="RIGs input totals 8 17" xfId="35121"/>
    <cellStyle name="RIGs input totals 8 18" xfId="35122"/>
    <cellStyle name="RIGs input totals 8 19" xfId="35123"/>
    <cellStyle name="RIGs input totals 8 2" xfId="35124"/>
    <cellStyle name="RIGs input totals 8 2 10" xfId="35125"/>
    <cellStyle name="RIGs input totals 8 2 11" xfId="35126"/>
    <cellStyle name="RIGs input totals 8 2 12" xfId="35127"/>
    <cellStyle name="RIGs input totals 8 2 13" xfId="35128"/>
    <cellStyle name="RIGs input totals 8 2 2" xfId="35129"/>
    <cellStyle name="RIGs input totals 8 2 2 2" xfId="47422"/>
    <cellStyle name="RIGs input totals 8 2 2 3" xfId="47423"/>
    <cellStyle name="RIGs input totals 8 2 3" xfId="35130"/>
    <cellStyle name="RIGs input totals 8 2 3 2" xfId="47424"/>
    <cellStyle name="RIGs input totals 8 2 3 3" xfId="47425"/>
    <cellStyle name="RIGs input totals 8 2 4" xfId="35131"/>
    <cellStyle name="RIGs input totals 8 2 5" xfId="35132"/>
    <cellStyle name="RIGs input totals 8 2 6" xfId="35133"/>
    <cellStyle name="RIGs input totals 8 2 7" xfId="35134"/>
    <cellStyle name="RIGs input totals 8 2 8" xfId="35135"/>
    <cellStyle name="RIGs input totals 8 2 9" xfId="35136"/>
    <cellStyle name="RIGs input totals 8 20" xfId="35137"/>
    <cellStyle name="RIGs input totals 8 21" xfId="35138"/>
    <cellStyle name="RIGs input totals 8 22" xfId="35139"/>
    <cellStyle name="RIGs input totals 8 23" xfId="35140"/>
    <cellStyle name="RIGs input totals 8 24" xfId="35141"/>
    <cellStyle name="RIGs input totals 8 25" xfId="35142"/>
    <cellStyle name="RIGs input totals 8 26" xfId="35143"/>
    <cellStyle name="RIGs input totals 8 27" xfId="35144"/>
    <cellStyle name="RIGs input totals 8 28" xfId="35145"/>
    <cellStyle name="RIGs input totals 8 29" xfId="35146"/>
    <cellStyle name="RIGs input totals 8 3" xfId="35147"/>
    <cellStyle name="RIGs input totals 8 3 2" xfId="47426"/>
    <cellStyle name="RIGs input totals 8 3 3" xfId="47427"/>
    <cellStyle name="RIGs input totals 8 30" xfId="35148"/>
    <cellStyle name="RIGs input totals 8 31" xfId="35149"/>
    <cellStyle name="RIGs input totals 8 32" xfId="35150"/>
    <cellStyle name="RIGs input totals 8 33" xfId="35151"/>
    <cellStyle name="RIGs input totals 8 34" xfId="35152"/>
    <cellStyle name="RIGs input totals 8 4" xfId="35153"/>
    <cellStyle name="RIGs input totals 8 4 2" xfId="47428"/>
    <cellStyle name="RIGs input totals 8 4 3" xfId="47429"/>
    <cellStyle name="RIGs input totals 8 5" xfId="35154"/>
    <cellStyle name="RIGs input totals 8 6" xfId="35155"/>
    <cellStyle name="RIGs input totals 8 7" xfId="35156"/>
    <cellStyle name="RIGs input totals 8 8" xfId="35157"/>
    <cellStyle name="RIGs input totals 8 9" xfId="35158"/>
    <cellStyle name="RIGs input totals 9" xfId="35159"/>
    <cellStyle name="RIGs input totals 9 10" xfId="35160"/>
    <cellStyle name="RIGs input totals 9 11" xfId="35161"/>
    <cellStyle name="RIGs input totals 9 12" xfId="35162"/>
    <cellStyle name="RIGs input totals 9 13" xfId="35163"/>
    <cellStyle name="RIGs input totals 9 14" xfId="35164"/>
    <cellStyle name="RIGs input totals 9 15" xfId="35165"/>
    <cellStyle name="RIGs input totals 9 16" xfId="35166"/>
    <cellStyle name="RIGs input totals 9 17" xfId="35167"/>
    <cellStyle name="RIGs input totals 9 18" xfId="35168"/>
    <cellStyle name="RIGs input totals 9 19" xfId="35169"/>
    <cellStyle name="RIGs input totals 9 2" xfId="35170"/>
    <cellStyle name="RIGs input totals 9 2 10" xfId="35171"/>
    <cellStyle name="RIGs input totals 9 2 11" xfId="35172"/>
    <cellStyle name="RIGs input totals 9 2 12" xfId="35173"/>
    <cellStyle name="RIGs input totals 9 2 13" xfId="35174"/>
    <cellStyle name="RIGs input totals 9 2 2" xfId="35175"/>
    <cellStyle name="RIGs input totals 9 2 2 2" xfId="47430"/>
    <cellStyle name="RIGs input totals 9 2 2 3" xfId="47431"/>
    <cellStyle name="RIGs input totals 9 2 3" xfId="35176"/>
    <cellStyle name="RIGs input totals 9 2 3 2" xfId="47432"/>
    <cellStyle name="RIGs input totals 9 2 3 3" xfId="47433"/>
    <cellStyle name="RIGs input totals 9 2 4" xfId="35177"/>
    <cellStyle name="RIGs input totals 9 2 5" xfId="35178"/>
    <cellStyle name="RIGs input totals 9 2 6" xfId="35179"/>
    <cellStyle name="RIGs input totals 9 2 7" xfId="35180"/>
    <cellStyle name="RIGs input totals 9 2 8" xfId="35181"/>
    <cellStyle name="RIGs input totals 9 2 9" xfId="35182"/>
    <cellStyle name="RIGs input totals 9 20" xfId="35183"/>
    <cellStyle name="RIGs input totals 9 21" xfId="35184"/>
    <cellStyle name="RIGs input totals 9 22" xfId="35185"/>
    <cellStyle name="RIGs input totals 9 23" xfId="35186"/>
    <cellStyle name="RIGs input totals 9 24" xfId="35187"/>
    <cellStyle name="RIGs input totals 9 25" xfId="35188"/>
    <cellStyle name="RIGs input totals 9 26" xfId="35189"/>
    <cellStyle name="RIGs input totals 9 27" xfId="35190"/>
    <cellStyle name="RIGs input totals 9 28" xfId="35191"/>
    <cellStyle name="RIGs input totals 9 29" xfId="35192"/>
    <cellStyle name="RIGs input totals 9 3" xfId="35193"/>
    <cellStyle name="RIGs input totals 9 3 2" xfId="47434"/>
    <cellStyle name="RIGs input totals 9 3 3" xfId="47435"/>
    <cellStyle name="RIGs input totals 9 30" xfId="35194"/>
    <cellStyle name="RIGs input totals 9 31" xfId="35195"/>
    <cellStyle name="RIGs input totals 9 32" xfId="35196"/>
    <cellStyle name="RIGs input totals 9 33" xfId="35197"/>
    <cellStyle name="RIGs input totals 9 34" xfId="35198"/>
    <cellStyle name="RIGs input totals 9 4" xfId="35199"/>
    <cellStyle name="RIGs input totals 9 4 2" xfId="47436"/>
    <cellStyle name="RIGs input totals 9 4 3" xfId="47437"/>
    <cellStyle name="RIGs input totals 9 5" xfId="35200"/>
    <cellStyle name="RIGs input totals 9 6" xfId="35201"/>
    <cellStyle name="RIGs input totals 9 7" xfId="35202"/>
    <cellStyle name="RIGs input totals 9 8" xfId="35203"/>
    <cellStyle name="RIGs input totals 9 9" xfId="35204"/>
    <cellStyle name="RIGs input totals_1.3s Accounting C Costs Scots" xfId="35205"/>
    <cellStyle name="RIGs linked cells" xfId="35206"/>
    <cellStyle name="RIGs linked cells 10" xfId="35207"/>
    <cellStyle name="RIGs linked cells 10 10" xfId="35208"/>
    <cellStyle name="RIGs linked cells 10 11" xfId="35209"/>
    <cellStyle name="RIGs linked cells 10 12" xfId="35210"/>
    <cellStyle name="RIGs linked cells 10 13" xfId="35211"/>
    <cellStyle name="RIGs linked cells 10 14" xfId="35212"/>
    <cellStyle name="RIGs linked cells 10 15" xfId="35213"/>
    <cellStyle name="RIGs linked cells 10 16" xfId="35214"/>
    <cellStyle name="RIGs linked cells 10 17" xfId="35215"/>
    <cellStyle name="RIGs linked cells 10 18" xfId="35216"/>
    <cellStyle name="RIGs linked cells 10 19" xfId="35217"/>
    <cellStyle name="RIGs linked cells 10 2" xfId="35218"/>
    <cellStyle name="RIGs linked cells 10 2 10" xfId="35219"/>
    <cellStyle name="RIGs linked cells 10 2 11" xfId="35220"/>
    <cellStyle name="RIGs linked cells 10 2 12" xfId="35221"/>
    <cellStyle name="RIGs linked cells 10 2 13" xfId="35222"/>
    <cellStyle name="RIGs linked cells 10 2 2" xfId="35223"/>
    <cellStyle name="RIGs linked cells 10 2 2 2" xfId="47438"/>
    <cellStyle name="RIGs linked cells 10 2 2 3" xfId="47439"/>
    <cellStyle name="RIGs linked cells 10 2 3" xfId="35224"/>
    <cellStyle name="RIGs linked cells 10 2 3 2" xfId="47440"/>
    <cellStyle name="RIGs linked cells 10 2 3 3" xfId="47441"/>
    <cellStyle name="RIGs linked cells 10 2 4" xfId="35225"/>
    <cellStyle name="RIGs linked cells 10 2 5" xfId="35226"/>
    <cellStyle name="RIGs linked cells 10 2 6" xfId="35227"/>
    <cellStyle name="RIGs linked cells 10 2 7" xfId="35228"/>
    <cellStyle name="RIGs linked cells 10 2 8" xfId="35229"/>
    <cellStyle name="RIGs linked cells 10 2 9" xfId="35230"/>
    <cellStyle name="RIGs linked cells 10 20" xfId="35231"/>
    <cellStyle name="RIGs linked cells 10 21" xfId="35232"/>
    <cellStyle name="RIGs linked cells 10 22" xfId="35233"/>
    <cellStyle name="RIGs linked cells 10 23" xfId="35234"/>
    <cellStyle name="RIGs linked cells 10 24" xfId="35235"/>
    <cellStyle name="RIGs linked cells 10 25" xfId="35236"/>
    <cellStyle name="RIGs linked cells 10 26" xfId="35237"/>
    <cellStyle name="RIGs linked cells 10 27" xfId="35238"/>
    <cellStyle name="RIGs linked cells 10 28" xfId="35239"/>
    <cellStyle name="RIGs linked cells 10 29" xfId="35240"/>
    <cellStyle name="RIGs linked cells 10 3" xfId="35241"/>
    <cellStyle name="RIGs linked cells 10 3 2" xfId="47442"/>
    <cellStyle name="RIGs linked cells 10 3 3" xfId="47443"/>
    <cellStyle name="RIGs linked cells 10 30" xfId="35242"/>
    <cellStyle name="RIGs linked cells 10 31" xfId="35243"/>
    <cellStyle name="RIGs linked cells 10 32" xfId="35244"/>
    <cellStyle name="RIGs linked cells 10 33" xfId="35245"/>
    <cellStyle name="RIGs linked cells 10 34" xfId="35246"/>
    <cellStyle name="RIGs linked cells 10 4" xfId="35247"/>
    <cellStyle name="RIGs linked cells 10 4 2" xfId="47444"/>
    <cellStyle name="RIGs linked cells 10 4 3" xfId="47445"/>
    <cellStyle name="RIGs linked cells 10 5" xfId="35248"/>
    <cellStyle name="RIGs linked cells 10 6" xfId="35249"/>
    <cellStyle name="RIGs linked cells 10 7" xfId="35250"/>
    <cellStyle name="RIGs linked cells 10 8" xfId="35251"/>
    <cellStyle name="RIGs linked cells 10 9" xfId="35252"/>
    <cellStyle name="RIGs linked cells 11" xfId="35253"/>
    <cellStyle name="RIGs linked cells 11 10" xfId="35254"/>
    <cellStyle name="RIGs linked cells 11 11" xfId="35255"/>
    <cellStyle name="RIGs linked cells 11 12" xfId="35256"/>
    <cellStyle name="RIGs linked cells 11 13" xfId="35257"/>
    <cellStyle name="RIGs linked cells 11 14" xfId="35258"/>
    <cellStyle name="RIGs linked cells 11 15" xfId="35259"/>
    <cellStyle name="RIGs linked cells 11 16" xfId="35260"/>
    <cellStyle name="RIGs linked cells 11 17" xfId="35261"/>
    <cellStyle name="RIGs linked cells 11 18" xfId="35262"/>
    <cellStyle name="RIGs linked cells 11 19" xfId="35263"/>
    <cellStyle name="RIGs linked cells 11 2" xfId="35264"/>
    <cellStyle name="RIGs linked cells 11 2 10" xfId="35265"/>
    <cellStyle name="RIGs linked cells 11 2 11" xfId="35266"/>
    <cellStyle name="RIGs linked cells 11 2 12" xfId="35267"/>
    <cellStyle name="RIGs linked cells 11 2 13" xfId="35268"/>
    <cellStyle name="RIGs linked cells 11 2 2" xfId="35269"/>
    <cellStyle name="RIGs linked cells 11 2 2 2" xfId="47446"/>
    <cellStyle name="RIGs linked cells 11 2 2 3" xfId="47447"/>
    <cellStyle name="RIGs linked cells 11 2 3" xfId="35270"/>
    <cellStyle name="RIGs linked cells 11 2 3 2" xfId="47448"/>
    <cellStyle name="RIGs linked cells 11 2 3 3" xfId="47449"/>
    <cellStyle name="RIGs linked cells 11 2 4" xfId="35271"/>
    <cellStyle name="RIGs linked cells 11 2 5" xfId="35272"/>
    <cellStyle name="RIGs linked cells 11 2 6" xfId="35273"/>
    <cellStyle name="RIGs linked cells 11 2 7" xfId="35274"/>
    <cellStyle name="RIGs linked cells 11 2 8" xfId="35275"/>
    <cellStyle name="RIGs linked cells 11 2 9" xfId="35276"/>
    <cellStyle name="RIGs linked cells 11 20" xfId="35277"/>
    <cellStyle name="RIGs linked cells 11 21" xfId="35278"/>
    <cellStyle name="RIGs linked cells 11 22" xfId="35279"/>
    <cellStyle name="RIGs linked cells 11 23" xfId="35280"/>
    <cellStyle name="RIGs linked cells 11 24" xfId="35281"/>
    <cellStyle name="RIGs linked cells 11 25" xfId="35282"/>
    <cellStyle name="RIGs linked cells 11 26" xfId="35283"/>
    <cellStyle name="RIGs linked cells 11 27" xfId="35284"/>
    <cellStyle name="RIGs linked cells 11 28" xfId="35285"/>
    <cellStyle name="RIGs linked cells 11 29" xfId="35286"/>
    <cellStyle name="RIGs linked cells 11 3" xfId="35287"/>
    <cellStyle name="RIGs linked cells 11 3 2" xfId="47450"/>
    <cellStyle name="RIGs linked cells 11 3 3" xfId="47451"/>
    <cellStyle name="RIGs linked cells 11 30" xfId="35288"/>
    <cellStyle name="RIGs linked cells 11 31" xfId="35289"/>
    <cellStyle name="RIGs linked cells 11 32" xfId="35290"/>
    <cellStyle name="RIGs linked cells 11 33" xfId="35291"/>
    <cellStyle name="RIGs linked cells 11 34" xfId="35292"/>
    <cellStyle name="RIGs linked cells 11 4" xfId="35293"/>
    <cellStyle name="RIGs linked cells 11 4 2" xfId="47452"/>
    <cellStyle name="RIGs linked cells 11 4 3" xfId="47453"/>
    <cellStyle name="RIGs linked cells 11 5" xfId="35294"/>
    <cellStyle name="RIGs linked cells 11 6" xfId="35295"/>
    <cellStyle name="RIGs linked cells 11 7" xfId="35296"/>
    <cellStyle name="RIGs linked cells 11 8" xfId="35297"/>
    <cellStyle name="RIGs linked cells 11 9" xfId="35298"/>
    <cellStyle name="RIGs linked cells 12" xfId="35299"/>
    <cellStyle name="RIGs linked cells 12 10" xfId="35300"/>
    <cellStyle name="RIGs linked cells 12 11" xfId="35301"/>
    <cellStyle name="RIGs linked cells 12 12" xfId="35302"/>
    <cellStyle name="RIGs linked cells 12 13" xfId="35303"/>
    <cellStyle name="RIGs linked cells 12 2" xfId="35304"/>
    <cellStyle name="RIGs linked cells 12 2 2" xfId="47454"/>
    <cellStyle name="RIGs linked cells 12 2 3" xfId="47455"/>
    <cellStyle name="RIGs linked cells 12 3" xfId="35305"/>
    <cellStyle name="RIGs linked cells 12 3 2" xfId="47456"/>
    <cellStyle name="RIGs linked cells 12 3 3" xfId="47457"/>
    <cellStyle name="RIGs linked cells 12 4" xfId="35306"/>
    <cellStyle name="RIGs linked cells 12 5" xfId="35307"/>
    <cellStyle name="RIGs linked cells 12 6" xfId="35308"/>
    <cellStyle name="RIGs linked cells 12 7" xfId="35309"/>
    <cellStyle name="RIGs linked cells 12 8" xfId="35310"/>
    <cellStyle name="RIGs linked cells 12 9" xfId="35311"/>
    <cellStyle name="RIGs linked cells 13" xfId="35312"/>
    <cellStyle name="RIGs linked cells 13 2" xfId="47458"/>
    <cellStyle name="RIGs linked cells 13 2 2" xfId="47459"/>
    <cellStyle name="RIGs linked cells 13 2 3" xfId="47460"/>
    <cellStyle name="RIGs linked cells 13 3" xfId="47461"/>
    <cellStyle name="RIGs linked cells 13 3 2" xfId="47462"/>
    <cellStyle name="RIGs linked cells 13 4" xfId="47463"/>
    <cellStyle name="RIGs linked cells 14" xfId="35313"/>
    <cellStyle name="RIGs linked cells 14 2" xfId="47464"/>
    <cellStyle name="RIGs linked cells 15" xfId="35314"/>
    <cellStyle name="RIGs linked cells 15 2" xfId="47465"/>
    <cellStyle name="RIGs linked cells 16" xfId="35315"/>
    <cellStyle name="RIGs linked cells 16 2" xfId="47466"/>
    <cellStyle name="RIGs linked cells 17" xfId="35316"/>
    <cellStyle name="RIGs linked cells 17 2" xfId="47467"/>
    <cellStyle name="RIGs linked cells 18" xfId="35317"/>
    <cellStyle name="RIGs linked cells 18 2" xfId="47468"/>
    <cellStyle name="RIGs linked cells 19" xfId="35318"/>
    <cellStyle name="RIGs linked cells 19 2" xfId="47469"/>
    <cellStyle name="RIGs linked cells 2" xfId="35319"/>
    <cellStyle name="RIGs linked cells 2 10" xfId="35320"/>
    <cellStyle name="RIGs linked cells 2 10 2" xfId="47470"/>
    <cellStyle name="RIGs linked cells 2 11" xfId="35321"/>
    <cellStyle name="RIGs linked cells 2 11 2" xfId="47471"/>
    <cellStyle name="RIGs linked cells 2 12" xfId="35322"/>
    <cellStyle name="RIGs linked cells 2 12 2" xfId="47472"/>
    <cellStyle name="RIGs linked cells 2 13" xfId="35323"/>
    <cellStyle name="RIGs linked cells 2 13 2" xfId="47473"/>
    <cellStyle name="RIGs linked cells 2 14" xfId="35324"/>
    <cellStyle name="RIGs linked cells 2 14 2" xfId="47474"/>
    <cellStyle name="RIGs linked cells 2 15" xfId="35325"/>
    <cellStyle name="RIGs linked cells 2 15 2" xfId="47475"/>
    <cellStyle name="RIGs linked cells 2 16" xfId="35326"/>
    <cellStyle name="RIGs linked cells 2 16 2" xfId="47476"/>
    <cellStyle name="RIGs linked cells 2 17" xfId="35327"/>
    <cellStyle name="RIGs linked cells 2 17 2" xfId="47477"/>
    <cellStyle name="RIGs linked cells 2 18" xfId="35328"/>
    <cellStyle name="RIGs linked cells 2 18 2" xfId="47478"/>
    <cellStyle name="RIGs linked cells 2 19" xfId="35329"/>
    <cellStyle name="RIGs linked cells 2 19 2" xfId="47479"/>
    <cellStyle name="RIGs linked cells 2 2" xfId="35330"/>
    <cellStyle name="RIGs linked cells 2 2 10" xfId="35331"/>
    <cellStyle name="RIGs linked cells 2 2 10 2" xfId="47480"/>
    <cellStyle name="RIGs linked cells 2 2 11" xfId="35332"/>
    <cellStyle name="RIGs linked cells 2 2 11 2" xfId="47481"/>
    <cellStyle name="RIGs linked cells 2 2 12" xfId="35333"/>
    <cellStyle name="RIGs linked cells 2 2 12 2" xfId="47482"/>
    <cellStyle name="RIGs linked cells 2 2 13" xfId="35334"/>
    <cellStyle name="RIGs linked cells 2 2 13 2" xfId="47483"/>
    <cellStyle name="RIGs linked cells 2 2 14" xfId="35335"/>
    <cellStyle name="RIGs linked cells 2 2 14 2" xfId="47484"/>
    <cellStyle name="RIGs linked cells 2 2 15" xfId="35336"/>
    <cellStyle name="RIGs linked cells 2 2 15 2" xfId="47485"/>
    <cellStyle name="RIGs linked cells 2 2 16" xfId="35337"/>
    <cellStyle name="RIGs linked cells 2 2 16 2" xfId="47486"/>
    <cellStyle name="RIGs linked cells 2 2 17" xfId="35338"/>
    <cellStyle name="RIGs linked cells 2 2 17 2" xfId="47487"/>
    <cellStyle name="RIGs linked cells 2 2 18" xfId="35339"/>
    <cellStyle name="RIGs linked cells 2 2 18 2" xfId="47488"/>
    <cellStyle name="RIGs linked cells 2 2 19" xfId="35340"/>
    <cellStyle name="RIGs linked cells 2 2 19 2" xfId="47489"/>
    <cellStyle name="RIGs linked cells 2 2 2" xfId="35341"/>
    <cellStyle name="RIGs linked cells 2 2 2 10" xfId="35342"/>
    <cellStyle name="RIGs linked cells 2 2 2 11" xfId="35343"/>
    <cellStyle name="RIGs linked cells 2 2 2 12" xfId="35344"/>
    <cellStyle name="RIGs linked cells 2 2 2 13" xfId="35345"/>
    <cellStyle name="RIGs linked cells 2 2 2 14" xfId="35346"/>
    <cellStyle name="RIGs linked cells 2 2 2 15" xfId="35347"/>
    <cellStyle name="RIGs linked cells 2 2 2 16" xfId="35348"/>
    <cellStyle name="RIGs linked cells 2 2 2 17" xfId="35349"/>
    <cellStyle name="RIGs linked cells 2 2 2 18" xfId="35350"/>
    <cellStyle name="RIGs linked cells 2 2 2 19" xfId="35351"/>
    <cellStyle name="RIGs linked cells 2 2 2 2" xfId="35352"/>
    <cellStyle name="RIGs linked cells 2 2 2 2 10" xfId="35353"/>
    <cellStyle name="RIGs linked cells 2 2 2 2 11" xfId="35354"/>
    <cellStyle name="RIGs linked cells 2 2 2 2 12" xfId="35355"/>
    <cellStyle name="RIGs linked cells 2 2 2 2 13" xfId="35356"/>
    <cellStyle name="RIGs linked cells 2 2 2 2 14" xfId="35357"/>
    <cellStyle name="RIGs linked cells 2 2 2 2 15" xfId="35358"/>
    <cellStyle name="RIGs linked cells 2 2 2 2 16" xfId="35359"/>
    <cellStyle name="RIGs linked cells 2 2 2 2 17" xfId="35360"/>
    <cellStyle name="RIGs linked cells 2 2 2 2 18" xfId="35361"/>
    <cellStyle name="RIGs linked cells 2 2 2 2 19" xfId="35362"/>
    <cellStyle name="RIGs linked cells 2 2 2 2 2" xfId="35363"/>
    <cellStyle name="RIGs linked cells 2 2 2 2 2 10" xfId="35364"/>
    <cellStyle name="RIGs linked cells 2 2 2 2 2 11" xfId="35365"/>
    <cellStyle name="RIGs linked cells 2 2 2 2 2 12" xfId="35366"/>
    <cellStyle name="RIGs linked cells 2 2 2 2 2 13" xfId="35367"/>
    <cellStyle name="RIGs linked cells 2 2 2 2 2 2" xfId="35368"/>
    <cellStyle name="RIGs linked cells 2 2 2 2 2 2 2" xfId="47490"/>
    <cellStyle name="RIGs linked cells 2 2 2 2 2 2 3" xfId="47491"/>
    <cellStyle name="RIGs linked cells 2 2 2 2 2 3" xfId="35369"/>
    <cellStyle name="RIGs linked cells 2 2 2 2 2 3 2" xfId="47492"/>
    <cellStyle name="RIGs linked cells 2 2 2 2 2 3 3" xfId="47493"/>
    <cellStyle name="RIGs linked cells 2 2 2 2 2 4" xfId="35370"/>
    <cellStyle name="RIGs linked cells 2 2 2 2 2 5" xfId="35371"/>
    <cellStyle name="RIGs linked cells 2 2 2 2 2 6" xfId="35372"/>
    <cellStyle name="RIGs linked cells 2 2 2 2 2 7" xfId="35373"/>
    <cellStyle name="RIGs linked cells 2 2 2 2 2 8" xfId="35374"/>
    <cellStyle name="RIGs linked cells 2 2 2 2 2 9" xfId="35375"/>
    <cellStyle name="RIGs linked cells 2 2 2 2 20" xfId="35376"/>
    <cellStyle name="RIGs linked cells 2 2 2 2 21" xfId="35377"/>
    <cellStyle name="RIGs linked cells 2 2 2 2 22" xfId="35378"/>
    <cellStyle name="RIGs linked cells 2 2 2 2 23" xfId="35379"/>
    <cellStyle name="RIGs linked cells 2 2 2 2 24" xfId="35380"/>
    <cellStyle name="RIGs linked cells 2 2 2 2 25" xfId="35381"/>
    <cellStyle name="RIGs linked cells 2 2 2 2 26" xfId="35382"/>
    <cellStyle name="RIGs linked cells 2 2 2 2 27" xfId="35383"/>
    <cellStyle name="RIGs linked cells 2 2 2 2 28" xfId="35384"/>
    <cellStyle name="RIGs linked cells 2 2 2 2 29" xfId="35385"/>
    <cellStyle name="RIGs linked cells 2 2 2 2 3" xfId="35386"/>
    <cellStyle name="RIGs linked cells 2 2 2 2 3 2" xfId="47494"/>
    <cellStyle name="RIGs linked cells 2 2 2 2 3 3" xfId="47495"/>
    <cellStyle name="RIGs linked cells 2 2 2 2 30" xfId="35387"/>
    <cellStyle name="RIGs linked cells 2 2 2 2 31" xfId="35388"/>
    <cellStyle name="RIGs linked cells 2 2 2 2 32" xfId="35389"/>
    <cellStyle name="RIGs linked cells 2 2 2 2 33" xfId="35390"/>
    <cellStyle name="RIGs linked cells 2 2 2 2 34" xfId="35391"/>
    <cellStyle name="RIGs linked cells 2 2 2 2 4" xfId="35392"/>
    <cellStyle name="RIGs linked cells 2 2 2 2 4 2" xfId="47496"/>
    <cellStyle name="RIGs linked cells 2 2 2 2 4 3" xfId="47497"/>
    <cellStyle name="RIGs linked cells 2 2 2 2 5" xfId="35393"/>
    <cellStyle name="RIGs linked cells 2 2 2 2 6" xfId="35394"/>
    <cellStyle name="RIGs linked cells 2 2 2 2 7" xfId="35395"/>
    <cellStyle name="RIGs linked cells 2 2 2 2 8" xfId="35396"/>
    <cellStyle name="RIGs linked cells 2 2 2 2 9" xfId="35397"/>
    <cellStyle name="RIGs linked cells 2 2 2 20" xfId="35398"/>
    <cellStyle name="RIGs linked cells 2 2 2 21" xfId="35399"/>
    <cellStyle name="RIGs linked cells 2 2 2 22" xfId="35400"/>
    <cellStyle name="RIGs linked cells 2 2 2 23" xfId="35401"/>
    <cellStyle name="RIGs linked cells 2 2 2 24" xfId="35402"/>
    <cellStyle name="RIGs linked cells 2 2 2 25" xfId="35403"/>
    <cellStyle name="RIGs linked cells 2 2 2 26" xfId="35404"/>
    <cellStyle name="RIGs linked cells 2 2 2 27" xfId="35405"/>
    <cellStyle name="RIGs linked cells 2 2 2 28" xfId="35406"/>
    <cellStyle name="RIGs linked cells 2 2 2 29" xfId="35407"/>
    <cellStyle name="RIGs linked cells 2 2 2 3" xfId="35408"/>
    <cellStyle name="RIGs linked cells 2 2 2 3 10" xfId="35409"/>
    <cellStyle name="RIGs linked cells 2 2 2 3 11" xfId="35410"/>
    <cellStyle name="RIGs linked cells 2 2 2 3 12" xfId="35411"/>
    <cellStyle name="RIGs linked cells 2 2 2 3 13" xfId="35412"/>
    <cellStyle name="RIGs linked cells 2 2 2 3 2" xfId="35413"/>
    <cellStyle name="RIGs linked cells 2 2 2 3 2 2" xfId="47498"/>
    <cellStyle name="RIGs linked cells 2 2 2 3 2 3" xfId="47499"/>
    <cellStyle name="RIGs linked cells 2 2 2 3 3" xfId="35414"/>
    <cellStyle name="RIGs linked cells 2 2 2 3 3 2" xfId="47500"/>
    <cellStyle name="RIGs linked cells 2 2 2 3 3 3" xfId="47501"/>
    <cellStyle name="RIGs linked cells 2 2 2 3 4" xfId="35415"/>
    <cellStyle name="RIGs linked cells 2 2 2 3 5" xfId="35416"/>
    <cellStyle name="RIGs linked cells 2 2 2 3 6" xfId="35417"/>
    <cellStyle name="RIGs linked cells 2 2 2 3 7" xfId="35418"/>
    <cellStyle name="RIGs linked cells 2 2 2 3 8" xfId="35419"/>
    <cellStyle name="RIGs linked cells 2 2 2 3 9" xfId="35420"/>
    <cellStyle name="RIGs linked cells 2 2 2 30" xfId="35421"/>
    <cellStyle name="RIGs linked cells 2 2 2 31" xfId="35422"/>
    <cellStyle name="RIGs linked cells 2 2 2 32" xfId="35423"/>
    <cellStyle name="RIGs linked cells 2 2 2 33" xfId="35424"/>
    <cellStyle name="RIGs linked cells 2 2 2 34" xfId="35425"/>
    <cellStyle name="RIGs linked cells 2 2 2 35" xfId="35426"/>
    <cellStyle name="RIGs linked cells 2 2 2 4" xfId="35427"/>
    <cellStyle name="RIGs linked cells 2 2 2 4 2" xfId="47502"/>
    <cellStyle name="RIGs linked cells 2 2 2 4 3" xfId="47503"/>
    <cellStyle name="RIGs linked cells 2 2 2 5" xfId="35428"/>
    <cellStyle name="RIGs linked cells 2 2 2 5 2" xfId="47504"/>
    <cellStyle name="RIGs linked cells 2 2 2 5 3" xfId="47505"/>
    <cellStyle name="RIGs linked cells 2 2 2 6" xfId="35429"/>
    <cellStyle name="RIGs linked cells 2 2 2 7" xfId="35430"/>
    <cellStyle name="RIGs linked cells 2 2 2 8" xfId="35431"/>
    <cellStyle name="RIGs linked cells 2 2 2 9" xfId="35432"/>
    <cellStyle name="RIGs linked cells 2 2 2_4 28 1_Asst_Health_Crit_AllTO_RIIO_20110714pm" xfId="35433"/>
    <cellStyle name="RIGs linked cells 2 2 20" xfId="35434"/>
    <cellStyle name="RIGs linked cells 2 2 20 2" xfId="47506"/>
    <cellStyle name="RIGs linked cells 2 2 21" xfId="35435"/>
    <cellStyle name="RIGs linked cells 2 2 21 2" xfId="47507"/>
    <cellStyle name="RIGs linked cells 2 2 22" xfId="35436"/>
    <cellStyle name="RIGs linked cells 2 2 22 2" xfId="47508"/>
    <cellStyle name="RIGs linked cells 2 2 23" xfId="35437"/>
    <cellStyle name="RIGs linked cells 2 2 23 2" xfId="47509"/>
    <cellStyle name="RIGs linked cells 2 2 24" xfId="35438"/>
    <cellStyle name="RIGs linked cells 2 2 24 2" xfId="47510"/>
    <cellStyle name="RIGs linked cells 2 2 25" xfId="35439"/>
    <cellStyle name="RIGs linked cells 2 2 25 2" xfId="47511"/>
    <cellStyle name="RIGs linked cells 2 2 26" xfId="35440"/>
    <cellStyle name="RIGs linked cells 2 2 27" xfId="35441"/>
    <cellStyle name="RIGs linked cells 2 2 28" xfId="35442"/>
    <cellStyle name="RIGs linked cells 2 2 29" xfId="35443"/>
    <cellStyle name="RIGs linked cells 2 2 3" xfId="35444"/>
    <cellStyle name="RIGs linked cells 2 2 3 10" xfId="35445"/>
    <cellStyle name="RIGs linked cells 2 2 3 11" xfId="35446"/>
    <cellStyle name="RIGs linked cells 2 2 3 12" xfId="35447"/>
    <cellStyle name="RIGs linked cells 2 2 3 13" xfId="35448"/>
    <cellStyle name="RIGs linked cells 2 2 3 14" xfId="35449"/>
    <cellStyle name="RIGs linked cells 2 2 3 15" xfId="35450"/>
    <cellStyle name="RIGs linked cells 2 2 3 16" xfId="35451"/>
    <cellStyle name="RIGs linked cells 2 2 3 17" xfId="35452"/>
    <cellStyle name="RIGs linked cells 2 2 3 18" xfId="35453"/>
    <cellStyle name="RIGs linked cells 2 2 3 19" xfId="35454"/>
    <cellStyle name="RIGs linked cells 2 2 3 2" xfId="35455"/>
    <cellStyle name="RIGs linked cells 2 2 3 2 10" xfId="35456"/>
    <cellStyle name="RIGs linked cells 2 2 3 2 11" xfId="35457"/>
    <cellStyle name="RIGs linked cells 2 2 3 2 12" xfId="35458"/>
    <cellStyle name="RIGs linked cells 2 2 3 2 13" xfId="35459"/>
    <cellStyle name="RIGs linked cells 2 2 3 2 2" xfId="35460"/>
    <cellStyle name="RIGs linked cells 2 2 3 2 2 2" xfId="47512"/>
    <cellStyle name="RIGs linked cells 2 2 3 2 2 3" xfId="47513"/>
    <cellStyle name="RIGs linked cells 2 2 3 2 3" xfId="35461"/>
    <cellStyle name="RIGs linked cells 2 2 3 2 3 2" xfId="47514"/>
    <cellStyle name="RIGs linked cells 2 2 3 2 3 3" xfId="47515"/>
    <cellStyle name="RIGs linked cells 2 2 3 2 4" xfId="35462"/>
    <cellStyle name="RIGs linked cells 2 2 3 2 5" xfId="35463"/>
    <cellStyle name="RIGs linked cells 2 2 3 2 6" xfId="35464"/>
    <cellStyle name="RIGs linked cells 2 2 3 2 7" xfId="35465"/>
    <cellStyle name="RIGs linked cells 2 2 3 2 8" xfId="35466"/>
    <cellStyle name="RIGs linked cells 2 2 3 2 9" xfId="35467"/>
    <cellStyle name="RIGs linked cells 2 2 3 20" xfId="35468"/>
    <cellStyle name="RIGs linked cells 2 2 3 21" xfId="35469"/>
    <cellStyle name="RIGs linked cells 2 2 3 22" xfId="35470"/>
    <cellStyle name="RIGs linked cells 2 2 3 23" xfId="35471"/>
    <cellStyle name="RIGs linked cells 2 2 3 24" xfId="35472"/>
    <cellStyle name="RIGs linked cells 2 2 3 25" xfId="35473"/>
    <cellStyle name="RIGs linked cells 2 2 3 26" xfId="35474"/>
    <cellStyle name="RIGs linked cells 2 2 3 27" xfId="35475"/>
    <cellStyle name="RIGs linked cells 2 2 3 28" xfId="35476"/>
    <cellStyle name="RIGs linked cells 2 2 3 29" xfId="35477"/>
    <cellStyle name="RIGs linked cells 2 2 3 3" xfId="35478"/>
    <cellStyle name="RIGs linked cells 2 2 3 3 2" xfId="47516"/>
    <cellStyle name="RIGs linked cells 2 2 3 3 3" xfId="47517"/>
    <cellStyle name="RIGs linked cells 2 2 3 30" xfId="35479"/>
    <cellStyle name="RIGs linked cells 2 2 3 31" xfId="35480"/>
    <cellStyle name="RIGs linked cells 2 2 3 32" xfId="35481"/>
    <cellStyle name="RIGs linked cells 2 2 3 33" xfId="35482"/>
    <cellStyle name="RIGs linked cells 2 2 3 34" xfId="35483"/>
    <cellStyle name="RIGs linked cells 2 2 3 4" xfId="35484"/>
    <cellStyle name="RIGs linked cells 2 2 3 4 2" xfId="47518"/>
    <cellStyle name="RIGs linked cells 2 2 3 4 3" xfId="47519"/>
    <cellStyle name="RIGs linked cells 2 2 3 5" xfId="35485"/>
    <cellStyle name="RIGs linked cells 2 2 3 6" xfId="35486"/>
    <cellStyle name="RIGs linked cells 2 2 3 7" xfId="35487"/>
    <cellStyle name="RIGs linked cells 2 2 3 8" xfId="35488"/>
    <cellStyle name="RIGs linked cells 2 2 3 9" xfId="35489"/>
    <cellStyle name="RIGs linked cells 2 2 30" xfId="35490"/>
    <cellStyle name="RIGs linked cells 2 2 31" xfId="35491"/>
    <cellStyle name="RIGs linked cells 2 2 32" xfId="35492"/>
    <cellStyle name="RIGs linked cells 2 2 33" xfId="35493"/>
    <cellStyle name="RIGs linked cells 2 2 34" xfId="35494"/>
    <cellStyle name="RIGs linked cells 2 2 35" xfId="35495"/>
    <cellStyle name="RIGs linked cells 2 2 36" xfId="35496"/>
    <cellStyle name="RIGs linked cells 2 2 37" xfId="35497"/>
    <cellStyle name="RIGs linked cells 2 2 38" xfId="35498"/>
    <cellStyle name="RIGs linked cells 2 2 4" xfId="35499"/>
    <cellStyle name="RIGs linked cells 2 2 4 10" xfId="35500"/>
    <cellStyle name="RIGs linked cells 2 2 4 11" xfId="35501"/>
    <cellStyle name="RIGs linked cells 2 2 4 12" xfId="35502"/>
    <cellStyle name="RIGs linked cells 2 2 4 13" xfId="35503"/>
    <cellStyle name="RIGs linked cells 2 2 4 14" xfId="35504"/>
    <cellStyle name="RIGs linked cells 2 2 4 15" xfId="35505"/>
    <cellStyle name="RIGs linked cells 2 2 4 16" xfId="35506"/>
    <cellStyle name="RIGs linked cells 2 2 4 17" xfId="35507"/>
    <cellStyle name="RIGs linked cells 2 2 4 18" xfId="35508"/>
    <cellStyle name="RIGs linked cells 2 2 4 19" xfId="35509"/>
    <cellStyle name="RIGs linked cells 2 2 4 2" xfId="35510"/>
    <cellStyle name="RIGs linked cells 2 2 4 2 10" xfId="35511"/>
    <cellStyle name="RIGs linked cells 2 2 4 2 11" xfId="35512"/>
    <cellStyle name="RIGs linked cells 2 2 4 2 12" xfId="35513"/>
    <cellStyle name="RIGs linked cells 2 2 4 2 13" xfId="35514"/>
    <cellStyle name="RIGs linked cells 2 2 4 2 2" xfId="35515"/>
    <cellStyle name="RIGs linked cells 2 2 4 2 2 2" xfId="47520"/>
    <cellStyle name="RIGs linked cells 2 2 4 2 2 3" xfId="47521"/>
    <cellStyle name="RIGs linked cells 2 2 4 2 3" xfId="35516"/>
    <cellStyle name="RIGs linked cells 2 2 4 2 3 2" xfId="47522"/>
    <cellStyle name="RIGs linked cells 2 2 4 2 3 3" xfId="47523"/>
    <cellStyle name="RIGs linked cells 2 2 4 2 4" xfId="35517"/>
    <cellStyle name="RIGs linked cells 2 2 4 2 5" xfId="35518"/>
    <cellStyle name="RIGs linked cells 2 2 4 2 6" xfId="35519"/>
    <cellStyle name="RIGs linked cells 2 2 4 2 7" xfId="35520"/>
    <cellStyle name="RIGs linked cells 2 2 4 2 8" xfId="35521"/>
    <cellStyle name="RIGs linked cells 2 2 4 2 9" xfId="35522"/>
    <cellStyle name="RIGs linked cells 2 2 4 20" xfId="35523"/>
    <cellStyle name="RIGs linked cells 2 2 4 21" xfId="35524"/>
    <cellStyle name="RIGs linked cells 2 2 4 22" xfId="35525"/>
    <cellStyle name="RIGs linked cells 2 2 4 23" xfId="35526"/>
    <cellStyle name="RIGs linked cells 2 2 4 24" xfId="35527"/>
    <cellStyle name="RIGs linked cells 2 2 4 25" xfId="35528"/>
    <cellStyle name="RIGs linked cells 2 2 4 26" xfId="35529"/>
    <cellStyle name="RIGs linked cells 2 2 4 27" xfId="35530"/>
    <cellStyle name="RIGs linked cells 2 2 4 28" xfId="35531"/>
    <cellStyle name="RIGs linked cells 2 2 4 29" xfId="35532"/>
    <cellStyle name="RIGs linked cells 2 2 4 3" xfId="35533"/>
    <cellStyle name="RIGs linked cells 2 2 4 3 2" xfId="47524"/>
    <cellStyle name="RIGs linked cells 2 2 4 3 3" xfId="47525"/>
    <cellStyle name="RIGs linked cells 2 2 4 30" xfId="35534"/>
    <cellStyle name="RIGs linked cells 2 2 4 31" xfId="35535"/>
    <cellStyle name="RIGs linked cells 2 2 4 32" xfId="35536"/>
    <cellStyle name="RIGs linked cells 2 2 4 33" xfId="35537"/>
    <cellStyle name="RIGs linked cells 2 2 4 34" xfId="35538"/>
    <cellStyle name="RIGs linked cells 2 2 4 4" xfId="35539"/>
    <cellStyle name="RIGs linked cells 2 2 4 4 2" xfId="47526"/>
    <cellStyle name="RIGs linked cells 2 2 4 4 3" xfId="47527"/>
    <cellStyle name="RIGs linked cells 2 2 4 5" xfId="35540"/>
    <cellStyle name="RIGs linked cells 2 2 4 6" xfId="35541"/>
    <cellStyle name="RIGs linked cells 2 2 4 7" xfId="35542"/>
    <cellStyle name="RIGs linked cells 2 2 4 8" xfId="35543"/>
    <cellStyle name="RIGs linked cells 2 2 4 9" xfId="35544"/>
    <cellStyle name="RIGs linked cells 2 2 5" xfId="35545"/>
    <cellStyle name="RIGs linked cells 2 2 5 10" xfId="35546"/>
    <cellStyle name="RIGs linked cells 2 2 5 11" xfId="35547"/>
    <cellStyle name="RIGs linked cells 2 2 5 12" xfId="35548"/>
    <cellStyle name="RIGs linked cells 2 2 5 13" xfId="35549"/>
    <cellStyle name="RIGs linked cells 2 2 5 2" xfId="35550"/>
    <cellStyle name="RIGs linked cells 2 2 5 2 2" xfId="47528"/>
    <cellStyle name="RIGs linked cells 2 2 5 2 3" xfId="47529"/>
    <cellStyle name="RIGs linked cells 2 2 5 3" xfId="35551"/>
    <cellStyle name="RIGs linked cells 2 2 5 3 2" xfId="47530"/>
    <cellStyle name="RIGs linked cells 2 2 5 3 3" xfId="47531"/>
    <cellStyle name="RIGs linked cells 2 2 5 4" xfId="35552"/>
    <cellStyle name="RIGs linked cells 2 2 5 5" xfId="35553"/>
    <cellStyle name="RIGs linked cells 2 2 5 6" xfId="35554"/>
    <cellStyle name="RIGs linked cells 2 2 5 7" xfId="35555"/>
    <cellStyle name="RIGs linked cells 2 2 5 8" xfId="35556"/>
    <cellStyle name="RIGs linked cells 2 2 5 9" xfId="35557"/>
    <cellStyle name="RIGs linked cells 2 2 6" xfId="35558"/>
    <cellStyle name="RIGs linked cells 2 2 6 2" xfId="47532"/>
    <cellStyle name="RIGs linked cells 2 2 6 2 2" xfId="47533"/>
    <cellStyle name="RIGs linked cells 2 2 6 2 3" xfId="47534"/>
    <cellStyle name="RIGs linked cells 2 2 6 3" xfId="47535"/>
    <cellStyle name="RIGs linked cells 2 2 6 3 2" xfId="47536"/>
    <cellStyle name="RIGs linked cells 2 2 6 4" xfId="47537"/>
    <cellStyle name="RIGs linked cells 2 2 7" xfId="35559"/>
    <cellStyle name="RIGs linked cells 2 2 7 2" xfId="47538"/>
    <cellStyle name="RIGs linked cells 2 2 8" xfId="35560"/>
    <cellStyle name="RIGs linked cells 2 2 8 2" xfId="47539"/>
    <cellStyle name="RIGs linked cells 2 2 9" xfId="35561"/>
    <cellStyle name="RIGs linked cells 2 2 9 2" xfId="47540"/>
    <cellStyle name="RIGs linked cells 2 2_4 28 1_Asst_Health_Crit_AllTO_RIIO_20110714pm" xfId="35562"/>
    <cellStyle name="RIGs linked cells 2 20" xfId="35563"/>
    <cellStyle name="RIGs linked cells 2 20 2" xfId="47541"/>
    <cellStyle name="RIGs linked cells 2 21" xfId="35564"/>
    <cellStyle name="RIGs linked cells 2 21 2" xfId="47542"/>
    <cellStyle name="RIGs linked cells 2 22" xfId="35565"/>
    <cellStyle name="RIGs linked cells 2 22 2" xfId="47543"/>
    <cellStyle name="RIGs linked cells 2 23" xfId="35566"/>
    <cellStyle name="RIGs linked cells 2 23 2" xfId="47544"/>
    <cellStyle name="RIGs linked cells 2 24" xfId="35567"/>
    <cellStyle name="RIGs linked cells 2 24 2" xfId="47545"/>
    <cellStyle name="RIGs linked cells 2 25" xfId="35568"/>
    <cellStyle name="RIGs linked cells 2 25 2" xfId="47546"/>
    <cellStyle name="RIGs linked cells 2 26" xfId="35569"/>
    <cellStyle name="RIGs linked cells 2 26 2" xfId="47547"/>
    <cellStyle name="RIGs linked cells 2 27" xfId="35570"/>
    <cellStyle name="RIGs linked cells 2 28" xfId="35571"/>
    <cellStyle name="RIGs linked cells 2 29" xfId="35572"/>
    <cellStyle name="RIGs linked cells 2 3" xfId="35573"/>
    <cellStyle name="RIGs linked cells 2 3 10" xfId="35574"/>
    <cellStyle name="RIGs linked cells 2 3 11" xfId="35575"/>
    <cellStyle name="RIGs linked cells 2 3 12" xfId="35576"/>
    <cellStyle name="RIGs linked cells 2 3 13" xfId="35577"/>
    <cellStyle name="RIGs linked cells 2 3 14" xfId="35578"/>
    <cellStyle name="RIGs linked cells 2 3 15" xfId="35579"/>
    <cellStyle name="RIGs linked cells 2 3 16" xfId="35580"/>
    <cellStyle name="RIGs linked cells 2 3 17" xfId="35581"/>
    <cellStyle name="RIGs linked cells 2 3 18" xfId="35582"/>
    <cellStyle name="RIGs linked cells 2 3 19" xfId="35583"/>
    <cellStyle name="RIGs linked cells 2 3 2" xfId="35584"/>
    <cellStyle name="RIGs linked cells 2 3 2 10" xfId="35585"/>
    <cellStyle name="RIGs linked cells 2 3 2 11" xfId="35586"/>
    <cellStyle name="RIGs linked cells 2 3 2 12" xfId="35587"/>
    <cellStyle name="RIGs linked cells 2 3 2 13" xfId="35588"/>
    <cellStyle name="RIGs linked cells 2 3 2 14" xfId="35589"/>
    <cellStyle name="RIGs linked cells 2 3 2 15" xfId="35590"/>
    <cellStyle name="RIGs linked cells 2 3 2 16" xfId="35591"/>
    <cellStyle name="RIGs linked cells 2 3 2 17" xfId="35592"/>
    <cellStyle name="RIGs linked cells 2 3 2 18" xfId="35593"/>
    <cellStyle name="RIGs linked cells 2 3 2 19" xfId="35594"/>
    <cellStyle name="RIGs linked cells 2 3 2 2" xfId="35595"/>
    <cellStyle name="RIGs linked cells 2 3 2 2 10" xfId="35596"/>
    <cellStyle name="RIGs linked cells 2 3 2 2 11" xfId="35597"/>
    <cellStyle name="RIGs linked cells 2 3 2 2 12" xfId="35598"/>
    <cellStyle name="RIGs linked cells 2 3 2 2 13" xfId="35599"/>
    <cellStyle name="RIGs linked cells 2 3 2 2 2" xfId="35600"/>
    <cellStyle name="RIGs linked cells 2 3 2 2 2 2" xfId="47548"/>
    <cellStyle name="RIGs linked cells 2 3 2 2 2 3" xfId="47549"/>
    <cellStyle name="RIGs linked cells 2 3 2 2 3" xfId="35601"/>
    <cellStyle name="RIGs linked cells 2 3 2 2 3 2" xfId="47550"/>
    <cellStyle name="RIGs linked cells 2 3 2 2 3 3" xfId="47551"/>
    <cellStyle name="RIGs linked cells 2 3 2 2 4" xfId="35602"/>
    <cellStyle name="RIGs linked cells 2 3 2 2 5" xfId="35603"/>
    <cellStyle name="RIGs linked cells 2 3 2 2 6" xfId="35604"/>
    <cellStyle name="RIGs linked cells 2 3 2 2 7" xfId="35605"/>
    <cellStyle name="RIGs linked cells 2 3 2 2 8" xfId="35606"/>
    <cellStyle name="RIGs linked cells 2 3 2 2 9" xfId="35607"/>
    <cellStyle name="RIGs linked cells 2 3 2 20" xfId="35608"/>
    <cellStyle name="RIGs linked cells 2 3 2 21" xfId="35609"/>
    <cellStyle name="RIGs linked cells 2 3 2 22" xfId="35610"/>
    <cellStyle name="RIGs linked cells 2 3 2 23" xfId="35611"/>
    <cellStyle name="RIGs linked cells 2 3 2 24" xfId="35612"/>
    <cellStyle name="RIGs linked cells 2 3 2 25" xfId="35613"/>
    <cellStyle name="RIGs linked cells 2 3 2 26" xfId="35614"/>
    <cellStyle name="RIGs linked cells 2 3 2 27" xfId="35615"/>
    <cellStyle name="RIGs linked cells 2 3 2 28" xfId="35616"/>
    <cellStyle name="RIGs linked cells 2 3 2 29" xfId="35617"/>
    <cellStyle name="RIGs linked cells 2 3 2 3" xfId="35618"/>
    <cellStyle name="RIGs linked cells 2 3 2 3 2" xfId="47552"/>
    <cellStyle name="RIGs linked cells 2 3 2 3 3" xfId="47553"/>
    <cellStyle name="RIGs linked cells 2 3 2 30" xfId="35619"/>
    <cellStyle name="RIGs linked cells 2 3 2 31" xfId="35620"/>
    <cellStyle name="RIGs linked cells 2 3 2 32" xfId="35621"/>
    <cellStyle name="RIGs linked cells 2 3 2 33" xfId="35622"/>
    <cellStyle name="RIGs linked cells 2 3 2 34" xfId="35623"/>
    <cellStyle name="RIGs linked cells 2 3 2 4" xfId="35624"/>
    <cellStyle name="RIGs linked cells 2 3 2 4 2" xfId="47554"/>
    <cellStyle name="RIGs linked cells 2 3 2 4 3" xfId="47555"/>
    <cellStyle name="RIGs linked cells 2 3 2 5" xfId="35625"/>
    <cellStyle name="RIGs linked cells 2 3 2 6" xfId="35626"/>
    <cellStyle name="RIGs linked cells 2 3 2 7" xfId="35627"/>
    <cellStyle name="RIGs linked cells 2 3 2 8" xfId="35628"/>
    <cellStyle name="RIGs linked cells 2 3 2 9" xfId="35629"/>
    <cellStyle name="RIGs linked cells 2 3 20" xfId="35630"/>
    <cellStyle name="RIGs linked cells 2 3 21" xfId="35631"/>
    <cellStyle name="RIGs linked cells 2 3 22" xfId="35632"/>
    <cellStyle name="RIGs linked cells 2 3 23" xfId="35633"/>
    <cellStyle name="RIGs linked cells 2 3 24" xfId="35634"/>
    <cellStyle name="RIGs linked cells 2 3 25" xfId="35635"/>
    <cellStyle name="RIGs linked cells 2 3 26" xfId="35636"/>
    <cellStyle name="RIGs linked cells 2 3 27" xfId="35637"/>
    <cellStyle name="RIGs linked cells 2 3 28" xfId="35638"/>
    <cellStyle name="RIGs linked cells 2 3 29" xfId="35639"/>
    <cellStyle name="RIGs linked cells 2 3 3" xfId="35640"/>
    <cellStyle name="RIGs linked cells 2 3 3 10" xfId="35641"/>
    <cellStyle name="RIGs linked cells 2 3 3 11" xfId="35642"/>
    <cellStyle name="RIGs linked cells 2 3 3 12" xfId="35643"/>
    <cellStyle name="RIGs linked cells 2 3 3 13" xfId="35644"/>
    <cellStyle name="RIGs linked cells 2 3 3 2" xfId="35645"/>
    <cellStyle name="RIGs linked cells 2 3 3 2 2" xfId="47556"/>
    <cellStyle name="RIGs linked cells 2 3 3 2 3" xfId="47557"/>
    <cellStyle name="RIGs linked cells 2 3 3 3" xfId="35646"/>
    <cellStyle name="RIGs linked cells 2 3 3 3 2" xfId="47558"/>
    <cellStyle name="RIGs linked cells 2 3 3 3 3" xfId="47559"/>
    <cellStyle name="RIGs linked cells 2 3 3 4" xfId="35647"/>
    <cellStyle name="RIGs linked cells 2 3 3 5" xfId="35648"/>
    <cellStyle name="RIGs linked cells 2 3 3 6" xfId="35649"/>
    <cellStyle name="RIGs linked cells 2 3 3 7" xfId="35650"/>
    <cellStyle name="RIGs linked cells 2 3 3 8" xfId="35651"/>
    <cellStyle name="RIGs linked cells 2 3 3 9" xfId="35652"/>
    <cellStyle name="RIGs linked cells 2 3 30" xfId="35653"/>
    <cellStyle name="RIGs linked cells 2 3 31" xfId="35654"/>
    <cellStyle name="RIGs linked cells 2 3 32" xfId="35655"/>
    <cellStyle name="RIGs linked cells 2 3 33" xfId="35656"/>
    <cellStyle name="RIGs linked cells 2 3 34" xfId="35657"/>
    <cellStyle name="RIGs linked cells 2 3 35" xfId="35658"/>
    <cellStyle name="RIGs linked cells 2 3 4" xfId="35659"/>
    <cellStyle name="RIGs linked cells 2 3 4 2" xfId="47560"/>
    <cellStyle name="RIGs linked cells 2 3 4 3" xfId="47561"/>
    <cellStyle name="RIGs linked cells 2 3 5" xfId="35660"/>
    <cellStyle name="RIGs linked cells 2 3 5 2" xfId="47562"/>
    <cellStyle name="RIGs linked cells 2 3 5 3" xfId="47563"/>
    <cellStyle name="RIGs linked cells 2 3 6" xfId="35661"/>
    <cellStyle name="RIGs linked cells 2 3 7" xfId="35662"/>
    <cellStyle name="RIGs linked cells 2 3 8" xfId="35663"/>
    <cellStyle name="RIGs linked cells 2 3 9" xfId="35664"/>
    <cellStyle name="RIGs linked cells 2 3_4 28 1_Asst_Health_Crit_AllTO_RIIO_20110714pm" xfId="35665"/>
    <cellStyle name="RIGs linked cells 2 30" xfId="35666"/>
    <cellStyle name="RIGs linked cells 2 31" xfId="35667"/>
    <cellStyle name="RIGs linked cells 2 32" xfId="35668"/>
    <cellStyle name="RIGs linked cells 2 33" xfId="35669"/>
    <cellStyle name="RIGs linked cells 2 34" xfId="35670"/>
    <cellStyle name="RIGs linked cells 2 35" xfId="35671"/>
    <cellStyle name="RIGs linked cells 2 36" xfId="35672"/>
    <cellStyle name="RIGs linked cells 2 37" xfId="35673"/>
    <cellStyle name="RIGs linked cells 2 38" xfId="35674"/>
    <cellStyle name="RIGs linked cells 2 39" xfId="35675"/>
    <cellStyle name="RIGs linked cells 2 4" xfId="35676"/>
    <cellStyle name="RIGs linked cells 2 4 10" xfId="35677"/>
    <cellStyle name="RIGs linked cells 2 4 11" xfId="35678"/>
    <cellStyle name="RIGs linked cells 2 4 12" xfId="35679"/>
    <cellStyle name="RIGs linked cells 2 4 13" xfId="35680"/>
    <cellStyle name="RIGs linked cells 2 4 14" xfId="35681"/>
    <cellStyle name="RIGs linked cells 2 4 15" xfId="35682"/>
    <cellStyle name="RIGs linked cells 2 4 16" xfId="35683"/>
    <cellStyle name="RIGs linked cells 2 4 17" xfId="35684"/>
    <cellStyle name="RIGs linked cells 2 4 18" xfId="35685"/>
    <cellStyle name="RIGs linked cells 2 4 19" xfId="35686"/>
    <cellStyle name="RIGs linked cells 2 4 2" xfId="35687"/>
    <cellStyle name="RIGs linked cells 2 4 2 10" xfId="35688"/>
    <cellStyle name="RIGs linked cells 2 4 2 11" xfId="35689"/>
    <cellStyle name="RIGs linked cells 2 4 2 12" xfId="35690"/>
    <cellStyle name="RIGs linked cells 2 4 2 13" xfId="35691"/>
    <cellStyle name="RIGs linked cells 2 4 2 2" xfId="35692"/>
    <cellStyle name="RIGs linked cells 2 4 2 2 2" xfId="47564"/>
    <cellStyle name="RIGs linked cells 2 4 2 2 3" xfId="47565"/>
    <cellStyle name="RIGs linked cells 2 4 2 3" xfId="35693"/>
    <cellStyle name="RIGs linked cells 2 4 2 3 2" xfId="47566"/>
    <cellStyle name="RIGs linked cells 2 4 2 3 3" xfId="47567"/>
    <cellStyle name="RIGs linked cells 2 4 2 4" xfId="35694"/>
    <cellStyle name="RIGs linked cells 2 4 2 5" xfId="35695"/>
    <cellStyle name="RIGs linked cells 2 4 2 6" xfId="35696"/>
    <cellStyle name="RIGs linked cells 2 4 2 7" xfId="35697"/>
    <cellStyle name="RIGs linked cells 2 4 2 8" xfId="35698"/>
    <cellStyle name="RIGs linked cells 2 4 2 9" xfId="35699"/>
    <cellStyle name="RIGs linked cells 2 4 20" xfId="35700"/>
    <cellStyle name="RIGs linked cells 2 4 21" xfId="35701"/>
    <cellStyle name="RIGs linked cells 2 4 22" xfId="35702"/>
    <cellStyle name="RIGs linked cells 2 4 23" xfId="35703"/>
    <cellStyle name="RIGs linked cells 2 4 24" xfId="35704"/>
    <cellStyle name="RIGs linked cells 2 4 25" xfId="35705"/>
    <cellStyle name="RIGs linked cells 2 4 26" xfId="35706"/>
    <cellStyle name="RIGs linked cells 2 4 27" xfId="35707"/>
    <cellStyle name="RIGs linked cells 2 4 28" xfId="35708"/>
    <cellStyle name="RIGs linked cells 2 4 29" xfId="35709"/>
    <cellStyle name="RIGs linked cells 2 4 3" xfId="35710"/>
    <cellStyle name="RIGs linked cells 2 4 3 2" xfId="47568"/>
    <cellStyle name="RIGs linked cells 2 4 3 3" xfId="47569"/>
    <cellStyle name="RIGs linked cells 2 4 30" xfId="35711"/>
    <cellStyle name="RIGs linked cells 2 4 31" xfId="35712"/>
    <cellStyle name="RIGs linked cells 2 4 32" xfId="35713"/>
    <cellStyle name="RIGs linked cells 2 4 33" xfId="35714"/>
    <cellStyle name="RIGs linked cells 2 4 34" xfId="35715"/>
    <cellStyle name="RIGs linked cells 2 4 4" xfId="35716"/>
    <cellStyle name="RIGs linked cells 2 4 4 2" xfId="47570"/>
    <cellStyle name="RIGs linked cells 2 4 4 3" xfId="47571"/>
    <cellStyle name="RIGs linked cells 2 4 5" xfId="35717"/>
    <cellStyle name="RIGs linked cells 2 4 6" xfId="35718"/>
    <cellStyle name="RIGs linked cells 2 4 7" xfId="35719"/>
    <cellStyle name="RIGs linked cells 2 4 8" xfId="35720"/>
    <cellStyle name="RIGs linked cells 2 4 9" xfId="35721"/>
    <cellStyle name="RIGs linked cells 2 5" xfId="35722"/>
    <cellStyle name="RIGs linked cells 2 5 10" xfId="35723"/>
    <cellStyle name="RIGs linked cells 2 5 11" xfId="35724"/>
    <cellStyle name="RIGs linked cells 2 5 12" xfId="35725"/>
    <cellStyle name="RIGs linked cells 2 5 13" xfId="35726"/>
    <cellStyle name="RIGs linked cells 2 5 14" xfId="35727"/>
    <cellStyle name="RIGs linked cells 2 5 15" xfId="35728"/>
    <cellStyle name="RIGs linked cells 2 5 16" xfId="35729"/>
    <cellStyle name="RIGs linked cells 2 5 17" xfId="35730"/>
    <cellStyle name="RIGs linked cells 2 5 18" xfId="35731"/>
    <cellStyle name="RIGs linked cells 2 5 19" xfId="35732"/>
    <cellStyle name="RIGs linked cells 2 5 2" xfId="35733"/>
    <cellStyle name="RIGs linked cells 2 5 2 10" xfId="35734"/>
    <cellStyle name="RIGs linked cells 2 5 2 11" xfId="35735"/>
    <cellStyle name="RIGs linked cells 2 5 2 12" xfId="35736"/>
    <cellStyle name="RIGs linked cells 2 5 2 13" xfId="35737"/>
    <cellStyle name="RIGs linked cells 2 5 2 2" xfId="35738"/>
    <cellStyle name="RIGs linked cells 2 5 2 2 2" xfId="47572"/>
    <cellStyle name="RIGs linked cells 2 5 2 2 3" xfId="47573"/>
    <cellStyle name="RIGs linked cells 2 5 2 3" xfId="35739"/>
    <cellStyle name="RIGs linked cells 2 5 2 3 2" xfId="47574"/>
    <cellStyle name="RIGs linked cells 2 5 2 3 3" xfId="47575"/>
    <cellStyle name="RIGs linked cells 2 5 2 4" xfId="35740"/>
    <cellStyle name="RIGs linked cells 2 5 2 5" xfId="35741"/>
    <cellStyle name="RIGs linked cells 2 5 2 6" xfId="35742"/>
    <cellStyle name="RIGs linked cells 2 5 2 7" xfId="35743"/>
    <cellStyle name="RIGs linked cells 2 5 2 8" xfId="35744"/>
    <cellStyle name="RIGs linked cells 2 5 2 9" xfId="35745"/>
    <cellStyle name="RIGs linked cells 2 5 20" xfId="35746"/>
    <cellStyle name="RIGs linked cells 2 5 21" xfId="35747"/>
    <cellStyle name="RIGs linked cells 2 5 22" xfId="35748"/>
    <cellStyle name="RIGs linked cells 2 5 23" xfId="35749"/>
    <cellStyle name="RIGs linked cells 2 5 24" xfId="35750"/>
    <cellStyle name="RIGs linked cells 2 5 25" xfId="35751"/>
    <cellStyle name="RIGs linked cells 2 5 26" xfId="35752"/>
    <cellStyle name="RIGs linked cells 2 5 27" xfId="35753"/>
    <cellStyle name="RIGs linked cells 2 5 28" xfId="35754"/>
    <cellStyle name="RIGs linked cells 2 5 29" xfId="35755"/>
    <cellStyle name="RIGs linked cells 2 5 3" xfId="35756"/>
    <cellStyle name="RIGs linked cells 2 5 3 2" xfId="47576"/>
    <cellStyle name="RIGs linked cells 2 5 3 3" xfId="47577"/>
    <cellStyle name="RIGs linked cells 2 5 30" xfId="35757"/>
    <cellStyle name="RIGs linked cells 2 5 31" xfId="35758"/>
    <cellStyle name="RIGs linked cells 2 5 32" xfId="35759"/>
    <cellStyle name="RIGs linked cells 2 5 33" xfId="35760"/>
    <cellStyle name="RIGs linked cells 2 5 34" xfId="35761"/>
    <cellStyle name="RIGs linked cells 2 5 4" xfId="35762"/>
    <cellStyle name="RIGs linked cells 2 5 4 2" xfId="47578"/>
    <cellStyle name="RIGs linked cells 2 5 4 3" xfId="47579"/>
    <cellStyle name="RIGs linked cells 2 5 5" xfId="35763"/>
    <cellStyle name="RIGs linked cells 2 5 6" xfId="35764"/>
    <cellStyle name="RIGs linked cells 2 5 7" xfId="35765"/>
    <cellStyle name="RIGs linked cells 2 5 8" xfId="35766"/>
    <cellStyle name="RIGs linked cells 2 5 9" xfId="35767"/>
    <cellStyle name="RIGs linked cells 2 6" xfId="35768"/>
    <cellStyle name="RIGs linked cells 2 6 10" xfId="35769"/>
    <cellStyle name="RIGs linked cells 2 6 11" xfId="35770"/>
    <cellStyle name="RIGs linked cells 2 6 12" xfId="35771"/>
    <cellStyle name="RIGs linked cells 2 6 13" xfId="35772"/>
    <cellStyle name="RIGs linked cells 2 6 2" xfId="35773"/>
    <cellStyle name="RIGs linked cells 2 6 2 2" xfId="47580"/>
    <cellStyle name="RIGs linked cells 2 6 2 3" xfId="47581"/>
    <cellStyle name="RIGs linked cells 2 6 3" xfId="35774"/>
    <cellStyle name="RIGs linked cells 2 6 3 2" xfId="47582"/>
    <cellStyle name="RIGs linked cells 2 6 3 3" xfId="47583"/>
    <cellStyle name="RIGs linked cells 2 6 4" xfId="35775"/>
    <cellStyle name="RIGs linked cells 2 6 5" xfId="35776"/>
    <cellStyle name="RIGs linked cells 2 6 6" xfId="35777"/>
    <cellStyle name="RIGs linked cells 2 6 7" xfId="35778"/>
    <cellStyle name="RIGs linked cells 2 6 8" xfId="35779"/>
    <cellStyle name="RIGs linked cells 2 6 9" xfId="35780"/>
    <cellStyle name="RIGs linked cells 2 7" xfId="35781"/>
    <cellStyle name="RIGs linked cells 2 7 2" xfId="47584"/>
    <cellStyle name="RIGs linked cells 2 7 2 2" xfId="47585"/>
    <cellStyle name="RIGs linked cells 2 7 2 3" xfId="47586"/>
    <cellStyle name="RIGs linked cells 2 7 3" xfId="47587"/>
    <cellStyle name="RIGs linked cells 2 7 3 2" xfId="47588"/>
    <cellStyle name="RIGs linked cells 2 7 4" xfId="47589"/>
    <cellStyle name="RIGs linked cells 2 8" xfId="35782"/>
    <cellStyle name="RIGs linked cells 2 8 2" xfId="47590"/>
    <cellStyle name="RIGs linked cells 2 9" xfId="35783"/>
    <cellStyle name="RIGs linked cells 2 9 2" xfId="47591"/>
    <cellStyle name="RIGs linked cells 2_1.3s Accounting C Costs Scots" xfId="35784"/>
    <cellStyle name="RIGs linked cells 20" xfId="35785"/>
    <cellStyle name="RIGs linked cells 20 2" xfId="47592"/>
    <cellStyle name="RIGs linked cells 21" xfId="35786"/>
    <cellStyle name="RIGs linked cells 21 2" xfId="47593"/>
    <cellStyle name="RIGs linked cells 22" xfId="35787"/>
    <cellStyle name="RIGs linked cells 22 2" xfId="47594"/>
    <cellStyle name="RIGs linked cells 23" xfId="35788"/>
    <cellStyle name="RIGs linked cells 23 2" xfId="47595"/>
    <cellStyle name="RIGs linked cells 24" xfId="35789"/>
    <cellStyle name="RIGs linked cells 24 2" xfId="47596"/>
    <cellStyle name="RIGs linked cells 25" xfId="35790"/>
    <cellStyle name="RIGs linked cells 25 2" xfId="47597"/>
    <cellStyle name="RIGs linked cells 26" xfId="35791"/>
    <cellStyle name="RIGs linked cells 26 2" xfId="47598"/>
    <cellStyle name="RIGs linked cells 27" xfId="35792"/>
    <cellStyle name="RIGs linked cells 27 2" xfId="47599"/>
    <cellStyle name="RIGs linked cells 28" xfId="35793"/>
    <cellStyle name="RIGs linked cells 28 2" xfId="47600"/>
    <cellStyle name="RIGs linked cells 29" xfId="35794"/>
    <cellStyle name="RIGs linked cells 29 2" xfId="47601"/>
    <cellStyle name="RIGs linked cells 3" xfId="35795"/>
    <cellStyle name="RIGs linked cells 3 10" xfId="35796"/>
    <cellStyle name="RIGs linked cells 3 10 2" xfId="47602"/>
    <cellStyle name="RIGs linked cells 3 11" xfId="35797"/>
    <cellStyle name="RIGs linked cells 3 11 2" xfId="47603"/>
    <cellStyle name="RIGs linked cells 3 12" xfId="35798"/>
    <cellStyle name="RIGs linked cells 3 12 2" xfId="47604"/>
    <cellStyle name="RIGs linked cells 3 13" xfId="35799"/>
    <cellStyle name="RIGs linked cells 3 13 2" xfId="47605"/>
    <cellStyle name="RIGs linked cells 3 14" xfId="35800"/>
    <cellStyle name="RIGs linked cells 3 14 2" xfId="47606"/>
    <cellStyle name="RIGs linked cells 3 15" xfId="35801"/>
    <cellStyle name="RIGs linked cells 3 15 2" xfId="47607"/>
    <cellStyle name="RIGs linked cells 3 16" xfId="35802"/>
    <cellStyle name="RIGs linked cells 3 16 2" xfId="47608"/>
    <cellStyle name="RIGs linked cells 3 17" xfId="35803"/>
    <cellStyle name="RIGs linked cells 3 17 2" xfId="47609"/>
    <cellStyle name="RIGs linked cells 3 18" xfId="35804"/>
    <cellStyle name="RIGs linked cells 3 18 2" xfId="47610"/>
    <cellStyle name="RIGs linked cells 3 19" xfId="35805"/>
    <cellStyle name="RIGs linked cells 3 19 2" xfId="47611"/>
    <cellStyle name="RIGs linked cells 3 2" xfId="35806"/>
    <cellStyle name="RIGs linked cells 3 2 10" xfId="35807"/>
    <cellStyle name="RIGs linked cells 3 2 10 2" xfId="47612"/>
    <cellStyle name="RIGs linked cells 3 2 11" xfId="35808"/>
    <cellStyle name="RIGs linked cells 3 2 11 2" xfId="47613"/>
    <cellStyle name="RIGs linked cells 3 2 12" xfId="35809"/>
    <cellStyle name="RIGs linked cells 3 2 12 2" xfId="47614"/>
    <cellStyle name="RIGs linked cells 3 2 13" xfId="35810"/>
    <cellStyle name="RIGs linked cells 3 2 13 2" xfId="47615"/>
    <cellStyle name="RIGs linked cells 3 2 14" xfId="35811"/>
    <cellStyle name="RIGs linked cells 3 2 14 2" xfId="47616"/>
    <cellStyle name="RIGs linked cells 3 2 15" xfId="35812"/>
    <cellStyle name="RIGs linked cells 3 2 15 2" xfId="47617"/>
    <cellStyle name="RIGs linked cells 3 2 16" xfId="35813"/>
    <cellStyle name="RIGs linked cells 3 2 16 2" xfId="47618"/>
    <cellStyle name="RIGs linked cells 3 2 17" xfId="35814"/>
    <cellStyle name="RIGs linked cells 3 2 17 2" xfId="47619"/>
    <cellStyle name="RIGs linked cells 3 2 18" xfId="35815"/>
    <cellStyle name="RIGs linked cells 3 2 18 2" xfId="47620"/>
    <cellStyle name="RIGs linked cells 3 2 19" xfId="35816"/>
    <cellStyle name="RIGs linked cells 3 2 19 2" xfId="47621"/>
    <cellStyle name="RIGs linked cells 3 2 2" xfId="35817"/>
    <cellStyle name="RIGs linked cells 3 2 2 10" xfId="35818"/>
    <cellStyle name="RIGs linked cells 3 2 2 10 2" xfId="47622"/>
    <cellStyle name="RIGs linked cells 3 2 2 11" xfId="35819"/>
    <cellStyle name="RIGs linked cells 3 2 2 11 2" xfId="47623"/>
    <cellStyle name="RIGs linked cells 3 2 2 12" xfId="35820"/>
    <cellStyle name="RIGs linked cells 3 2 2 12 2" xfId="47624"/>
    <cellStyle name="RIGs linked cells 3 2 2 13" xfId="35821"/>
    <cellStyle name="RIGs linked cells 3 2 2 13 2" xfId="47625"/>
    <cellStyle name="RIGs linked cells 3 2 2 14" xfId="35822"/>
    <cellStyle name="RIGs linked cells 3 2 2 14 2" xfId="47626"/>
    <cellStyle name="RIGs linked cells 3 2 2 15" xfId="35823"/>
    <cellStyle name="RIGs linked cells 3 2 2 15 2" xfId="47627"/>
    <cellStyle name="RIGs linked cells 3 2 2 16" xfId="35824"/>
    <cellStyle name="RIGs linked cells 3 2 2 16 2" xfId="47628"/>
    <cellStyle name="RIGs linked cells 3 2 2 17" xfId="35825"/>
    <cellStyle name="RIGs linked cells 3 2 2 17 2" xfId="47629"/>
    <cellStyle name="RIGs linked cells 3 2 2 18" xfId="35826"/>
    <cellStyle name="RIGs linked cells 3 2 2 18 2" xfId="47630"/>
    <cellStyle name="RIGs linked cells 3 2 2 19" xfId="35827"/>
    <cellStyle name="RIGs linked cells 3 2 2 19 2" xfId="47631"/>
    <cellStyle name="RIGs linked cells 3 2 2 2" xfId="35828"/>
    <cellStyle name="RIGs linked cells 3 2 2 2 10" xfId="35829"/>
    <cellStyle name="RIGs linked cells 3 2 2 2 11" xfId="35830"/>
    <cellStyle name="RIGs linked cells 3 2 2 2 12" xfId="35831"/>
    <cellStyle name="RIGs linked cells 3 2 2 2 13" xfId="35832"/>
    <cellStyle name="RIGs linked cells 3 2 2 2 14" xfId="35833"/>
    <cellStyle name="RIGs linked cells 3 2 2 2 15" xfId="35834"/>
    <cellStyle name="RIGs linked cells 3 2 2 2 16" xfId="35835"/>
    <cellStyle name="RIGs linked cells 3 2 2 2 17" xfId="35836"/>
    <cellStyle name="RIGs linked cells 3 2 2 2 18" xfId="35837"/>
    <cellStyle name="RIGs linked cells 3 2 2 2 19" xfId="35838"/>
    <cellStyle name="RIGs linked cells 3 2 2 2 2" xfId="35839"/>
    <cellStyle name="RIGs linked cells 3 2 2 2 2 10" xfId="35840"/>
    <cellStyle name="RIGs linked cells 3 2 2 2 2 11" xfId="35841"/>
    <cellStyle name="RIGs linked cells 3 2 2 2 2 12" xfId="35842"/>
    <cellStyle name="RIGs linked cells 3 2 2 2 2 13" xfId="35843"/>
    <cellStyle name="RIGs linked cells 3 2 2 2 2 14" xfId="35844"/>
    <cellStyle name="RIGs linked cells 3 2 2 2 2 15" xfId="35845"/>
    <cellStyle name="RIGs linked cells 3 2 2 2 2 16" xfId="35846"/>
    <cellStyle name="RIGs linked cells 3 2 2 2 2 17" xfId="35847"/>
    <cellStyle name="RIGs linked cells 3 2 2 2 2 18" xfId="35848"/>
    <cellStyle name="RIGs linked cells 3 2 2 2 2 19" xfId="35849"/>
    <cellStyle name="RIGs linked cells 3 2 2 2 2 2" xfId="35850"/>
    <cellStyle name="RIGs linked cells 3 2 2 2 2 2 10" xfId="35851"/>
    <cellStyle name="RIGs linked cells 3 2 2 2 2 2 11" xfId="35852"/>
    <cellStyle name="RIGs linked cells 3 2 2 2 2 2 12" xfId="35853"/>
    <cellStyle name="RIGs linked cells 3 2 2 2 2 2 13" xfId="35854"/>
    <cellStyle name="RIGs linked cells 3 2 2 2 2 2 2" xfId="35855"/>
    <cellStyle name="RIGs linked cells 3 2 2 2 2 2 2 2" xfId="47632"/>
    <cellStyle name="RIGs linked cells 3 2 2 2 2 2 2 3" xfId="47633"/>
    <cellStyle name="RIGs linked cells 3 2 2 2 2 2 3" xfId="35856"/>
    <cellStyle name="RIGs linked cells 3 2 2 2 2 2 3 2" xfId="47634"/>
    <cellStyle name="RIGs linked cells 3 2 2 2 2 2 3 3" xfId="47635"/>
    <cellStyle name="RIGs linked cells 3 2 2 2 2 2 4" xfId="35857"/>
    <cellStyle name="RIGs linked cells 3 2 2 2 2 2 5" xfId="35858"/>
    <cellStyle name="RIGs linked cells 3 2 2 2 2 2 6" xfId="35859"/>
    <cellStyle name="RIGs linked cells 3 2 2 2 2 2 7" xfId="35860"/>
    <cellStyle name="RIGs linked cells 3 2 2 2 2 2 8" xfId="35861"/>
    <cellStyle name="RIGs linked cells 3 2 2 2 2 2 9" xfId="35862"/>
    <cellStyle name="RIGs linked cells 3 2 2 2 2 20" xfId="35863"/>
    <cellStyle name="RIGs linked cells 3 2 2 2 2 21" xfId="35864"/>
    <cellStyle name="RIGs linked cells 3 2 2 2 2 22" xfId="35865"/>
    <cellStyle name="RIGs linked cells 3 2 2 2 2 23" xfId="35866"/>
    <cellStyle name="RIGs linked cells 3 2 2 2 2 24" xfId="35867"/>
    <cellStyle name="RIGs linked cells 3 2 2 2 2 25" xfId="35868"/>
    <cellStyle name="RIGs linked cells 3 2 2 2 2 26" xfId="35869"/>
    <cellStyle name="RIGs linked cells 3 2 2 2 2 27" xfId="35870"/>
    <cellStyle name="RIGs linked cells 3 2 2 2 2 28" xfId="35871"/>
    <cellStyle name="RIGs linked cells 3 2 2 2 2 29" xfId="35872"/>
    <cellStyle name="RIGs linked cells 3 2 2 2 2 3" xfId="35873"/>
    <cellStyle name="RIGs linked cells 3 2 2 2 2 3 2" xfId="47636"/>
    <cellStyle name="RIGs linked cells 3 2 2 2 2 3 3" xfId="47637"/>
    <cellStyle name="RIGs linked cells 3 2 2 2 2 30" xfId="35874"/>
    <cellStyle name="RIGs linked cells 3 2 2 2 2 31" xfId="35875"/>
    <cellStyle name="RIGs linked cells 3 2 2 2 2 32" xfId="35876"/>
    <cellStyle name="RIGs linked cells 3 2 2 2 2 33" xfId="35877"/>
    <cellStyle name="RIGs linked cells 3 2 2 2 2 34" xfId="35878"/>
    <cellStyle name="RIGs linked cells 3 2 2 2 2 4" xfId="35879"/>
    <cellStyle name="RIGs linked cells 3 2 2 2 2 4 2" xfId="47638"/>
    <cellStyle name="RIGs linked cells 3 2 2 2 2 4 3" xfId="47639"/>
    <cellStyle name="RIGs linked cells 3 2 2 2 2 5" xfId="35880"/>
    <cellStyle name="RIGs linked cells 3 2 2 2 2 6" xfId="35881"/>
    <cellStyle name="RIGs linked cells 3 2 2 2 2 7" xfId="35882"/>
    <cellStyle name="RIGs linked cells 3 2 2 2 2 8" xfId="35883"/>
    <cellStyle name="RIGs linked cells 3 2 2 2 2 9" xfId="35884"/>
    <cellStyle name="RIGs linked cells 3 2 2 2 20" xfId="35885"/>
    <cellStyle name="RIGs linked cells 3 2 2 2 21" xfId="35886"/>
    <cellStyle name="RIGs linked cells 3 2 2 2 22" xfId="35887"/>
    <cellStyle name="RIGs linked cells 3 2 2 2 23" xfId="35888"/>
    <cellStyle name="RIGs linked cells 3 2 2 2 24" xfId="35889"/>
    <cellStyle name="RIGs linked cells 3 2 2 2 25" xfId="35890"/>
    <cellStyle name="RIGs linked cells 3 2 2 2 26" xfId="35891"/>
    <cellStyle name="RIGs linked cells 3 2 2 2 27" xfId="35892"/>
    <cellStyle name="RIGs linked cells 3 2 2 2 28" xfId="35893"/>
    <cellStyle name="RIGs linked cells 3 2 2 2 29" xfId="35894"/>
    <cellStyle name="RIGs linked cells 3 2 2 2 3" xfId="35895"/>
    <cellStyle name="RIGs linked cells 3 2 2 2 3 10" xfId="35896"/>
    <cellStyle name="RIGs linked cells 3 2 2 2 3 11" xfId="35897"/>
    <cellStyle name="RIGs linked cells 3 2 2 2 3 12" xfId="35898"/>
    <cellStyle name="RIGs linked cells 3 2 2 2 3 13" xfId="35899"/>
    <cellStyle name="RIGs linked cells 3 2 2 2 3 2" xfId="35900"/>
    <cellStyle name="RIGs linked cells 3 2 2 2 3 2 2" xfId="47640"/>
    <cellStyle name="RIGs linked cells 3 2 2 2 3 2 3" xfId="47641"/>
    <cellStyle name="RIGs linked cells 3 2 2 2 3 3" xfId="35901"/>
    <cellStyle name="RIGs linked cells 3 2 2 2 3 3 2" xfId="47642"/>
    <cellStyle name="RIGs linked cells 3 2 2 2 3 3 3" xfId="47643"/>
    <cellStyle name="RIGs linked cells 3 2 2 2 3 4" xfId="35902"/>
    <cellStyle name="RIGs linked cells 3 2 2 2 3 5" xfId="35903"/>
    <cellStyle name="RIGs linked cells 3 2 2 2 3 6" xfId="35904"/>
    <cellStyle name="RIGs linked cells 3 2 2 2 3 7" xfId="35905"/>
    <cellStyle name="RIGs linked cells 3 2 2 2 3 8" xfId="35906"/>
    <cellStyle name="RIGs linked cells 3 2 2 2 3 9" xfId="35907"/>
    <cellStyle name="RIGs linked cells 3 2 2 2 30" xfId="35908"/>
    <cellStyle name="RIGs linked cells 3 2 2 2 31" xfId="35909"/>
    <cellStyle name="RIGs linked cells 3 2 2 2 4" xfId="35910"/>
    <cellStyle name="RIGs linked cells 3 2 2 2 4 2" xfId="47644"/>
    <cellStyle name="RIGs linked cells 3 2 2 2 4 3" xfId="47645"/>
    <cellStyle name="RIGs linked cells 3 2 2 2 5" xfId="35911"/>
    <cellStyle name="RIGs linked cells 3 2 2 2 5 2" xfId="47646"/>
    <cellStyle name="RIGs linked cells 3 2 2 2 5 3" xfId="47647"/>
    <cellStyle name="RIGs linked cells 3 2 2 2 6" xfId="35912"/>
    <cellStyle name="RIGs linked cells 3 2 2 2 7" xfId="35913"/>
    <cellStyle name="RIGs linked cells 3 2 2 2 8" xfId="35914"/>
    <cellStyle name="RIGs linked cells 3 2 2 2 9" xfId="35915"/>
    <cellStyle name="RIGs linked cells 3 2 2 2_4 28 1_Asst_Health_Crit_AllTO_RIIO_20110714pm" xfId="35916"/>
    <cellStyle name="RIGs linked cells 3 2 2 20" xfId="35917"/>
    <cellStyle name="RIGs linked cells 3 2 2 20 2" xfId="47648"/>
    <cellStyle name="RIGs linked cells 3 2 2 21" xfId="35918"/>
    <cellStyle name="RIGs linked cells 3 2 2 21 2" xfId="47649"/>
    <cellStyle name="RIGs linked cells 3 2 2 22" xfId="35919"/>
    <cellStyle name="RIGs linked cells 3 2 2 22 2" xfId="47650"/>
    <cellStyle name="RIGs linked cells 3 2 2 23" xfId="35920"/>
    <cellStyle name="RIGs linked cells 3 2 2 23 2" xfId="47651"/>
    <cellStyle name="RIGs linked cells 3 2 2 24" xfId="35921"/>
    <cellStyle name="RIGs linked cells 3 2 2 24 2" xfId="47652"/>
    <cellStyle name="RIGs linked cells 3 2 2 25" xfId="35922"/>
    <cellStyle name="RIGs linked cells 3 2 2 25 2" xfId="47653"/>
    <cellStyle name="RIGs linked cells 3 2 2 26" xfId="35923"/>
    <cellStyle name="RIGs linked cells 3 2 2 27" xfId="35924"/>
    <cellStyle name="RIGs linked cells 3 2 2 28" xfId="35925"/>
    <cellStyle name="RIGs linked cells 3 2 2 29" xfId="35926"/>
    <cellStyle name="RIGs linked cells 3 2 2 3" xfId="35927"/>
    <cellStyle name="RIGs linked cells 3 2 2 3 10" xfId="35928"/>
    <cellStyle name="RIGs linked cells 3 2 2 3 11" xfId="35929"/>
    <cellStyle name="RIGs linked cells 3 2 2 3 12" xfId="35930"/>
    <cellStyle name="RIGs linked cells 3 2 2 3 13" xfId="35931"/>
    <cellStyle name="RIGs linked cells 3 2 2 3 14" xfId="35932"/>
    <cellStyle name="RIGs linked cells 3 2 2 3 15" xfId="35933"/>
    <cellStyle name="RIGs linked cells 3 2 2 3 16" xfId="35934"/>
    <cellStyle name="RIGs linked cells 3 2 2 3 17" xfId="35935"/>
    <cellStyle name="RIGs linked cells 3 2 2 3 18" xfId="35936"/>
    <cellStyle name="RIGs linked cells 3 2 2 3 19" xfId="35937"/>
    <cellStyle name="RIGs linked cells 3 2 2 3 2" xfId="35938"/>
    <cellStyle name="RIGs linked cells 3 2 2 3 2 10" xfId="35939"/>
    <cellStyle name="RIGs linked cells 3 2 2 3 2 11" xfId="35940"/>
    <cellStyle name="RIGs linked cells 3 2 2 3 2 12" xfId="35941"/>
    <cellStyle name="RIGs linked cells 3 2 2 3 2 13" xfId="35942"/>
    <cellStyle name="RIGs linked cells 3 2 2 3 2 2" xfId="35943"/>
    <cellStyle name="RIGs linked cells 3 2 2 3 2 2 2" xfId="47654"/>
    <cellStyle name="RIGs linked cells 3 2 2 3 2 2 3" xfId="47655"/>
    <cellStyle name="RIGs linked cells 3 2 2 3 2 3" xfId="35944"/>
    <cellStyle name="RIGs linked cells 3 2 2 3 2 3 2" xfId="47656"/>
    <cellStyle name="RIGs linked cells 3 2 2 3 2 3 3" xfId="47657"/>
    <cellStyle name="RIGs linked cells 3 2 2 3 2 4" xfId="35945"/>
    <cellStyle name="RIGs linked cells 3 2 2 3 2 5" xfId="35946"/>
    <cellStyle name="RIGs linked cells 3 2 2 3 2 6" xfId="35947"/>
    <cellStyle name="RIGs linked cells 3 2 2 3 2 7" xfId="35948"/>
    <cellStyle name="RIGs linked cells 3 2 2 3 2 8" xfId="35949"/>
    <cellStyle name="RIGs linked cells 3 2 2 3 2 9" xfId="35950"/>
    <cellStyle name="RIGs linked cells 3 2 2 3 20" xfId="35951"/>
    <cellStyle name="RIGs linked cells 3 2 2 3 21" xfId="35952"/>
    <cellStyle name="RIGs linked cells 3 2 2 3 22" xfId="35953"/>
    <cellStyle name="RIGs linked cells 3 2 2 3 23" xfId="35954"/>
    <cellStyle name="RIGs linked cells 3 2 2 3 24" xfId="35955"/>
    <cellStyle name="RIGs linked cells 3 2 2 3 25" xfId="35956"/>
    <cellStyle name="RIGs linked cells 3 2 2 3 26" xfId="35957"/>
    <cellStyle name="RIGs linked cells 3 2 2 3 27" xfId="35958"/>
    <cellStyle name="RIGs linked cells 3 2 2 3 28" xfId="35959"/>
    <cellStyle name="RIGs linked cells 3 2 2 3 29" xfId="35960"/>
    <cellStyle name="RIGs linked cells 3 2 2 3 3" xfId="35961"/>
    <cellStyle name="RIGs linked cells 3 2 2 3 3 2" xfId="47658"/>
    <cellStyle name="RIGs linked cells 3 2 2 3 3 3" xfId="47659"/>
    <cellStyle name="RIGs linked cells 3 2 2 3 30" xfId="35962"/>
    <cellStyle name="RIGs linked cells 3 2 2 3 4" xfId="35963"/>
    <cellStyle name="RIGs linked cells 3 2 2 3 4 2" xfId="47660"/>
    <cellStyle name="RIGs linked cells 3 2 2 3 4 3" xfId="47661"/>
    <cellStyle name="RIGs linked cells 3 2 2 3 5" xfId="35964"/>
    <cellStyle name="RIGs linked cells 3 2 2 3 6" xfId="35965"/>
    <cellStyle name="RIGs linked cells 3 2 2 3 7" xfId="35966"/>
    <cellStyle name="RIGs linked cells 3 2 2 3 8" xfId="35967"/>
    <cellStyle name="RIGs linked cells 3 2 2 3 9" xfId="35968"/>
    <cellStyle name="RIGs linked cells 3 2 2 30" xfId="35969"/>
    <cellStyle name="RIGs linked cells 3 2 2 31" xfId="35970"/>
    <cellStyle name="RIGs linked cells 3 2 2 32" xfId="35971"/>
    <cellStyle name="RIGs linked cells 3 2 2 33" xfId="35972"/>
    <cellStyle name="RIGs linked cells 3 2 2 4" xfId="35973"/>
    <cellStyle name="RIGs linked cells 3 2 2 4 10" xfId="35974"/>
    <cellStyle name="RIGs linked cells 3 2 2 4 11" xfId="35975"/>
    <cellStyle name="RIGs linked cells 3 2 2 4 12" xfId="35976"/>
    <cellStyle name="RIGs linked cells 3 2 2 4 13" xfId="35977"/>
    <cellStyle name="RIGs linked cells 3 2 2 4 14" xfId="35978"/>
    <cellStyle name="RIGs linked cells 3 2 2 4 15" xfId="35979"/>
    <cellStyle name="RIGs linked cells 3 2 2 4 16" xfId="35980"/>
    <cellStyle name="RIGs linked cells 3 2 2 4 17" xfId="35981"/>
    <cellStyle name="RIGs linked cells 3 2 2 4 18" xfId="35982"/>
    <cellStyle name="RIGs linked cells 3 2 2 4 19" xfId="35983"/>
    <cellStyle name="RIGs linked cells 3 2 2 4 2" xfId="35984"/>
    <cellStyle name="RIGs linked cells 3 2 2 4 2 10" xfId="35985"/>
    <cellStyle name="RIGs linked cells 3 2 2 4 2 11" xfId="35986"/>
    <cellStyle name="RIGs linked cells 3 2 2 4 2 12" xfId="35987"/>
    <cellStyle name="RIGs linked cells 3 2 2 4 2 13" xfId="35988"/>
    <cellStyle name="RIGs linked cells 3 2 2 4 2 2" xfId="35989"/>
    <cellStyle name="RIGs linked cells 3 2 2 4 2 2 2" xfId="47662"/>
    <cellStyle name="RIGs linked cells 3 2 2 4 2 2 3" xfId="47663"/>
    <cellStyle name="RIGs linked cells 3 2 2 4 2 3" xfId="35990"/>
    <cellStyle name="RIGs linked cells 3 2 2 4 2 3 2" xfId="47664"/>
    <cellStyle name="RIGs linked cells 3 2 2 4 2 3 3" xfId="47665"/>
    <cellStyle name="RIGs linked cells 3 2 2 4 2 4" xfId="35991"/>
    <cellStyle name="RIGs linked cells 3 2 2 4 2 5" xfId="35992"/>
    <cellStyle name="RIGs linked cells 3 2 2 4 2 6" xfId="35993"/>
    <cellStyle name="RIGs linked cells 3 2 2 4 2 7" xfId="35994"/>
    <cellStyle name="RIGs linked cells 3 2 2 4 2 8" xfId="35995"/>
    <cellStyle name="RIGs linked cells 3 2 2 4 2 9" xfId="35996"/>
    <cellStyle name="RIGs linked cells 3 2 2 4 20" xfId="35997"/>
    <cellStyle name="RIGs linked cells 3 2 2 4 21" xfId="35998"/>
    <cellStyle name="RIGs linked cells 3 2 2 4 22" xfId="35999"/>
    <cellStyle name="RIGs linked cells 3 2 2 4 23" xfId="36000"/>
    <cellStyle name="RIGs linked cells 3 2 2 4 24" xfId="36001"/>
    <cellStyle name="RIGs linked cells 3 2 2 4 25" xfId="36002"/>
    <cellStyle name="RIGs linked cells 3 2 2 4 26" xfId="36003"/>
    <cellStyle name="RIGs linked cells 3 2 2 4 27" xfId="36004"/>
    <cellStyle name="RIGs linked cells 3 2 2 4 28" xfId="36005"/>
    <cellStyle name="RIGs linked cells 3 2 2 4 29" xfId="36006"/>
    <cellStyle name="RIGs linked cells 3 2 2 4 3" xfId="36007"/>
    <cellStyle name="RIGs linked cells 3 2 2 4 3 2" xfId="47666"/>
    <cellStyle name="RIGs linked cells 3 2 2 4 3 3" xfId="47667"/>
    <cellStyle name="RIGs linked cells 3 2 2 4 30" xfId="36008"/>
    <cellStyle name="RIGs linked cells 3 2 2 4 4" xfId="36009"/>
    <cellStyle name="RIGs linked cells 3 2 2 4 4 2" xfId="47668"/>
    <cellStyle name="RIGs linked cells 3 2 2 4 4 3" xfId="47669"/>
    <cellStyle name="RIGs linked cells 3 2 2 4 5" xfId="36010"/>
    <cellStyle name="RIGs linked cells 3 2 2 4 6" xfId="36011"/>
    <cellStyle name="RIGs linked cells 3 2 2 4 7" xfId="36012"/>
    <cellStyle name="RIGs linked cells 3 2 2 4 8" xfId="36013"/>
    <cellStyle name="RIGs linked cells 3 2 2 4 9" xfId="36014"/>
    <cellStyle name="RIGs linked cells 3 2 2 5" xfId="36015"/>
    <cellStyle name="RIGs linked cells 3 2 2 5 10" xfId="36016"/>
    <cellStyle name="RIGs linked cells 3 2 2 5 11" xfId="36017"/>
    <cellStyle name="RIGs linked cells 3 2 2 5 12" xfId="36018"/>
    <cellStyle name="RIGs linked cells 3 2 2 5 13" xfId="36019"/>
    <cellStyle name="RIGs linked cells 3 2 2 5 2" xfId="36020"/>
    <cellStyle name="RIGs linked cells 3 2 2 5 2 2" xfId="47670"/>
    <cellStyle name="RIGs linked cells 3 2 2 5 2 3" xfId="47671"/>
    <cellStyle name="RIGs linked cells 3 2 2 5 3" xfId="36021"/>
    <cellStyle name="RIGs linked cells 3 2 2 5 3 2" xfId="47672"/>
    <cellStyle name="RIGs linked cells 3 2 2 5 3 3" xfId="47673"/>
    <cellStyle name="RIGs linked cells 3 2 2 5 4" xfId="36022"/>
    <cellStyle name="RIGs linked cells 3 2 2 5 5" xfId="36023"/>
    <cellStyle name="RIGs linked cells 3 2 2 5 6" xfId="36024"/>
    <cellStyle name="RIGs linked cells 3 2 2 5 7" xfId="36025"/>
    <cellStyle name="RIGs linked cells 3 2 2 5 8" xfId="36026"/>
    <cellStyle name="RIGs linked cells 3 2 2 5 9" xfId="36027"/>
    <cellStyle name="RIGs linked cells 3 2 2 6" xfId="36028"/>
    <cellStyle name="RIGs linked cells 3 2 2 6 2" xfId="47674"/>
    <cellStyle name="RIGs linked cells 3 2 2 6 2 2" xfId="47675"/>
    <cellStyle name="RIGs linked cells 3 2 2 6 2 3" xfId="47676"/>
    <cellStyle name="RIGs linked cells 3 2 2 6 3" xfId="47677"/>
    <cellStyle name="RIGs linked cells 3 2 2 6 3 2" xfId="47678"/>
    <cellStyle name="RIGs linked cells 3 2 2 6 4" xfId="47679"/>
    <cellStyle name="RIGs linked cells 3 2 2 7" xfId="36029"/>
    <cellStyle name="RIGs linked cells 3 2 2 7 2" xfId="47680"/>
    <cellStyle name="RIGs linked cells 3 2 2 8" xfId="36030"/>
    <cellStyle name="RIGs linked cells 3 2 2 8 2" xfId="47681"/>
    <cellStyle name="RIGs linked cells 3 2 2 9" xfId="36031"/>
    <cellStyle name="RIGs linked cells 3 2 2 9 2" xfId="47682"/>
    <cellStyle name="RIGs linked cells 3 2 2_4 28 1_Asst_Health_Crit_AllTO_RIIO_20110714pm" xfId="36032"/>
    <cellStyle name="RIGs linked cells 3 2 20" xfId="36033"/>
    <cellStyle name="RIGs linked cells 3 2 20 2" xfId="47683"/>
    <cellStyle name="RIGs linked cells 3 2 21" xfId="36034"/>
    <cellStyle name="RIGs linked cells 3 2 21 2" xfId="47684"/>
    <cellStyle name="RIGs linked cells 3 2 22" xfId="36035"/>
    <cellStyle name="RIGs linked cells 3 2 22 2" xfId="47685"/>
    <cellStyle name="RIGs linked cells 3 2 23" xfId="36036"/>
    <cellStyle name="RIGs linked cells 3 2 23 2" xfId="47686"/>
    <cellStyle name="RIGs linked cells 3 2 24" xfId="36037"/>
    <cellStyle name="RIGs linked cells 3 2 24 2" xfId="47687"/>
    <cellStyle name="RIGs linked cells 3 2 25" xfId="36038"/>
    <cellStyle name="RIGs linked cells 3 2 25 2" xfId="47688"/>
    <cellStyle name="RIGs linked cells 3 2 26" xfId="36039"/>
    <cellStyle name="RIGs linked cells 3 2 26 2" xfId="47689"/>
    <cellStyle name="RIGs linked cells 3 2 27" xfId="36040"/>
    <cellStyle name="RIGs linked cells 3 2 28" xfId="36041"/>
    <cellStyle name="RIGs linked cells 3 2 29" xfId="36042"/>
    <cellStyle name="RIGs linked cells 3 2 3" xfId="36043"/>
    <cellStyle name="RIGs linked cells 3 2 3 10" xfId="36044"/>
    <cellStyle name="RIGs linked cells 3 2 3 11" xfId="36045"/>
    <cellStyle name="RIGs linked cells 3 2 3 12" xfId="36046"/>
    <cellStyle name="RIGs linked cells 3 2 3 13" xfId="36047"/>
    <cellStyle name="RIGs linked cells 3 2 3 14" xfId="36048"/>
    <cellStyle name="RIGs linked cells 3 2 3 15" xfId="36049"/>
    <cellStyle name="RIGs linked cells 3 2 3 16" xfId="36050"/>
    <cellStyle name="RIGs linked cells 3 2 3 17" xfId="36051"/>
    <cellStyle name="RIGs linked cells 3 2 3 18" xfId="36052"/>
    <cellStyle name="RIGs linked cells 3 2 3 19" xfId="36053"/>
    <cellStyle name="RIGs linked cells 3 2 3 2" xfId="36054"/>
    <cellStyle name="RIGs linked cells 3 2 3 2 10" xfId="36055"/>
    <cellStyle name="RIGs linked cells 3 2 3 2 11" xfId="36056"/>
    <cellStyle name="RIGs linked cells 3 2 3 2 12" xfId="36057"/>
    <cellStyle name="RIGs linked cells 3 2 3 2 13" xfId="36058"/>
    <cellStyle name="RIGs linked cells 3 2 3 2 14" xfId="36059"/>
    <cellStyle name="RIGs linked cells 3 2 3 2 15" xfId="36060"/>
    <cellStyle name="RIGs linked cells 3 2 3 2 16" xfId="36061"/>
    <cellStyle name="RIGs linked cells 3 2 3 2 17" xfId="36062"/>
    <cellStyle name="RIGs linked cells 3 2 3 2 18" xfId="36063"/>
    <cellStyle name="RIGs linked cells 3 2 3 2 19" xfId="36064"/>
    <cellStyle name="RIGs linked cells 3 2 3 2 2" xfId="36065"/>
    <cellStyle name="RIGs linked cells 3 2 3 2 2 10" xfId="36066"/>
    <cellStyle name="RIGs linked cells 3 2 3 2 2 11" xfId="36067"/>
    <cellStyle name="RIGs linked cells 3 2 3 2 2 12" xfId="36068"/>
    <cellStyle name="RIGs linked cells 3 2 3 2 2 13" xfId="36069"/>
    <cellStyle name="RIGs linked cells 3 2 3 2 2 2" xfId="36070"/>
    <cellStyle name="RIGs linked cells 3 2 3 2 2 2 2" xfId="47690"/>
    <cellStyle name="RIGs linked cells 3 2 3 2 2 2 3" xfId="47691"/>
    <cellStyle name="RIGs linked cells 3 2 3 2 2 3" xfId="36071"/>
    <cellStyle name="RIGs linked cells 3 2 3 2 2 3 2" xfId="47692"/>
    <cellStyle name="RIGs linked cells 3 2 3 2 2 3 3" xfId="47693"/>
    <cellStyle name="RIGs linked cells 3 2 3 2 2 4" xfId="36072"/>
    <cellStyle name="RIGs linked cells 3 2 3 2 2 5" xfId="36073"/>
    <cellStyle name="RIGs linked cells 3 2 3 2 2 6" xfId="36074"/>
    <cellStyle name="RIGs linked cells 3 2 3 2 2 7" xfId="36075"/>
    <cellStyle name="RIGs linked cells 3 2 3 2 2 8" xfId="36076"/>
    <cellStyle name="RIGs linked cells 3 2 3 2 2 9" xfId="36077"/>
    <cellStyle name="RIGs linked cells 3 2 3 2 20" xfId="36078"/>
    <cellStyle name="RIGs linked cells 3 2 3 2 21" xfId="36079"/>
    <cellStyle name="RIGs linked cells 3 2 3 2 22" xfId="36080"/>
    <cellStyle name="RIGs linked cells 3 2 3 2 23" xfId="36081"/>
    <cellStyle name="RIGs linked cells 3 2 3 2 24" xfId="36082"/>
    <cellStyle name="RIGs linked cells 3 2 3 2 25" xfId="36083"/>
    <cellStyle name="RIGs linked cells 3 2 3 2 26" xfId="36084"/>
    <cellStyle name="RIGs linked cells 3 2 3 2 27" xfId="36085"/>
    <cellStyle name="RIGs linked cells 3 2 3 2 28" xfId="36086"/>
    <cellStyle name="RIGs linked cells 3 2 3 2 29" xfId="36087"/>
    <cellStyle name="RIGs linked cells 3 2 3 2 3" xfId="36088"/>
    <cellStyle name="RIGs linked cells 3 2 3 2 3 2" xfId="47694"/>
    <cellStyle name="RIGs linked cells 3 2 3 2 3 3" xfId="47695"/>
    <cellStyle name="RIGs linked cells 3 2 3 2 30" xfId="36089"/>
    <cellStyle name="RIGs linked cells 3 2 3 2 31" xfId="36090"/>
    <cellStyle name="RIGs linked cells 3 2 3 2 32" xfId="36091"/>
    <cellStyle name="RIGs linked cells 3 2 3 2 33" xfId="36092"/>
    <cellStyle name="RIGs linked cells 3 2 3 2 34" xfId="36093"/>
    <cellStyle name="RIGs linked cells 3 2 3 2 4" xfId="36094"/>
    <cellStyle name="RIGs linked cells 3 2 3 2 4 2" xfId="47696"/>
    <cellStyle name="RIGs linked cells 3 2 3 2 4 3" xfId="47697"/>
    <cellStyle name="RIGs linked cells 3 2 3 2 5" xfId="36095"/>
    <cellStyle name="RIGs linked cells 3 2 3 2 6" xfId="36096"/>
    <cellStyle name="RIGs linked cells 3 2 3 2 7" xfId="36097"/>
    <cellStyle name="RIGs linked cells 3 2 3 2 8" xfId="36098"/>
    <cellStyle name="RIGs linked cells 3 2 3 2 9" xfId="36099"/>
    <cellStyle name="RIGs linked cells 3 2 3 20" xfId="36100"/>
    <cellStyle name="RIGs linked cells 3 2 3 21" xfId="36101"/>
    <cellStyle name="RIGs linked cells 3 2 3 22" xfId="36102"/>
    <cellStyle name="RIGs linked cells 3 2 3 23" xfId="36103"/>
    <cellStyle name="RIGs linked cells 3 2 3 24" xfId="36104"/>
    <cellStyle name="RIGs linked cells 3 2 3 25" xfId="36105"/>
    <cellStyle name="RIGs linked cells 3 2 3 26" xfId="36106"/>
    <cellStyle name="RIGs linked cells 3 2 3 27" xfId="36107"/>
    <cellStyle name="RIGs linked cells 3 2 3 28" xfId="36108"/>
    <cellStyle name="RIGs linked cells 3 2 3 29" xfId="36109"/>
    <cellStyle name="RIGs linked cells 3 2 3 3" xfId="36110"/>
    <cellStyle name="RIGs linked cells 3 2 3 3 10" xfId="36111"/>
    <cellStyle name="RIGs linked cells 3 2 3 3 11" xfId="36112"/>
    <cellStyle name="RIGs linked cells 3 2 3 3 12" xfId="36113"/>
    <cellStyle name="RIGs linked cells 3 2 3 3 13" xfId="36114"/>
    <cellStyle name="RIGs linked cells 3 2 3 3 2" xfId="36115"/>
    <cellStyle name="RIGs linked cells 3 2 3 3 2 2" xfId="47698"/>
    <cellStyle name="RIGs linked cells 3 2 3 3 2 3" xfId="47699"/>
    <cellStyle name="RIGs linked cells 3 2 3 3 3" xfId="36116"/>
    <cellStyle name="RIGs linked cells 3 2 3 3 3 2" xfId="47700"/>
    <cellStyle name="RIGs linked cells 3 2 3 3 3 3" xfId="47701"/>
    <cellStyle name="RIGs linked cells 3 2 3 3 4" xfId="36117"/>
    <cellStyle name="RIGs linked cells 3 2 3 3 5" xfId="36118"/>
    <cellStyle name="RIGs linked cells 3 2 3 3 6" xfId="36119"/>
    <cellStyle name="RIGs linked cells 3 2 3 3 7" xfId="36120"/>
    <cellStyle name="RIGs linked cells 3 2 3 3 8" xfId="36121"/>
    <cellStyle name="RIGs linked cells 3 2 3 3 9" xfId="36122"/>
    <cellStyle name="RIGs linked cells 3 2 3 30" xfId="36123"/>
    <cellStyle name="RIGs linked cells 3 2 3 31" xfId="36124"/>
    <cellStyle name="RIGs linked cells 3 2 3 32" xfId="36125"/>
    <cellStyle name="RIGs linked cells 3 2 3 33" xfId="36126"/>
    <cellStyle name="RIGs linked cells 3 2 3 34" xfId="36127"/>
    <cellStyle name="RIGs linked cells 3 2 3 35" xfId="36128"/>
    <cellStyle name="RIGs linked cells 3 2 3 4" xfId="36129"/>
    <cellStyle name="RIGs linked cells 3 2 3 4 2" xfId="47702"/>
    <cellStyle name="RIGs linked cells 3 2 3 4 3" xfId="47703"/>
    <cellStyle name="RIGs linked cells 3 2 3 5" xfId="36130"/>
    <cellStyle name="RIGs linked cells 3 2 3 5 2" xfId="47704"/>
    <cellStyle name="RIGs linked cells 3 2 3 5 3" xfId="47705"/>
    <cellStyle name="RIGs linked cells 3 2 3 6" xfId="36131"/>
    <cellStyle name="RIGs linked cells 3 2 3 7" xfId="36132"/>
    <cellStyle name="RIGs linked cells 3 2 3 8" xfId="36133"/>
    <cellStyle name="RIGs linked cells 3 2 3 9" xfId="36134"/>
    <cellStyle name="RIGs linked cells 3 2 3_4 28 1_Asst_Health_Crit_AllTO_RIIO_20110714pm" xfId="36135"/>
    <cellStyle name="RIGs linked cells 3 2 30" xfId="36136"/>
    <cellStyle name="RIGs linked cells 3 2 31" xfId="36137"/>
    <cellStyle name="RIGs linked cells 3 2 32" xfId="36138"/>
    <cellStyle name="RIGs linked cells 3 2 33" xfId="36139"/>
    <cellStyle name="RIGs linked cells 3 2 34" xfId="36140"/>
    <cellStyle name="RIGs linked cells 3 2 35" xfId="36141"/>
    <cellStyle name="RIGs linked cells 3 2 36" xfId="36142"/>
    <cellStyle name="RIGs linked cells 3 2 37" xfId="36143"/>
    <cellStyle name="RIGs linked cells 3 2 38" xfId="36144"/>
    <cellStyle name="RIGs linked cells 3 2 39" xfId="36145"/>
    <cellStyle name="RIGs linked cells 3 2 4" xfId="36146"/>
    <cellStyle name="RIGs linked cells 3 2 4 10" xfId="36147"/>
    <cellStyle name="RIGs linked cells 3 2 4 11" xfId="36148"/>
    <cellStyle name="RIGs linked cells 3 2 4 12" xfId="36149"/>
    <cellStyle name="RIGs linked cells 3 2 4 13" xfId="36150"/>
    <cellStyle name="RIGs linked cells 3 2 4 14" xfId="36151"/>
    <cellStyle name="RIGs linked cells 3 2 4 15" xfId="36152"/>
    <cellStyle name="RIGs linked cells 3 2 4 16" xfId="36153"/>
    <cellStyle name="RIGs linked cells 3 2 4 17" xfId="36154"/>
    <cellStyle name="RIGs linked cells 3 2 4 18" xfId="36155"/>
    <cellStyle name="RIGs linked cells 3 2 4 19" xfId="36156"/>
    <cellStyle name="RIGs linked cells 3 2 4 2" xfId="36157"/>
    <cellStyle name="RIGs linked cells 3 2 4 2 10" xfId="36158"/>
    <cellStyle name="RIGs linked cells 3 2 4 2 11" xfId="36159"/>
    <cellStyle name="RIGs linked cells 3 2 4 2 12" xfId="36160"/>
    <cellStyle name="RIGs linked cells 3 2 4 2 13" xfId="36161"/>
    <cellStyle name="RIGs linked cells 3 2 4 2 2" xfId="36162"/>
    <cellStyle name="RIGs linked cells 3 2 4 2 2 2" xfId="47706"/>
    <cellStyle name="RIGs linked cells 3 2 4 2 2 3" xfId="47707"/>
    <cellStyle name="RIGs linked cells 3 2 4 2 3" xfId="36163"/>
    <cellStyle name="RIGs linked cells 3 2 4 2 3 2" xfId="47708"/>
    <cellStyle name="RIGs linked cells 3 2 4 2 3 3" xfId="47709"/>
    <cellStyle name="RIGs linked cells 3 2 4 2 4" xfId="36164"/>
    <cellStyle name="RIGs linked cells 3 2 4 2 5" xfId="36165"/>
    <cellStyle name="RIGs linked cells 3 2 4 2 6" xfId="36166"/>
    <cellStyle name="RIGs linked cells 3 2 4 2 7" xfId="36167"/>
    <cellStyle name="RIGs linked cells 3 2 4 2 8" xfId="36168"/>
    <cellStyle name="RIGs linked cells 3 2 4 2 9" xfId="36169"/>
    <cellStyle name="RIGs linked cells 3 2 4 20" xfId="36170"/>
    <cellStyle name="RIGs linked cells 3 2 4 21" xfId="36171"/>
    <cellStyle name="RIGs linked cells 3 2 4 22" xfId="36172"/>
    <cellStyle name="RIGs linked cells 3 2 4 23" xfId="36173"/>
    <cellStyle name="RIGs linked cells 3 2 4 24" xfId="36174"/>
    <cellStyle name="RIGs linked cells 3 2 4 25" xfId="36175"/>
    <cellStyle name="RIGs linked cells 3 2 4 26" xfId="36176"/>
    <cellStyle name="RIGs linked cells 3 2 4 27" xfId="36177"/>
    <cellStyle name="RIGs linked cells 3 2 4 28" xfId="36178"/>
    <cellStyle name="RIGs linked cells 3 2 4 29" xfId="36179"/>
    <cellStyle name="RIGs linked cells 3 2 4 3" xfId="36180"/>
    <cellStyle name="RIGs linked cells 3 2 4 3 2" xfId="47710"/>
    <cellStyle name="RIGs linked cells 3 2 4 3 3" xfId="47711"/>
    <cellStyle name="RIGs linked cells 3 2 4 30" xfId="36181"/>
    <cellStyle name="RIGs linked cells 3 2 4 31" xfId="36182"/>
    <cellStyle name="RIGs linked cells 3 2 4 32" xfId="36183"/>
    <cellStyle name="RIGs linked cells 3 2 4 33" xfId="36184"/>
    <cellStyle name="RIGs linked cells 3 2 4 34" xfId="36185"/>
    <cellStyle name="RIGs linked cells 3 2 4 4" xfId="36186"/>
    <cellStyle name="RIGs linked cells 3 2 4 4 2" xfId="47712"/>
    <cellStyle name="RIGs linked cells 3 2 4 4 3" xfId="47713"/>
    <cellStyle name="RIGs linked cells 3 2 4 5" xfId="36187"/>
    <cellStyle name="RIGs linked cells 3 2 4 6" xfId="36188"/>
    <cellStyle name="RIGs linked cells 3 2 4 7" xfId="36189"/>
    <cellStyle name="RIGs linked cells 3 2 4 8" xfId="36190"/>
    <cellStyle name="RIGs linked cells 3 2 4 9" xfId="36191"/>
    <cellStyle name="RIGs linked cells 3 2 5" xfId="36192"/>
    <cellStyle name="RIGs linked cells 3 2 5 10" xfId="36193"/>
    <cellStyle name="RIGs linked cells 3 2 5 11" xfId="36194"/>
    <cellStyle name="RIGs linked cells 3 2 5 12" xfId="36195"/>
    <cellStyle name="RIGs linked cells 3 2 5 13" xfId="36196"/>
    <cellStyle name="RIGs linked cells 3 2 5 14" xfId="36197"/>
    <cellStyle name="RIGs linked cells 3 2 5 15" xfId="36198"/>
    <cellStyle name="RIGs linked cells 3 2 5 16" xfId="36199"/>
    <cellStyle name="RIGs linked cells 3 2 5 17" xfId="36200"/>
    <cellStyle name="RIGs linked cells 3 2 5 18" xfId="36201"/>
    <cellStyle name="RIGs linked cells 3 2 5 19" xfId="36202"/>
    <cellStyle name="RIGs linked cells 3 2 5 2" xfId="36203"/>
    <cellStyle name="RIGs linked cells 3 2 5 2 10" xfId="36204"/>
    <cellStyle name="RIGs linked cells 3 2 5 2 11" xfId="36205"/>
    <cellStyle name="RIGs linked cells 3 2 5 2 12" xfId="36206"/>
    <cellStyle name="RIGs linked cells 3 2 5 2 13" xfId="36207"/>
    <cellStyle name="RIGs linked cells 3 2 5 2 2" xfId="36208"/>
    <cellStyle name="RIGs linked cells 3 2 5 2 2 2" xfId="47714"/>
    <cellStyle name="RIGs linked cells 3 2 5 2 2 3" xfId="47715"/>
    <cellStyle name="RIGs linked cells 3 2 5 2 3" xfId="36209"/>
    <cellStyle name="RIGs linked cells 3 2 5 2 3 2" xfId="47716"/>
    <cellStyle name="RIGs linked cells 3 2 5 2 3 3" xfId="47717"/>
    <cellStyle name="RIGs linked cells 3 2 5 2 4" xfId="36210"/>
    <cellStyle name="RIGs linked cells 3 2 5 2 5" xfId="36211"/>
    <cellStyle name="RIGs linked cells 3 2 5 2 6" xfId="36212"/>
    <cellStyle name="RIGs linked cells 3 2 5 2 7" xfId="36213"/>
    <cellStyle name="RIGs linked cells 3 2 5 2 8" xfId="36214"/>
    <cellStyle name="RIGs linked cells 3 2 5 2 9" xfId="36215"/>
    <cellStyle name="RIGs linked cells 3 2 5 20" xfId="36216"/>
    <cellStyle name="RIGs linked cells 3 2 5 21" xfId="36217"/>
    <cellStyle name="RIGs linked cells 3 2 5 22" xfId="36218"/>
    <cellStyle name="RIGs linked cells 3 2 5 23" xfId="36219"/>
    <cellStyle name="RIGs linked cells 3 2 5 24" xfId="36220"/>
    <cellStyle name="RIGs linked cells 3 2 5 25" xfId="36221"/>
    <cellStyle name="RIGs linked cells 3 2 5 26" xfId="36222"/>
    <cellStyle name="RIGs linked cells 3 2 5 27" xfId="36223"/>
    <cellStyle name="RIGs linked cells 3 2 5 28" xfId="36224"/>
    <cellStyle name="RIGs linked cells 3 2 5 29" xfId="36225"/>
    <cellStyle name="RIGs linked cells 3 2 5 3" xfId="36226"/>
    <cellStyle name="RIGs linked cells 3 2 5 3 2" xfId="47718"/>
    <cellStyle name="RIGs linked cells 3 2 5 3 3" xfId="47719"/>
    <cellStyle name="RIGs linked cells 3 2 5 30" xfId="36227"/>
    <cellStyle name="RIGs linked cells 3 2 5 31" xfId="36228"/>
    <cellStyle name="RIGs linked cells 3 2 5 32" xfId="36229"/>
    <cellStyle name="RIGs linked cells 3 2 5 33" xfId="36230"/>
    <cellStyle name="RIGs linked cells 3 2 5 34" xfId="36231"/>
    <cellStyle name="RIGs linked cells 3 2 5 4" xfId="36232"/>
    <cellStyle name="RIGs linked cells 3 2 5 4 2" xfId="47720"/>
    <cellStyle name="RIGs linked cells 3 2 5 4 3" xfId="47721"/>
    <cellStyle name="RIGs linked cells 3 2 5 5" xfId="36233"/>
    <cellStyle name="RIGs linked cells 3 2 5 6" xfId="36234"/>
    <cellStyle name="RIGs linked cells 3 2 5 7" xfId="36235"/>
    <cellStyle name="RIGs linked cells 3 2 5 8" xfId="36236"/>
    <cellStyle name="RIGs linked cells 3 2 5 9" xfId="36237"/>
    <cellStyle name="RIGs linked cells 3 2 6" xfId="36238"/>
    <cellStyle name="RIGs linked cells 3 2 6 10" xfId="36239"/>
    <cellStyle name="RIGs linked cells 3 2 6 11" xfId="36240"/>
    <cellStyle name="RIGs linked cells 3 2 6 12" xfId="36241"/>
    <cellStyle name="RIGs linked cells 3 2 6 13" xfId="36242"/>
    <cellStyle name="RIGs linked cells 3 2 6 2" xfId="36243"/>
    <cellStyle name="RIGs linked cells 3 2 6 2 2" xfId="47722"/>
    <cellStyle name="RIGs linked cells 3 2 6 2 3" xfId="47723"/>
    <cellStyle name="RIGs linked cells 3 2 6 3" xfId="36244"/>
    <cellStyle name="RIGs linked cells 3 2 6 3 2" xfId="47724"/>
    <cellStyle name="RIGs linked cells 3 2 6 3 3" xfId="47725"/>
    <cellStyle name="RIGs linked cells 3 2 6 4" xfId="36245"/>
    <cellStyle name="RIGs linked cells 3 2 6 5" xfId="36246"/>
    <cellStyle name="RIGs linked cells 3 2 6 6" xfId="36247"/>
    <cellStyle name="RIGs linked cells 3 2 6 7" xfId="36248"/>
    <cellStyle name="RIGs linked cells 3 2 6 8" xfId="36249"/>
    <cellStyle name="RIGs linked cells 3 2 6 9" xfId="36250"/>
    <cellStyle name="RIGs linked cells 3 2 7" xfId="36251"/>
    <cellStyle name="RIGs linked cells 3 2 7 2" xfId="47726"/>
    <cellStyle name="RIGs linked cells 3 2 7 2 2" xfId="47727"/>
    <cellStyle name="RIGs linked cells 3 2 7 2 3" xfId="47728"/>
    <cellStyle name="RIGs linked cells 3 2 7 3" xfId="47729"/>
    <cellStyle name="RIGs linked cells 3 2 7 3 2" xfId="47730"/>
    <cellStyle name="RIGs linked cells 3 2 7 4" xfId="47731"/>
    <cellStyle name="RIGs linked cells 3 2 8" xfId="36252"/>
    <cellStyle name="RIGs linked cells 3 2 8 2" xfId="47732"/>
    <cellStyle name="RIGs linked cells 3 2 9" xfId="36253"/>
    <cellStyle name="RIGs linked cells 3 2 9 2" xfId="47733"/>
    <cellStyle name="RIGs linked cells 3 2_4 28 1_Asst_Health_Crit_AllTO_RIIO_20110714pm" xfId="36254"/>
    <cellStyle name="RIGs linked cells 3 20" xfId="36255"/>
    <cellStyle name="RIGs linked cells 3 20 2" xfId="47734"/>
    <cellStyle name="RIGs linked cells 3 21" xfId="36256"/>
    <cellStyle name="RIGs linked cells 3 21 2" xfId="47735"/>
    <cellStyle name="RIGs linked cells 3 22" xfId="36257"/>
    <cellStyle name="RIGs linked cells 3 22 2" xfId="47736"/>
    <cellStyle name="RIGs linked cells 3 23" xfId="36258"/>
    <cellStyle name="RIGs linked cells 3 23 2" xfId="47737"/>
    <cellStyle name="RIGs linked cells 3 24" xfId="36259"/>
    <cellStyle name="RIGs linked cells 3 24 2" xfId="47738"/>
    <cellStyle name="RIGs linked cells 3 25" xfId="36260"/>
    <cellStyle name="RIGs linked cells 3 25 2" xfId="47739"/>
    <cellStyle name="RIGs linked cells 3 26" xfId="36261"/>
    <cellStyle name="RIGs linked cells 3 26 2" xfId="47740"/>
    <cellStyle name="RIGs linked cells 3 27" xfId="36262"/>
    <cellStyle name="RIGs linked cells 3 27 2" xfId="47741"/>
    <cellStyle name="RIGs linked cells 3 28" xfId="36263"/>
    <cellStyle name="RIGs linked cells 3 29" xfId="36264"/>
    <cellStyle name="RIGs linked cells 3 3" xfId="36265"/>
    <cellStyle name="RIGs linked cells 3 3 10" xfId="36266"/>
    <cellStyle name="RIGs linked cells 3 3 10 2" xfId="47742"/>
    <cellStyle name="RIGs linked cells 3 3 11" xfId="36267"/>
    <cellStyle name="RIGs linked cells 3 3 11 2" xfId="47743"/>
    <cellStyle name="RIGs linked cells 3 3 12" xfId="36268"/>
    <cellStyle name="RIGs linked cells 3 3 12 2" xfId="47744"/>
    <cellStyle name="RIGs linked cells 3 3 13" xfId="36269"/>
    <cellStyle name="RIGs linked cells 3 3 13 2" xfId="47745"/>
    <cellStyle name="RIGs linked cells 3 3 14" xfId="36270"/>
    <cellStyle name="RIGs linked cells 3 3 14 2" xfId="47746"/>
    <cellStyle name="RIGs linked cells 3 3 15" xfId="36271"/>
    <cellStyle name="RIGs linked cells 3 3 15 2" xfId="47747"/>
    <cellStyle name="RIGs linked cells 3 3 16" xfId="36272"/>
    <cellStyle name="RIGs linked cells 3 3 16 2" xfId="47748"/>
    <cellStyle name="RIGs linked cells 3 3 17" xfId="36273"/>
    <cellStyle name="RIGs linked cells 3 3 17 2" xfId="47749"/>
    <cellStyle name="RIGs linked cells 3 3 18" xfId="36274"/>
    <cellStyle name="RIGs linked cells 3 3 18 2" xfId="47750"/>
    <cellStyle name="RIGs linked cells 3 3 19" xfId="36275"/>
    <cellStyle name="RIGs linked cells 3 3 19 2" xfId="47751"/>
    <cellStyle name="RIGs linked cells 3 3 2" xfId="36276"/>
    <cellStyle name="RIGs linked cells 3 3 2 10" xfId="36277"/>
    <cellStyle name="RIGs linked cells 3 3 2 10 2" xfId="47752"/>
    <cellStyle name="RIGs linked cells 3 3 2 11" xfId="36278"/>
    <cellStyle name="RIGs linked cells 3 3 2 11 2" xfId="47753"/>
    <cellStyle name="RIGs linked cells 3 3 2 12" xfId="36279"/>
    <cellStyle name="RIGs linked cells 3 3 2 12 2" xfId="47754"/>
    <cellStyle name="RIGs linked cells 3 3 2 13" xfId="36280"/>
    <cellStyle name="RIGs linked cells 3 3 2 13 2" xfId="47755"/>
    <cellStyle name="RIGs linked cells 3 3 2 14" xfId="36281"/>
    <cellStyle name="RIGs linked cells 3 3 2 14 2" xfId="47756"/>
    <cellStyle name="RIGs linked cells 3 3 2 15" xfId="36282"/>
    <cellStyle name="RIGs linked cells 3 3 2 15 2" xfId="47757"/>
    <cellStyle name="RIGs linked cells 3 3 2 16" xfId="36283"/>
    <cellStyle name="RIGs linked cells 3 3 2 16 2" xfId="47758"/>
    <cellStyle name="RIGs linked cells 3 3 2 17" xfId="36284"/>
    <cellStyle name="RIGs linked cells 3 3 2 17 2" xfId="47759"/>
    <cellStyle name="RIGs linked cells 3 3 2 18" xfId="36285"/>
    <cellStyle name="RIGs linked cells 3 3 2 18 2" xfId="47760"/>
    <cellStyle name="RIGs linked cells 3 3 2 19" xfId="36286"/>
    <cellStyle name="RIGs linked cells 3 3 2 19 2" xfId="47761"/>
    <cellStyle name="RIGs linked cells 3 3 2 2" xfId="36287"/>
    <cellStyle name="RIGs linked cells 3 3 2 2 10" xfId="36288"/>
    <cellStyle name="RIGs linked cells 3 3 2 2 11" xfId="36289"/>
    <cellStyle name="RIGs linked cells 3 3 2 2 12" xfId="36290"/>
    <cellStyle name="RIGs linked cells 3 3 2 2 13" xfId="36291"/>
    <cellStyle name="RIGs linked cells 3 3 2 2 14" xfId="36292"/>
    <cellStyle name="RIGs linked cells 3 3 2 2 15" xfId="36293"/>
    <cellStyle name="RIGs linked cells 3 3 2 2 16" xfId="36294"/>
    <cellStyle name="RIGs linked cells 3 3 2 2 17" xfId="36295"/>
    <cellStyle name="RIGs linked cells 3 3 2 2 18" xfId="36296"/>
    <cellStyle name="RIGs linked cells 3 3 2 2 19" xfId="36297"/>
    <cellStyle name="RIGs linked cells 3 3 2 2 2" xfId="36298"/>
    <cellStyle name="RIGs linked cells 3 3 2 2 2 10" xfId="36299"/>
    <cellStyle name="RIGs linked cells 3 3 2 2 2 11" xfId="36300"/>
    <cellStyle name="RIGs linked cells 3 3 2 2 2 12" xfId="36301"/>
    <cellStyle name="RIGs linked cells 3 3 2 2 2 13" xfId="36302"/>
    <cellStyle name="RIGs linked cells 3 3 2 2 2 14" xfId="36303"/>
    <cellStyle name="RIGs linked cells 3 3 2 2 2 15" xfId="36304"/>
    <cellStyle name="RIGs linked cells 3 3 2 2 2 16" xfId="36305"/>
    <cellStyle name="RIGs linked cells 3 3 2 2 2 17" xfId="36306"/>
    <cellStyle name="RIGs linked cells 3 3 2 2 2 18" xfId="36307"/>
    <cellStyle name="RIGs linked cells 3 3 2 2 2 19" xfId="36308"/>
    <cellStyle name="RIGs linked cells 3 3 2 2 2 2" xfId="36309"/>
    <cellStyle name="RIGs linked cells 3 3 2 2 2 2 10" xfId="36310"/>
    <cellStyle name="RIGs linked cells 3 3 2 2 2 2 11" xfId="36311"/>
    <cellStyle name="RIGs linked cells 3 3 2 2 2 2 12" xfId="36312"/>
    <cellStyle name="RIGs linked cells 3 3 2 2 2 2 13" xfId="36313"/>
    <cellStyle name="RIGs linked cells 3 3 2 2 2 2 2" xfId="36314"/>
    <cellStyle name="RIGs linked cells 3 3 2 2 2 2 2 2" xfId="47762"/>
    <cellStyle name="RIGs linked cells 3 3 2 2 2 2 2 3" xfId="47763"/>
    <cellStyle name="RIGs linked cells 3 3 2 2 2 2 3" xfId="36315"/>
    <cellStyle name="RIGs linked cells 3 3 2 2 2 2 3 2" xfId="47764"/>
    <cellStyle name="RIGs linked cells 3 3 2 2 2 2 3 3" xfId="47765"/>
    <cellStyle name="RIGs linked cells 3 3 2 2 2 2 4" xfId="36316"/>
    <cellStyle name="RIGs linked cells 3 3 2 2 2 2 5" xfId="36317"/>
    <cellStyle name="RIGs linked cells 3 3 2 2 2 2 6" xfId="36318"/>
    <cellStyle name="RIGs linked cells 3 3 2 2 2 2 7" xfId="36319"/>
    <cellStyle name="RIGs linked cells 3 3 2 2 2 2 8" xfId="36320"/>
    <cellStyle name="RIGs linked cells 3 3 2 2 2 2 9" xfId="36321"/>
    <cellStyle name="RIGs linked cells 3 3 2 2 2 20" xfId="36322"/>
    <cellStyle name="RIGs linked cells 3 3 2 2 2 21" xfId="36323"/>
    <cellStyle name="RIGs linked cells 3 3 2 2 2 22" xfId="36324"/>
    <cellStyle name="RIGs linked cells 3 3 2 2 2 23" xfId="36325"/>
    <cellStyle name="RIGs linked cells 3 3 2 2 2 24" xfId="36326"/>
    <cellStyle name="RIGs linked cells 3 3 2 2 2 25" xfId="36327"/>
    <cellStyle name="RIGs linked cells 3 3 2 2 2 26" xfId="36328"/>
    <cellStyle name="RIGs linked cells 3 3 2 2 2 27" xfId="36329"/>
    <cellStyle name="RIGs linked cells 3 3 2 2 2 28" xfId="36330"/>
    <cellStyle name="RIGs linked cells 3 3 2 2 2 29" xfId="36331"/>
    <cellStyle name="RIGs linked cells 3 3 2 2 2 3" xfId="36332"/>
    <cellStyle name="RIGs linked cells 3 3 2 2 2 3 2" xfId="47766"/>
    <cellStyle name="RIGs linked cells 3 3 2 2 2 3 3" xfId="47767"/>
    <cellStyle name="RIGs linked cells 3 3 2 2 2 30" xfId="36333"/>
    <cellStyle name="RIGs linked cells 3 3 2 2 2 31" xfId="36334"/>
    <cellStyle name="RIGs linked cells 3 3 2 2 2 32" xfId="36335"/>
    <cellStyle name="RIGs linked cells 3 3 2 2 2 33" xfId="36336"/>
    <cellStyle name="RIGs linked cells 3 3 2 2 2 34" xfId="36337"/>
    <cellStyle name="RIGs linked cells 3 3 2 2 2 4" xfId="36338"/>
    <cellStyle name="RIGs linked cells 3 3 2 2 2 4 2" xfId="47768"/>
    <cellStyle name="RIGs linked cells 3 3 2 2 2 4 3" xfId="47769"/>
    <cellStyle name="RIGs linked cells 3 3 2 2 2 5" xfId="36339"/>
    <cellStyle name="RIGs linked cells 3 3 2 2 2 6" xfId="36340"/>
    <cellStyle name="RIGs linked cells 3 3 2 2 2 7" xfId="36341"/>
    <cellStyle name="RIGs linked cells 3 3 2 2 2 8" xfId="36342"/>
    <cellStyle name="RIGs linked cells 3 3 2 2 2 9" xfId="36343"/>
    <cellStyle name="RIGs linked cells 3 3 2 2 20" xfId="36344"/>
    <cellStyle name="RIGs linked cells 3 3 2 2 21" xfId="36345"/>
    <cellStyle name="RIGs linked cells 3 3 2 2 22" xfId="36346"/>
    <cellStyle name="RIGs linked cells 3 3 2 2 23" xfId="36347"/>
    <cellStyle name="RIGs linked cells 3 3 2 2 24" xfId="36348"/>
    <cellStyle name="RIGs linked cells 3 3 2 2 25" xfId="36349"/>
    <cellStyle name="RIGs linked cells 3 3 2 2 26" xfId="36350"/>
    <cellStyle name="RIGs linked cells 3 3 2 2 27" xfId="36351"/>
    <cellStyle name="RIGs linked cells 3 3 2 2 28" xfId="36352"/>
    <cellStyle name="RIGs linked cells 3 3 2 2 29" xfId="36353"/>
    <cellStyle name="RIGs linked cells 3 3 2 2 3" xfId="36354"/>
    <cellStyle name="RIGs linked cells 3 3 2 2 3 10" xfId="36355"/>
    <cellStyle name="RIGs linked cells 3 3 2 2 3 11" xfId="36356"/>
    <cellStyle name="RIGs linked cells 3 3 2 2 3 12" xfId="36357"/>
    <cellStyle name="RIGs linked cells 3 3 2 2 3 13" xfId="36358"/>
    <cellStyle name="RIGs linked cells 3 3 2 2 3 2" xfId="36359"/>
    <cellStyle name="RIGs linked cells 3 3 2 2 3 2 2" xfId="47770"/>
    <cellStyle name="RIGs linked cells 3 3 2 2 3 2 3" xfId="47771"/>
    <cellStyle name="RIGs linked cells 3 3 2 2 3 3" xfId="36360"/>
    <cellStyle name="RIGs linked cells 3 3 2 2 3 3 2" xfId="47772"/>
    <cellStyle name="RIGs linked cells 3 3 2 2 3 3 3" xfId="47773"/>
    <cellStyle name="RIGs linked cells 3 3 2 2 3 4" xfId="36361"/>
    <cellStyle name="RIGs linked cells 3 3 2 2 3 5" xfId="36362"/>
    <cellStyle name="RIGs linked cells 3 3 2 2 3 6" xfId="36363"/>
    <cellStyle name="RIGs linked cells 3 3 2 2 3 7" xfId="36364"/>
    <cellStyle name="RIGs linked cells 3 3 2 2 3 8" xfId="36365"/>
    <cellStyle name="RIGs linked cells 3 3 2 2 3 9" xfId="36366"/>
    <cellStyle name="RIGs linked cells 3 3 2 2 30" xfId="36367"/>
    <cellStyle name="RIGs linked cells 3 3 2 2 31" xfId="36368"/>
    <cellStyle name="RIGs linked cells 3 3 2 2 4" xfId="36369"/>
    <cellStyle name="RIGs linked cells 3 3 2 2 4 2" xfId="47774"/>
    <cellStyle name="RIGs linked cells 3 3 2 2 4 3" xfId="47775"/>
    <cellStyle name="RIGs linked cells 3 3 2 2 5" xfId="36370"/>
    <cellStyle name="RIGs linked cells 3 3 2 2 5 2" xfId="47776"/>
    <cellStyle name="RIGs linked cells 3 3 2 2 5 3" xfId="47777"/>
    <cellStyle name="RIGs linked cells 3 3 2 2 6" xfId="36371"/>
    <cellStyle name="RIGs linked cells 3 3 2 2 7" xfId="36372"/>
    <cellStyle name="RIGs linked cells 3 3 2 2 8" xfId="36373"/>
    <cellStyle name="RIGs linked cells 3 3 2 2 9" xfId="36374"/>
    <cellStyle name="RIGs linked cells 3 3 2 2_4 28 1_Asst_Health_Crit_AllTO_RIIO_20110714pm" xfId="36375"/>
    <cellStyle name="RIGs linked cells 3 3 2 20" xfId="36376"/>
    <cellStyle name="RIGs linked cells 3 3 2 20 2" xfId="47778"/>
    <cellStyle name="RIGs linked cells 3 3 2 21" xfId="36377"/>
    <cellStyle name="RIGs linked cells 3 3 2 21 2" xfId="47779"/>
    <cellStyle name="RIGs linked cells 3 3 2 22" xfId="36378"/>
    <cellStyle name="RIGs linked cells 3 3 2 22 2" xfId="47780"/>
    <cellStyle name="RIGs linked cells 3 3 2 23" xfId="36379"/>
    <cellStyle name="RIGs linked cells 3 3 2 23 2" xfId="47781"/>
    <cellStyle name="RIGs linked cells 3 3 2 24" xfId="36380"/>
    <cellStyle name="RIGs linked cells 3 3 2 24 2" xfId="47782"/>
    <cellStyle name="RIGs linked cells 3 3 2 25" xfId="36381"/>
    <cellStyle name="RIGs linked cells 3 3 2 25 2" xfId="47783"/>
    <cellStyle name="RIGs linked cells 3 3 2 26" xfId="36382"/>
    <cellStyle name="RIGs linked cells 3 3 2 27" xfId="36383"/>
    <cellStyle name="RIGs linked cells 3 3 2 28" xfId="36384"/>
    <cellStyle name="RIGs linked cells 3 3 2 29" xfId="36385"/>
    <cellStyle name="RIGs linked cells 3 3 2 3" xfId="36386"/>
    <cellStyle name="RIGs linked cells 3 3 2 3 10" xfId="36387"/>
    <cellStyle name="RIGs linked cells 3 3 2 3 11" xfId="36388"/>
    <cellStyle name="RIGs linked cells 3 3 2 3 12" xfId="36389"/>
    <cellStyle name="RIGs linked cells 3 3 2 3 13" xfId="36390"/>
    <cellStyle name="RIGs linked cells 3 3 2 3 14" xfId="36391"/>
    <cellStyle name="RIGs linked cells 3 3 2 3 15" xfId="36392"/>
    <cellStyle name="RIGs linked cells 3 3 2 3 16" xfId="36393"/>
    <cellStyle name="RIGs linked cells 3 3 2 3 17" xfId="36394"/>
    <cellStyle name="RIGs linked cells 3 3 2 3 18" xfId="36395"/>
    <cellStyle name="RIGs linked cells 3 3 2 3 19" xfId="36396"/>
    <cellStyle name="RIGs linked cells 3 3 2 3 2" xfId="36397"/>
    <cellStyle name="RIGs linked cells 3 3 2 3 2 10" xfId="36398"/>
    <cellStyle name="RIGs linked cells 3 3 2 3 2 11" xfId="36399"/>
    <cellStyle name="RIGs linked cells 3 3 2 3 2 12" xfId="36400"/>
    <cellStyle name="RIGs linked cells 3 3 2 3 2 13" xfId="36401"/>
    <cellStyle name="RIGs linked cells 3 3 2 3 2 2" xfId="36402"/>
    <cellStyle name="RIGs linked cells 3 3 2 3 2 2 2" xfId="47784"/>
    <cellStyle name="RIGs linked cells 3 3 2 3 2 2 3" xfId="47785"/>
    <cellStyle name="RIGs linked cells 3 3 2 3 2 3" xfId="36403"/>
    <cellStyle name="RIGs linked cells 3 3 2 3 2 3 2" xfId="47786"/>
    <cellStyle name="RIGs linked cells 3 3 2 3 2 3 3" xfId="47787"/>
    <cellStyle name="RIGs linked cells 3 3 2 3 2 4" xfId="36404"/>
    <cellStyle name="RIGs linked cells 3 3 2 3 2 5" xfId="36405"/>
    <cellStyle name="RIGs linked cells 3 3 2 3 2 6" xfId="36406"/>
    <cellStyle name="RIGs linked cells 3 3 2 3 2 7" xfId="36407"/>
    <cellStyle name="RIGs linked cells 3 3 2 3 2 8" xfId="36408"/>
    <cellStyle name="RIGs linked cells 3 3 2 3 2 9" xfId="36409"/>
    <cellStyle name="RIGs linked cells 3 3 2 3 20" xfId="36410"/>
    <cellStyle name="RIGs linked cells 3 3 2 3 21" xfId="36411"/>
    <cellStyle name="RIGs linked cells 3 3 2 3 22" xfId="36412"/>
    <cellStyle name="RIGs linked cells 3 3 2 3 23" xfId="36413"/>
    <cellStyle name="RIGs linked cells 3 3 2 3 24" xfId="36414"/>
    <cellStyle name="RIGs linked cells 3 3 2 3 25" xfId="36415"/>
    <cellStyle name="RIGs linked cells 3 3 2 3 26" xfId="36416"/>
    <cellStyle name="RIGs linked cells 3 3 2 3 27" xfId="36417"/>
    <cellStyle name="RIGs linked cells 3 3 2 3 28" xfId="36418"/>
    <cellStyle name="RIGs linked cells 3 3 2 3 29" xfId="36419"/>
    <cellStyle name="RIGs linked cells 3 3 2 3 3" xfId="36420"/>
    <cellStyle name="RIGs linked cells 3 3 2 3 3 2" xfId="47788"/>
    <cellStyle name="RIGs linked cells 3 3 2 3 3 3" xfId="47789"/>
    <cellStyle name="RIGs linked cells 3 3 2 3 30" xfId="36421"/>
    <cellStyle name="RIGs linked cells 3 3 2 3 4" xfId="36422"/>
    <cellStyle name="RIGs linked cells 3 3 2 3 4 2" xfId="47790"/>
    <cellStyle name="RIGs linked cells 3 3 2 3 4 3" xfId="47791"/>
    <cellStyle name="RIGs linked cells 3 3 2 3 5" xfId="36423"/>
    <cellStyle name="RIGs linked cells 3 3 2 3 6" xfId="36424"/>
    <cellStyle name="RIGs linked cells 3 3 2 3 7" xfId="36425"/>
    <cellStyle name="RIGs linked cells 3 3 2 3 8" xfId="36426"/>
    <cellStyle name="RIGs linked cells 3 3 2 3 9" xfId="36427"/>
    <cellStyle name="RIGs linked cells 3 3 2 30" xfId="36428"/>
    <cellStyle name="RIGs linked cells 3 3 2 31" xfId="36429"/>
    <cellStyle name="RIGs linked cells 3 3 2 32" xfId="36430"/>
    <cellStyle name="RIGs linked cells 3 3 2 33" xfId="36431"/>
    <cellStyle name="RIGs linked cells 3 3 2 4" xfId="36432"/>
    <cellStyle name="RIGs linked cells 3 3 2 4 10" xfId="36433"/>
    <cellStyle name="RIGs linked cells 3 3 2 4 11" xfId="36434"/>
    <cellStyle name="RIGs linked cells 3 3 2 4 12" xfId="36435"/>
    <cellStyle name="RIGs linked cells 3 3 2 4 13" xfId="36436"/>
    <cellStyle name="RIGs linked cells 3 3 2 4 14" xfId="36437"/>
    <cellStyle name="RIGs linked cells 3 3 2 4 15" xfId="36438"/>
    <cellStyle name="RIGs linked cells 3 3 2 4 16" xfId="36439"/>
    <cellStyle name="RIGs linked cells 3 3 2 4 17" xfId="36440"/>
    <cellStyle name="RIGs linked cells 3 3 2 4 18" xfId="36441"/>
    <cellStyle name="RIGs linked cells 3 3 2 4 19" xfId="36442"/>
    <cellStyle name="RIGs linked cells 3 3 2 4 2" xfId="36443"/>
    <cellStyle name="RIGs linked cells 3 3 2 4 2 10" xfId="36444"/>
    <cellStyle name="RIGs linked cells 3 3 2 4 2 11" xfId="36445"/>
    <cellStyle name="RIGs linked cells 3 3 2 4 2 12" xfId="36446"/>
    <cellStyle name="RIGs linked cells 3 3 2 4 2 13" xfId="36447"/>
    <cellStyle name="RIGs linked cells 3 3 2 4 2 2" xfId="36448"/>
    <cellStyle name="RIGs linked cells 3 3 2 4 2 2 2" xfId="47792"/>
    <cellStyle name="RIGs linked cells 3 3 2 4 2 2 3" xfId="47793"/>
    <cellStyle name="RIGs linked cells 3 3 2 4 2 3" xfId="36449"/>
    <cellStyle name="RIGs linked cells 3 3 2 4 2 3 2" xfId="47794"/>
    <cellStyle name="RIGs linked cells 3 3 2 4 2 3 3" xfId="47795"/>
    <cellStyle name="RIGs linked cells 3 3 2 4 2 4" xfId="36450"/>
    <cellStyle name="RIGs linked cells 3 3 2 4 2 5" xfId="36451"/>
    <cellStyle name="RIGs linked cells 3 3 2 4 2 6" xfId="36452"/>
    <cellStyle name="RIGs linked cells 3 3 2 4 2 7" xfId="36453"/>
    <cellStyle name="RIGs linked cells 3 3 2 4 2 8" xfId="36454"/>
    <cellStyle name="RIGs linked cells 3 3 2 4 2 9" xfId="36455"/>
    <cellStyle name="RIGs linked cells 3 3 2 4 20" xfId="36456"/>
    <cellStyle name="RIGs linked cells 3 3 2 4 21" xfId="36457"/>
    <cellStyle name="RIGs linked cells 3 3 2 4 22" xfId="36458"/>
    <cellStyle name="RIGs linked cells 3 3 2 4 23" xfId="36459"/>
    <cellStyle name="RIGs linked cells 3 3 2 4 24" xfId="36460"/>
    <cellStyle name="RIGs linked cells 3 3 2 4 25" xfId="36461"/>
    <cellStyle name="RIGs linked cells 3 3 2 4 26" xfId="36462"/>
    <cellStyle name="RIGs linked cells 3 3 2 4 27" xfId="36463"/>
    <cellStyle name="RIGs linked cells 3 3 2 4 28" xfId="36464"/>
    <cellStyle name="RIGs linked cells 3 3 2 4 29" xfId="36465"/>
    <cellStyle name="RIGs linked cells 3 3 2 4 3" xfId="36466"/>
    <cellStyle name="RIGs linked cells 3 3 2 4 3 2" xfId="47796"/>
    <cellStyle name="RIGs linked cells 3 3 2 4 3 3" xfId="47797"/>
    <cellStyle name="RIGs linked cells 3 3 2 4 30" xfId="36467"/>
    <cellStyle name="RIGs linked cells 3 3 2 4 4" xfId="36468"/>
    <cellStyle name="RIGs linked cells 3 3 2 4 4 2" xfId="47798"/>
    <cellStyle name="RIGs linked cells 3 3 2 4 4 3" xfId="47799"/>
    <cellStyle name="RIGs linked cells 3 3 2 4 5" xfId="36469"/>
    <cellStyle name="RIGs linked cells 3 3 2 4 6" xfId="36470"/>
    <cellStyle name="RIGs linked cells 3 3 2 4 7" xfId="36471"/>
    <cellStyle name="RIGs linked cells 3 3 2 4 8" xfId="36472"/>
    <cellStyle name="RIGs linked cells 3 3 2 4 9" xfId="36473"/>
    <cellStyle name="RIGs linked cells 3 3 2 5" xfId="36474"/>
    <cellStyle name="RIGs linked cells 3 3 2 5 10" xfId="36475"/>
    <cellStyle name="RIGs linked cells 3 3 2 5 11" xfId="36476"/>
    <cellStyle name="RIGs linked cells 3 3 2 5 12" xfId="36477"/>
    <cellStyle name="RIGs linked cells 3 3 2 5 13" xfId="36478"/>
    <cellStyle name="RIGs linked cells 3 3 2 5 2" xfId="36479"/>
    <cellStyle name="RIGs linked cells 3 3 2 5 2 2" xfId="47800"/>
    <cellStyle name="RIGs linked cells 3 3 2 5 2 3" xfId="47801"/>
    <cellStyle name="RIGs linked cells 3 3 2 5 3" xfId="36480"/>
    <cellStyle name="RIGs linked cells 3 3 2 5 3 2" xfId="47802"/>
    <cellStyle name="RIGs linked cells 3 3 2 5 3 3" xfId="47803"/>
    <cellStyle name="RIGs linked cells 3 3 2 5 4" xfId="36481"/>
    <cellStyle name="RIGs linked cells 3 3 2 5 5" xfId="36482"/>
    <cellStyle name="RIGs linked cells 3 3 2 5 6" xfId="36483"/>
    <cellStyle name="RIGs linked cells 3 3 2 5 7" xfId="36484"/>
    <cellStyle name="RIGs linked cells 3 3 2 5 8" xfId="36485"/>
    <cellStyle name="RIGs linked cells 3 3 2 5 9" xfId="36486"/>
    <cellStyle name="RIGs linked cells 3 3 2 6" xfId="36487"/>
    <cellStyle name="RIGs linked cells 3 3 2 6 2" xfId="47804"/>
    <cellStyle name="RIGs linked cells 3 3 2 6 2 2" xfId="47805"/>
    <cellStyle name="RIGs linked cells 3 3 2 6 2 3" xfId="47806"/>
    <cellStyle name="RIGs linked cells 3 3 2 6 3" xfId="47807"/>
    <cellStyle name="RIGs linked cells 3 3 2 6 3 2" xfId="47808"/>
    <cellStyle name="RIGs linked cells 3 3 2 6 4" xfId="47809"/>
    <cellStyle name="RIGs linked cells 3 3 2 7" xfId="36488"/>
    <cellStyle name="RIGs linked cells 3 3 2 7 2" xfId="47810"/>
    <cellStyle name="RIGs linked cells 3 3 2 8" xfId="36489"/>
    <cellStyle name="RIGs linked cells 3 3 2 8 2" xfId="47811"/>
    <cellStyle name="RIGs linked cells 3 3 2 9" xfId="36490"/>
    <cellStyle name="RIGs linked cells 3 3 2 9 2" xfId="47812"/>
    <cellStyle name="RIGs linked cells 3 3 2_4 28 1_Asst_Health_Crit_AllTO_RIIO_20110714pm" xfId="36491"/>
    <cellStyle name="RIGs linked cells 3 3 20" xfId="36492"/>
    <cellStyle name="RIGs linked cells 3 3 20 2" xfId="47813"/>
    <cellStyle name="RIGs linked cells 3 3 21" xfId="36493"/>
    <cellStyle name="RIGs linked cells 3 3 21 2" xfId="47814"/>
    <cellStyle name="RIGs linked cells 3 3 22" xfId="36494"/>
    <cellStyle name="RIGs linked cells 3 3 22 2" xfId="47815"/>
    <cellStyle name="RIGs linked cells 3 3 23" xfId="36495"/>
    <cellStyle name="RIGs linked cells 3 3 23 2" xfId="47816"/>
    <cellStyle name="RIGs linked cells 3 3 24" xfId="36496"/>
    <cellStyle name="RIGs linked cells 3 3 24 2" xfId="47817"/>
    <cellStyle name="RIGs linked cells 3 3 25" xfId="36497"/>
    <cellStyle name="RIGs linked cells 3 3 25 2" xfId="47818"/>
    <cellStyle name="RIGs linked cells 3 3 26" xfId="36498"/>
    <cellStyle name="RIGs linked cells 3 3 26 2" xfId="47819"/>
    <cellStyle name="RIGs linked cells 3 3 27" xfId="36499"/>
    <cellStyle name="RIGs linked cells 3 3 28" xfId="36500"/>
    <cellStyle name="RIGs linked cells 3 3 29" xfId="36501"/>
    <cellStyle name="RIGs linked cells 3 3 3" xfId="36502"/>
    <cellStyle name="RIGs linked cells 3 3 3 10" xfId="36503"/>
    <cellStyle name="RIGs linked cells 3 3 3 11" xfId="36504"/>
    <cellStyle name="RIGs linked cells 3 3 3 12" xfId="36505"/>
    <cellStyle name="RIGs linked cells 3 3 3 13" xfId="36506"/>
    <cellStyle name="RIGs linked cells 3 3 3 14" xfId="36507"/>
    <cellStyle name="RIGs linked cells 3 3 3 15" xfId="36508"/>
    <cellStyle name="RIGs linked cells 3 3 3 16" xfId="36509"/>
    <cellStyle name="RIGs linked cells 3 3 3 17" xfId="36510"/>
    <cellStyle name="RIGs linked cells 3 3 3 18" xfId="36511"/>
    <cellStyle name="RIGs linked cells 3 3 3 19" xfId="36512"/>
    <cellStyle name="RIGs linked cells 3 3 3 2" xfId="36513"/>
    <cellStyle name="RIGs linked cells 3 3 3 2 10" xfId="36514"/>
    <cellStyle name="RIGs linked cells 3 3 3 2 11" xfId="36515"/>
    <cellStyle name="RIGs linked cells 3 3 3 2 12" xfId="36516"/>
    <cellStyle name="RIGs linked cells 3 3 3 2 13" xfId="36517"/>
    <cellStyle name="RIGs linked cells 3 3 3 2 14" xfId="36518"/>
    <cellStyle name="RIGs linked cells 3 3 3 2 15" xfId="36519"/>
    <cellStyle name="RIGs linked cells 3 3 3 2 16" xfId="36520"/>
    <cellStyle name="RIGs linked cells 3 3 3 2 17" xfId="36521"/>
    <cellStyle name="RIGs linked cells 3 3 3 2 18" xfId="36522"/>
    <cellStyle name="RIGs linked cells 3 3 3 2 19" xfId="36523"/>
    <cellStyle name="RIGs linked cells 3 3 3 2 2" xfId="36524"/>
    <cellStyle name="RIGs linked cells 3 3 3 2 2 10" xfId="36525"/>
    <cellStyle name="RIGs linked cells 3 3 3 2 2 11" xfId="36526"/>
    <cellStyle name="RIGs linked cells 3 3 3 2 2 12" xfId="36527"/>
    <cellStyle name="RIGs linked cells 3 3 3 2 2 13" xfId="36528"/>
    <cellStyle name="RIGs linked cells 3 3 3 2 2 2" xfId="36529"/>
    <cellStyle name="RIGs linked cells 3 3 3 2 2 2 2" xfId="47820"/>
    <cellStyle name="RIGs linked cells 3 3 3 2 2 2 3" xfId="47821"/>
    <cellStyle name="RIGs linked cells 3 3 3 2 2 3" xfId="36530"/>
    <cellStyle name="RIGs linked cells 3 3 3 2 2 3 2" xfId="47822"/>
    <cellStyle name="RIGs linked cells 3 3 3 2 2 3 3" xfId="47823"/>
    <cellStyle name="RIGs linked cells 3 3 3 2 2 4" xfId="36531"/>
    <cellStyle name="RIGs linked cells 3 3 3 2 2 5" xfId="36532"/>
    <cellStyle name="RIGs linked cells 3 3 3 2 2 6" xfId="36533"/>
    <cellStyle name="RIGs linked cells 3 3 3 2 2 7" xfId="36534"/>
    <cellStyle name="RIGs linked cells 3 3 3 2 2 8" xfId="36535"/>
    <cellStyle name="RIGs linked cells 3 3 3 2 2 9" xfId="36536"/>
    <cellStyle name="RIGs linked cells 3 3 3 2 20" xfId="36537"/>
    <cellStyle name="RIGs linked cells 3 3 3 2 21" xfId="36538"/>
    <cellStyle name="RIGs linked cells 3 3 3 2 22" xfId="36539"/>
    <cellStyle name="RIGs linked cells 3 3 3 2 23" xfId="36540"/>
    <cellStyle name="RIGs linked cells 3 3 3 2 24" xfId="36541"/>
    <cellStyle name="RIGs linked cells 3 3 3 2 25" xfId="36542"/>
    <cellStyle name="RIGs linked cells 3 3 3 2 26" xfId="36543"/>
    <cellStyle name="RIGs linked cells 3 3 3 2 27" xfId="36544"/>
    <cellStyle name="RIGs linked cells 3 3 3 2 28" xfId="36545"/>
    <cellStyle name="RIGs linked cells 3 3 3 2 29" xfId="36546"/>
    <cellStyle name="RIGs linked cells 3 3 3 2 3" xfId="36547"/>
    <cellStyle name="RIGs linked cells 3 3 3 2 3 2" xfId="47824"/>
    <cellStyle name="RIGs linked cells 3 3 3 2 3 3" xfId="47825"/>
    <cellStyle name="RIGs linked cells 3 3 3 2 30" xfId="36548"/>
    <cellStyle name="RIGs linked cells 3 3 3 2 31" xfId="36549"/>
    <cellStyle name="RIGs linked cells 3 3 3 2 32" xfId="36550"/>
    <cellStyle name="RIGs linked cells 3 3 3 2 33" xfId="36551"/>
    <cellStyle name="RIGs linked cells 3 3 3 2 34" xfId="36552"/>
    <cellStyle name="RIGs linked cells 3 3 3 2 4" xfId="36553"/>
    <cellStyle name="RIGs linked cells 3 3 3 2 4 2" xfId="47826"/>
    <cellStyle name="RIGs linked cells 3 3 3 2 4 3" xfId="47827"/>
    <cellStyle name="RIGs linked cells 3 3 3 2 5" xfId="36554"/>
    <cellStyle name="RIGs linked cells 3 3 3 2 6" xfId="36555"/>
    <cellStyle name="RIGs linked cells 3 3 3 2 7" xfId="36556"/>
    <cellStyle name="RIGs linked cells 3 3 3 2 8" xfId="36557"/>
    <cellStyle name="RIGs linked cells 3 3 3 2 9" xfId="36558"/>
    <cellStyle name="RIGs linked cells 3 3 3 20" xfId="36559"/>
    <cellStyle name="RIGs linked cells 3 3 3 21" xfId="36560"/>
    <cellStyle name="RIGs linked cells 3 3 3 22" xfId="36561"/>
    <cellStyle name="RIGs linked cells 3 3 3 23" xfId="36562"/>
    <cellStyle name="RIGs linked cells 3 3 3 24" xfId="36563"/>
    <cellStyle name="RIGs linked cells 3 3 3 25" xfId="36564"/>
    <cellStyle name="RIGs linked cells 3 3 3 26" xfId="36565"/>
    <cellStyle name="RIGs linked cells 3 3 3 27" xfId="36566"/>
    <cellStyle name="RIGs linked cells 3 3 3 28" xfId="36567"/>
    <cellStyle name="RIGs linked cells 3 3 3 29" xfId="36568"/>
    <cellStyle name="RIGs linked cells 3 3 3 3" xfId="36569"/>
    <cellStyle name="RIGs linked cells 3 3 3 3 10" xfId="36570"/>
    <cellStyle name="RIGs linked cells 3 3 3 3 11" xfId="36571"/>
    <cellStyle name="RIGs linked cells 3 3 3 3 12" xfId="36572"/>
    <cellStyle name="RIGs linked cells 3 3 3 3 13" xfId="36573"/>
    <cellStyle name="RIGs linked cells 3 3 3 3 2" xfId="36574"/>
    <cellStyle name="RIGs linked cells 3 3 3 3 2 2" xfId="47828"/>
    <cellStyle name="RIGs linked cells 3 3 3 3 2 3" xfId="47829"/>
    <cellStyle name="RIGs linked cells 3 3 3 3 3" xfId="36575"/>
    <cellStyle name="RIGs linked cells 3 3 3 3 3 2" xfId="47830"/>
    <cellStyle name="RIGs linked cells 3 3 3 3 3 3" xfId="47831"/>
    <cellStyle name="RIGs linked cells 3 3 3 3 4" xfId="36576"/>
    <cellStyle name="RIGs linked cells 3 3 3 3 5" xfId="36577"/>
    <cellStyle name="RIGs linked cells 3 3 3 3 6" xfId="36578"/>
    <cellStyle name="RIGs linked cells 3 3 3 3 7" xfId="36579"/>
    <cellStyle name="RIGs linked cells 3 3 3 3 8" xfId="36580"/>
    <cellStyle name="RIGs linked cells 3 3 3 3 9" xfId="36581"/>
    <cellStyle name="RIGs linked cells 3 3 3 30" xfId="36582"/>
    <cellStyle name="RIGs linked cells 3 3 3 31" xfId="36583"/>
    <cellStyle name="RIGs linked cells 3 3 3 32" xfId="36584"/>
    <cellStyle name="RIGs linked cells 3 3 3 33" xfId="36585"/>
    <cellStyle name="RIGs linked cells 3 3 3 34" xfId="36586"/>
    <cellStyle name="RIGs linked cells 3 3 3 35" xfId="36587"/>
    <cellStyle name="RIGs linked cells 3 3 3 4" xfId="36588"/>
    <cellStyle name="RIGs linked cells 3 3 3 4 2" xfId="47832"/>
    <cellStyle name="RIGs linked cells 3 3 3 4 3" xfId="47833"/>
    <cellStyle name="RIGs linked cells 3 3 3 5" xfId="36589"/>
    <cellStyle name="RIGs linked cells 3 3 3 5 2" xfId="47834"/>
    <cellStyle name="RIGs linked cells 3 3 3 5 3" xfId="47835"/>
    <cellStyle name="RIGs linked cells 3 3 3 6" xfId="36590"/>
    <cellStyle name="RIGs linked cells 3 3 3 7" xfId="36591"/>
    <cellStyle name="RIGs linked cells 3 3 3 8" xfId="36592"/>
    <cellStyle name="RIGs linked cells 3 3 3 9" xfId="36593"/>
    <cellStyle name="RIGs linked cells 3 3 3_4 28 1_Asst_Health_Crit_AllTO_RIIO_20110714pm" xfId="36594"/>
    <cellStyle name="RIGs linked cells 3 3 30" xfId="36595"/>
    <cellStyle name="RIGs linked cells 3 3 31" xfId="36596"/>
    <cellStyle name="RIGs linked cells 3 3 32" xfId="36597"/>
    <cellStyle name="RIGs linked cells 3 3 33" xfId="36598"/>
    <cellStyle name="RIGs linked cells 3 3 34" xfId="36599"/>
    <cellStyle name="RIGs linked cells 3 3 35" xfId="36600"/>
    <cellStyle name="RIGs linked cells 3 3 36" xfId="36601"/>
    <cellStyle name="RIGs linked cells 3 3 37" xfId="36602"/>
    <cellStyle name="RIGs linked cells 3 3 38" xfId="36603"/>
    <cellStyle name="RIGs linked cells 3 3 39" xfId="36604"/>
    <cellStyle name="RIGs linked cells 3 3 4" xfId="36605"/>
    <cellStyle name="RIGs linked cells 3 3 4 10" xfId="36606"/>
    <cellStyle name="RIGs linked cells 3 3 4 11" xfId="36607"/>
    <cellStyle name="RIGs linked cells 3 3 4 12" xfId="36608"/>
    <cellStyle name="RIGs linked cells 3 3 4 13" xfId="36609"/>
    <cellStyle name="RIGs linked cells 3 3 4 14" xfId="36610"/>
    <cellStyle name="RIGs linked cells 3 3 4 15" xfId="36611"/>
    <cellStyle name="RIGs linked cells 3 3 4 16" xfId="36612"/>
    <cellStyle name="RIGs linked cells 3 3 4 17" xfId="36613"/>
    <cellStyle name="RIGs linked cells 3 3 4 18" xfId="36614"/>
    <cellStyle name="RIGs linked cells 3 3 4 19" xfId="36615"/>
    <cellStyle name="RIGs linked cells 3 3 4 2" xfId="36616"/>
    <cellStyle name="RIGs linked cells 3 3 4 2 10" xfId="36617"/>
    <cellStyle name="RIGs linked cells 3 3 4 2 11" xfId="36618"/>
    <cellStyle name="RIGs linked cells 3 3 4 2 12" xfId="36619"/>
    <cellStyle name="RIGs linked cells 3 3 4 2 13" xfId="36620"/>
    <cellStyle name="RIGs linked cells 3 3 4 2 2" xfId="36621"/>
    <cellStyle name="RIGs linked cells 3 3 4 2 2 2" xfId="47836"/>
    <cellStyle name="RIGs linked cells 3 3 4 2 2 3" xfId="47837"/>
    <cellStyle name="RIGs linked cells 3 3 4 2 3" xfId="36622"/>
    <cellStyle name="RIGs linked cells 3 3 4 2 3 2" xfId="47838"/>
    <cellStyle name="RIGs linked cells 3 3 4 2 3 3" xfId="47839"/>
    <cellStyle name="RIGs linked cells 3 3 4 2 4" xfId="36623"/>
    <cellStyle name="RIGs linked cells 3 3 4 2 5" xfId="36624"/>
    <cellStyle name="RIGs linked cells 3 3 4 2 6" xfId="36625"/>
    <cellStyle name="RIGs linked cells 3 3 4 2 7" xfId="36626"/>
    <cellStyle name="RIGs linked cells 3 3 4 2 8" xfId="36627"/>
    <cellStyle name="RIGs linked cells 3 3 4 2 9" xfId="36628"/>
    <cellStyle name="RIGs linked cells 3 3 4 20" xfId="36629"/>
    <cellStyle name="RIGs linked cells 3 3 4 21" xfId="36630"/>
    <cellStyle name="RIGs linked cells 3 3 4 22" xfId="36631"/>
    <cellStyle name="RIGs linked cells 3 3 4 23" xfId="36632"/>
    <cellStyle name="RIGs linked cells 3 3 4 24" xfId="36633"/>
    <cellStyle name="RIGs linked cells 3 3 4 25" xfId="36634"/>
    <cellStyle name="RIGs linked cells 3 3 4 26" xfId="36635"/>
    <cellStyle name="RIGs linked cells 3 3 4 27" xfId="36636"/>
    <cellStyle name="RIGs linked cells 3 3 4 28" xfId="36637"/>
    <cellStyle name="RIGs linked cells 3 3 4 29" xfId="36638"/>
    <cellStyle name="RIGs linked cells 3 3 4 3" xfId="36639"/>
    <cellStyle name="RIGs linked cells 3 3 4 3 2" xfId="47840"/>
    <cellStyle name="RIGs linked cells 3 3 4 3 3" xfId="47841"/>
    <cellStyle name="RIGs linked cells 3 3 4 30" xfId="36640"/>
    <cellStyle name="RIGs linked cells 3 3 4 31" xfId="36641"/>
    <cellStyle name="RIGs linked cells 3 3 4 32" xfId="36642"/>
    <cellStyle name="RIGs linked cells 3 3 4 33" xfId="36643"/>
    <cellStyle name="RIGs linked cells 3 3 4 34" xfId="36644"/>
    <cellStyle name="RIGs linked cells 3 3 4 4" xfId="36645"/>
    <cellStyle name="RIGs linked cells 3 3 4 4 2" xfId="47842"/>
    <cellStyle name="RIGs linked cells 3 3 4 4 3" xfId="47843"/>
    <cellStyle name="RIGs linked cells 3 3 4 5" xfId="36646"/>
    <cellStyle name="RIGs linked cells 3 3 4 6" xfId="36647"/>
    <cellStyle name="RIGs linked cells 3 3 4 7" xfId="36648"/>
    <cellStyle name="RIGs linked cells 3 3 4 8" xfId="36649"/>
    <cellStyle name="RIGs linked cells 3 3 4 9" xfId="36650"/>
    <cellStyle name="RIGs linked cells 3 3 5" xfId="36651"/>
    <cellStyle name="RIGs linked cells 3 3 5 10" xfId="36652"/>
    <cellStyle name="RIGs linked cells 3 3 5 11" xfId="36653"/>
    <cellStyle name="RIGs linked cells 3 3 5 12" xfId="36654"/>
    <cellStyle name="RIGs linked cells 3 3 5 13" xfId="36655"/>
    <cellStyle name="RIGs linked cells 3 3 5 14" xfId="36656"/>
    <cellStyle name="RIGs linked cells 3 3 5 15" xfId="36657"/>
    <cellStyle name="RIGs linked cells 3 3 5 16" xfId="36658"/>
    <cellStyle name="RIGs linked cells 3 3 5 17" xfId="36659"/>
    <cellStyle name="RIGs linked cells 3 3 5 18" xfId="36660"/>
    <cellStyle name="RIGs linked cells 3 3 5 19" xfId="36661"/>
    <cellStyle name="RIGs linked cells 3 3 5 2" xfId="36662"/>
    <cellStyle name="RIGs linked cells 3 3 5 2 10" xfId="36663"/>
    <cellStyle name="RIGs linked cells 3 3 5 2 11" xfId="36664"/>
    <cellStyle name="RIGs linked cells 3 3 5 2 12" xfId="36665"/>
    <cellStyle name="RIGs linked cells 3 3 5 2 13" xfId="36666"/>
    <cellStyle name="RIGs linked cells 3 3 5 2 2" xfId="36667"/>
    <cellStyle name="RIGs linked cells 3 3 5 2 2 2" xfId="47844"/>
    <cellStyle name="RIGs linked cells 3 3 5 2 2 3" xfId="47845"/>
    <cellStyle name="RIGs linked cells 3 3 5 2 3" xfId="36668"/>
    <cellStyle name="RIGs linked cells 3 3 5 2 3 2" xfId="47846"/>
    <cellStyle name="RIGs linked cells 3 3 5 2 3 3" xfId="47847"/>
    <cellStyle name="RIGs linked cells 3 3 5 2 4" xfId="36669"/>
    <cellStyle name="RIGs linked cells 3 3 5 2 5" xfId="36670"/>
    <cellStyle name="RIGs linked cells 3 3 5 2 6" xfId="36671"/>
    <cellStyle name="RIGs linked cells 3 3 5 2 7" xfId="36672"/>
    <cellStyle name="RIGs linked cells 3 3 5 2 8" xfId="36673"/>
    <cellStyle name="RIGs linked cells 3 3 5 2 9" xfId="36674"/>
    <cellStyle name="RIGs linked cells 3 3 5 20" xfId="36675"/>
    <cellStyle name="RIGs linked cells 3 3 5 21" xfId="36676"/>
    <cellStyle name="RIGs linked cells 3 3 5 22" xfId="36677"/>
    <cellStyle name="RIGs linked cells 3 3 5 23" xfId="36678"/>
    <cellStyle name="RIGs linked cells 3 3 5 24" xfId="36679"/>
    <cellStyle name="RIGs linked cells 3 3 5 25" xfId="36680"/>
    <cellStyle name="RIGs linked cells 3 3 5 26" xfId="36681"/>
    <cellStyle name="RIGs linked cells 3 3 5 27" xfId="36682"/>
    <cellStyle name="RIGs linked cells 3 3 5 28" xfId="36683"/>
    <cellStyle name="RIGs linked cells 3 3 5 29" xfId="36684"/>
    <cellStyle name="RIGs linked cells 3 3 5 3" xfId="36685"/>
    <cellStyle name="RIGs linked cells 3 3 5 3 2" xfId="47848"/>
    <cellStyle name="RIGs linked cells 3 3 5 3 3" xfId="47849"/>
    <cellStyle name="RIGs linked cells 3 3 5 30" xfId="36686"/>
    <cellStyle name="RIGs linked cells 3 3 5 31" xfId="36687"/>
    <cellStyle name="RIGs linked cells 3 3 5 32" xfId="36688"/>
    <cellStyle name="RIGs linked cells 3 3 5 33" xfId="36689"/>
    <cellStyle name="RIGs linked cells 3 3 5 34" xfId="36690"/>
    <cellStyle name="RIGs linked cells 3 3 5 4" xfId="36691"/>
    <cellStyle name="RIGs linked cells 3 3 5 4 2" xfId="47850"/>
    <cellStyle name="RIGs linked cells 3 3 5 4 3" xfId="47851"/>
    <cellStyle name="RIGs linked cells 3 3 5 5" xfId="36692"/>
    <cellStyle name="RIGs linked cells 3 3 5 6" xfId="36693"/>
    <cellStyle name="RIGs linked cells 3 3 5 7" xfId="36694"/>
    <cellStyle name="RIGs linked cells 3 3 5 8" xfId="36695"/>
    <cellStyle name="RIGs linked cells 3 3 5 9" xfId="36696"/>
    <cellStyle name="RIGs linked cells 3 3 6" xfId="36697"/>
    <cellStyle name="RIGs linked cells 3 3 6 10" xfId="36698"/>
    <cellStyle name="RIGs linked cells 3 3 6 11" xfId="36699"/>
    <cellStyle name="RIGs linked cells 3 3 6 12" xfId="36700"/>
    <cellStyle name="RIGs linked cells 3 3 6 13" xfId="36701"/>
    <cellStyle name="RIGs linked cells 3 3 6 2" xfId="36702"/>
    <cellStyle name="RIGs linked cells 3 3 6 2 2" xfId="47852"/>
    <cellStyle name="RIGs linked cells 3 3 6 2 3" xfId="47853"/>
    <cellStyle name="RIGs linked cells 3 3 6 3" xfId="36703"/>
    <cellStyle name="RIGs linked cells 3 3 6 3 2" xfId="47854"/>
    <cellStyle name="RIGs linked cells 3 3 6 3 3" xfId="47855"/>
    <cellStyle name="RIGs linked cells 3 3 6 4" xfId="36704"/>
    <cellStyle name="RIGs linked cells 3 3 6 5" xfId="36705"/>
    <cellStyle name="RIGs linked cells 3 3 6 6" xfId="36706"/>
    <cellStyle name="RIGs linked cells 3 3 6 7" xfId="36707"/>
    <cellStyle name="RIGs linked cells 3 3 6 8" xfId="36708"/>
    <cellStyle name="RIGs linked cells 3 3 6 9" xfId="36709"/>
    <cellStyle name="RIGs linked cells 3 3 7" xfId="36710"/>
    <cellStyle name="RIGs linked cells 3 3 7 2" xfId="47856"/>
    <cellStyle name="RIGs linked cells 3 3 7 2 2" xfId="47857"/>
    <cellStyle name="RIGs linked cells 3 3 7 2 3" xfId="47858"/>
    <cellStyle name="RIGs linked cells 3 3 7 3" xfId="47859"/>
    <cellStyle name="RIGs linked cells 3 3 7 3 2" xfId="47860"/>
    <cellStyle name="RIGs linked cells 3 3 7 4" xfId="47861"/>
    <cellStyle name="RIGs linked cells 3 3 8" xfId="36711"/>
    <cellStyle name="RIGs linked cells 3 3 8 2" xfId="47862"/>
    <cellStyle name="RIGs linked cells 3 3 9" xfId="36712"/>
    <cellStyle name="RIGs linked cells 3 3 9 2" xfId="47863"/>
    <cellStyle name="RIGs linked cells 3 3_4 28 1_Asst_Health_Crit_AllTO_RIIO_20110714pm" xfId="36713"/>
    <cellStyle name="RIGs linked cells 3 30" xfId="36714"/>
    <cellStyle name="RIGs linked cells 3 31" xfId="36715"/>
    <cellStyle name="RIGs linked cells 3 32" xfId="36716"/>
    <cellStyle name="RIGs linked cells 3 33" xfId="36717"/>
    <cellStyle name="RIGs linked cells 3 34" xfId="36718"/>
    <cellStyle name="RIGs linked cells 3 35" xfId="36719"/>
    <cellStyle name="RIGs linked cells 3 36" xfId="36720"/>
    <cellStyle name="RIGs linked cells 3 37" xfId="36721"/>
    <cellStyle name="RIGs linked cells 3 38" xfId="36722"/>
    <cellStyle name="RIGs linked cells 3 39" xfId="36723"/>
    <cellStyle name="RIGs linked cells 3 4" xfId="36724"/>
    <cellStyle name="RIGs linked cells 3 4 10" xfId="36725"/>
    <cellStyle name="RIGs linked cells 3 4 11" xfId="36726"/>
    <cellStyle name="RIGs linked cells 3 4 12" xfId="36727"/>
    <cellStyle name="RIGs linked cells 3 4 13" xfId="36728"/>
    <cellStyle name="RIGs linked cells 3 4 14" xfId="36729"/>
    <cellStyle name="RIGs linked cells 3 4 15" xfId="36730"/>
    <cellStyle name="RIGs linked cells 3 4 16" xfId="36731"/>
    <cellStyle name="RIGs linked cells 3 4 17" xfId="36732"/>
    <cellStyle name="RIGs linked cells 3 4 18" xfId="36733"/>
    <cellStyle name="RIGs linked cells 3 4 19" xfId="36734"/>
    <cellStyle name="RIGs linked cells 3 4 2" xfId="36735"/>
    <cellStyle name="RIGs linked cells 3 4 2 10" xfId="36736"/>
    <cellStyle name="RIGs linked cells 3 4 2 11" xfId="36737"/>
    <cellStyle name="RIGs linked cells 3 4 2 12" xfId="36738"/>
    <cellStyle name="RIGs linked cells 3 4 2 13" xfId="36739"/>
    <cellStyle name="RIGs linked cells 3 4 2 14" xfId="36740"/>
    <cellStyle name="RIGs linked cells 3 4 2 15" xfId="36741"/>
    <cellStyle name="RIGs linked cells 3 4 2 16" xfId="36742"/>
    <cellStyle name="RIGs linked cells 3 4 2 17" xfId="36743"/>
    <cellStyle name="RIGs linked cells 3 4 2 18" xfId="36744"/>
    <cellStyle name="RIGs linked cells 3 4 2 19" xfId="36745"/>
    <cellStyle name="RIGs linked cells 3 4 2 2" xfId="36746"/>
    <cellStyle name="RIGs linked cells 3 4 2 2 10" xfId="36747"/>
    <cellStyle name="RIGs linked cells 3 4 2 2 11" xfId="36748"/>
    <cellStyle name="RIGs linked cells 3 4 2 2 12" xfId="36749"/>
    <cellStyle name="RIGs linked cells 3 4 2 2 13" xfId="36750"/>
    <cellStyle name="RIGs linked cells 3 4 2 2 2" xfId="36751"/>
    <cellStyle name="RIGs linked cells 3 4 2 2 2 2" xfId="47864"/>
    <cellStyle name="RIGs linked cells 3 4 2 2 2 3" xfId="47865"/>
    <cellStyle name="RIGs linked cells 3 4 2 2 3" xfId="36752"/>
    <cellStyle name="RIGs linked cells 3 4 2 2 3 2" xfId="47866"/>
    <cellStyle name="RIGs linked cells 3 4 2 2 3 3" xfId="47867"/>
    <cellStyle name="RIGs linked cells 3 4 2 2 4" xfId="36753"/>
    <cellStyle name="RIGs linked cells 3 4 2 2 5" xfId="36754"/>
    <cellStyle name="RIGs linked cells 3 4 2 2 6" xfId="36755"/>
    <cellStyle name="RIGs linked cells 3 4 2 2 7" xfId="36756"/>
    <cellStyle name="RIGs linked cells 3 4 2 2 8" xfId="36757"/>
    <cellStyle name="RIGs linked cells 3 4 2 2 9" xfId="36758"/>
    <cellStyle name="RIGs linked cells 3 4 2 20" xfId="36759"/>
    <cellStyle name="RIGs linked cells 3 4 2 21" xfId="36760"/>
    <cellStyle name="RIGs linked cells 3 4 2 22" xfId="36761"/>
    <cellStyle name="RIGs linked cells 3 4 2 23" xfId="36762"/>
    <cellStyle name="RIGs linked cells 3 4 2 24" xfId="36763"/>
    <cellStyle name="RIGs linked cells 3 4 2 25" xfId="36764"/>
    <cellStyle name="RIGs linked cells 3 4 2 26" xfId="36765"/>
    <cellStyle name="RIGs linked cells 3 4 2 27" xfId="36766"/>
    <cellStyle name="RIGs linked cells 3 4 2 28" xfId="36767"/>
    <cellStyle name="RIGs linked cells 3 4 2 29" xfId="36768"/>
    <cellStyle name="RIGs linked cells 3 4 2 3" xfId="36769"/>
    <cellStyle name="RIGs linked cells 3 4 2 3 2" xfId="47868"/>
    <cellStyle name="RIGs linked cells 3 4 2 3 3" xfId="47869"/>
    <cellStyle name="RIGs linked cells 3 4 2 30" xfId="36770"/>
    <cellStyle name="RIGs linked cells 3 4 2 31" xfId="36771"/>
    <cellStyle name="RIGs linked cells 3 4 2 32" xfId="36772"/>
    <cellStyle name="RIGs linked cells 3 4 2 33" xfId="36773"/>
    <cellStyle name="RIGs linked cells 3 4 2 34" xfId="36774"/>
    <cellStyle name="RIGs linked cells 3 4 2 4" xfId="36775"/>
    <cellStyle name="RIGs linked cells 3 4 2 4 2" xfId="47870"/>
    <cellStyle name="RIGs linked cells 3 4 2 4 3" xfId="47871"/>
    <cellStyle name="RIGs linked cells 3 4 2 5" xfId="36776"/>
    <cellStyle name="RIGs linked cells 3 4 2 6" xfId="36777"/>
    <cellStyle name="RIGs linked cells 3 4 2 7" xfId="36778"/>
    <cellStyle name="RIGs linked cells 3 4 2 8" xfId="36779"/>
    <cellStyle name="RIGs linked cells 3 4 2 9" xfId="36780"/>
    <cellStyle name="RIGs linked cells 3 4 20" xfId="36781"/>
    <cellStyle name="RIGs linked cells 3 4 21" xfId="36782"/>
    <cellStyle name="RIGs linked cells 3 4 22" xfId="36783"/>
    <cellStyle name="RIGs linked cells 3 4 23" xfId="36784"/>
    <cellStyle name="RIGs linked cells 3 4 24" xfId="36785"/>
    <cellStyle name="RIGs linked cells 3 4 25" xfId="36786"/>
    <cellStyle name="RIGs linked cells 3 4 26" xfId="36787"/>
    <cellStyle name="RIGs linked cells 3 4 27" xfId="36788"/>
    <cellStyle name="RIGs linked cells 3 4 28" xfId="36789"/>
    <cellStyle name="RIGs linked cells 3 4 29" xfId="36790"/>
    <cellStyle name="RIGs linked cells 3 4 3" xfId="36791"/>
    <cellStyle name="RIGs linked cells 3 4 3 10" xfId="36792"/>
    <cellStyle name="RIGs linked cells 3 4 3 11" xfId="36793"/>
    <cellStyle name="RIGs linked cells 3 4 3 12" xfId="36794"/>
    <cellStyle name="RIGs linked cells 3 4 3 13" xfId="36795"/>
    <cellStyle name="RIGs linked cells 3 4 3 2" xfId="36796"/>
    <cellStyle name="RIGs linked cells 3 4 3 2 2" xfId="47872"/>
    <cellStyle name="RIGs linked cells 3 4 3 2 3" xfId="47873"/>
    <cellStyle name="RIGs linked cells 3 4 3 3" xfId="36797"/>
    <cellStyle name="RIGs linked cells 3 4 3 3 2" xfId="47874"/>
    <cellStyle name="RIGs linked cells 3 4 3 3 3" xfId="47875"/>
    <cellStyle name="RIGs linked cells 3 4 3 4" xfId="36798"/>
    <cellStyle name="RIGs linked cells 3 4 3 5" xfId="36799"/>
    <cellStyle name="RIGs linked cells 3 4 3 6" xfId="36800"/>
    <cellStyle name="RIGs linked cells 3 4 3 7" xfId="36801"/>
    <cellStyle name="RIGs linked cells 3 4 3 8" xfId="36802"/>
    <cellStyle name="RIGs linked cells 3 4 3 9" xfId="36803"/>
    <cellStyle name="RIGs linked cells 3 4 30" xfId="36804"/>
    <cellStyle name="RIGs linked cells 3 4 31" xfId="36805"/>
    <cellStyle name="RIGs linked cells 3 4 32" xfId="36806"/>
    <cellStyle name="RIGs linked cells 3 4 33" xfId="36807"/>
    <cellStyle name="RIGs linked cells 3 4 34" xfId="36808"/>
    <cellStyle name="RIGs linked cells 3 4 35" xfId="36809"/>
    <cellStyle name="RIGs linked cells 3 4 4" xfId="36810"/>
    <cellStyle name="RIGs linked cells 3 4 4 2" xfId="47876"/>
    <cellStyle name="RIGs linked cells 3 4 4 3" xfId="47877"/>
    <cellStyle name="RIGs linked cells 3 4 5" xfId="36811"/>
    <cellStyle name="RIGs linked cells 3 4 5 2" xfId="47878"/>
    <cellStyle name="RIGs linked cells 3 4 5 3" xfId="47879"/>
    <cellStyle name="RIGs linked cells 3 4 6" xfId="36812"/>
    <cellStyle name="RIGs linked cells 3 4 7" xfId="36813"/>
    <cellStyle name="RIGs linked cells 3 4 8" xfId="36814"/>
    <cellStyle name="RIGs linked cells 3 4 9" xfId="36815"/>
    <cellStyle name="RIGs linked cells 3 4_4 28 1_Asst_Health_Crit_AllTO_RIIO_20110714pm" xfId="36816"/>
    <cellStyle name="RIGs linked cells 3 40" xfId="36817"/>
    <cellStyle name="RIGs linked cells 3 5" xfId="36818"/>
    <cellStyle name="RIGs linked cells 3 5 10" xfId="36819"/>
    <cellStyle name="RIGs linked cells 3 5 11" xfId="36820"/>
    <cellStyle name="RIGs linked cells 3 5 12" xfId="36821"/>
    <cellStyle name="RIGs linked cells 3 5 13" xfId="36822"/>
    <cellStyle name="RIGs linked cells 3 5 14" xfId="36823"/>
    <cellStyle name="RIGs linked cells 3 5 15" xfId="36824"/>
    <cellStyle name="RIGs linked cells 3 5 16" xfId="36825"/>
    <cellStyle name="RIGs linked cells 3 5 17" xfId="36826"/>
    <cellStyle name="RIGs linked cells 3 5 18" xfId="36827"/>
    <cellStyle name="RIGs linked cells 3 5 19" xfId="36828"/>
    <cellStyle name="RIGs linked cells 3 5 2" xfId="36829"/>
    <cellStyle name="RIGs linked cells 3 5 2 10" xfId="36830"/>
    <cellStyle name="RIGs linked cells 3 5 2 11" xfId="36831"/>
    <cellStyle name="RIGs linked cells 3 5 2 12" xfId="36832"/>
    <cellStyle name="RIGs linked cells 3 5 2 13" xfId="36833"/>
    <cellStyle name="RIGs linked cells 3 5 2 2" xfId="36834"/>
    <cellStyle name="RIGs linked cells 3 5 2 2 2" xfId="47880"/>
    <cellStyle name="RIGs linked cells 3 5 2 2 3" xfId="47881"/>
    <cellStyle name="RIGs linked cells 3 5 2 3" xfId="36835"/>
    <cellStyle name="RIGs linked cells 3 5 2 3 2" xfId="47882"/>
    <cellStyle name="RIGs linked cells 3 5 2 3 3" xfId="47883"/>
    <cellStyle name="RIGs linked cells 3 5 2 4" xfId="36836"/>
    <cellStyle name="RIGs linked cells 3 5 2 5" xfId="36837"/>
    <cellStyle name="RIGs linked cells 3 5 2 6" xfId="36838"/>
    <cellStyle name="RIGs linked cells 3 5 2 7" xfId="36839"/>
    <cellStyle name="RIGs linked cells 3 5 2 8" xfId="36840"/>
    <cellStyle name="RIGs linked cells 3 5 2 9" xfId="36841"/>
    <cellStyle name="RIGs linked cells 3 5 20" xfId="36842"/>
    <cellStyle name="RIGs linked cells 3 5 21" xfId="36843"/>
    <cellStyle name="RIGs linked cells 3 5 22" xfId="36844"/>
    <cellStyle name="RIGs linked cells 3 5 23" xfId="36845"/>
    <cellStyle name="RIGs linked cells 3 5 24" xfId="36846"/>
    <cellStyle name="RIGs linked cells 3 5 25" xfId="36847"/>
    <cellStyle name="RIGs linked cells 3 5 26" xfId="36848"/>
    <cellStyle name="RIGs linked cells 3 5 27" xfId="36849"/>
    <cellStyle name="RIGs linked cells 3 5 28" xfId="36850"/>
    <cellStyle name="RIGs linked cells 3 5 29" xfId="36851"/>
    <cellStyle name="RIGs linked cells 3 5 3" xfId="36852"/>
    <cellStyle name="RIGs linked cells 3 5 3 2" xfId="47884"/>
    <cellStyle name="RIGs linked cells 3 5 3 3" xfId="47885"/>
    <cellStyle name="RIGs linked cells 3 5 30" xfId="36853"/>
    <cellStyle name="RIGs linked cells 3 5 31" xfId="36854"/>
    <cellStyle name="RIGs linked cells 3 5 32" xfId="36855"/>
    <cellStyle name="RIGs linked cells 3 5 33" xfId="36856"/>
    <cellStyle name="RIGs linked cells 3 5 34" xfId="36857"/>
    <cellStyle name="RIGs linked cells 3 5 4" xfId="36858"/>
    <cellStyle name="RIGs linked cells 3 5 4 2" xfId="47886"/>
    <cellStyle name="RIGs linked cells 3 5 4 3" xfId="47887"/>
    <cellStyle name="RIGs linked cells 3 5 5" xfId="36859"/>
    <cellStyle name="RIGs linked cells 3 5 6" xfId="36860"/>
    <cellStyle name="RIGs linked cells 3 5 7" xfId="36861"/>
    <cellStyle name="RIGs linked cells 3 5 8" xfId="36862"/>
    <cellStyle name="RIGs linked cells 3 5 9" xfId="36863"/>
    <cellStyle name="RIGs linked cells 3 6" xfId="36864"/>
    <cellStyle name="RIGs linked cells 3 6 10" xfId="36865"/>
    <cellStyle name="RIGs linked cells 3 6 11" xfId="36866"/>
    <cellStyle name="RIGs linked cells 3 6 12" xfId="36867"/>
    <cellStyle name="RIGs linked cells 3 6 13" xfId="36868"/>
    <cellStyle name="RIGs linked cells 3 6 14" xfId="36869"/>
    <cellStyle name="RIGs linked cells 3 6 15" xfId="36870"/>
    <cellStyle name="RIGs linked cells 3 6 16" xfId="36871"/>
    <cellStyle name="RIGs linked cells 3 6 17" xfId="36872"/>
    <cellStyle name="RIGs linked cells 3 6 18" xfId="36873"/>
    <cellStyle name="RIGs linked cells 3 6 19" xfId="36874"/>
    <cellStyle name="RIGs linked cells 3 6 2" xfId="36875"/>
    <cellStyle name="RIGs linked cells 3 6 2 10" xfId="36876"/>
    <cellStyle name="RIGs linked cells 3 6 2 11" xfId="36877"/>
    <cellStyle name="RIGs linked cells 3 6 2 12" xfId="36878"/>
    <cellStyle name="RIGs linked cells 3 6 2 13" xfId="36879"/>
    <cellStyle name="RIGs linked cells 3 6 2 2" xfId="36880"/>
    <cellStyle name="RIGs linked cells 3 6 2 2 2" xfId="47888"/>
    <cellStyle name="RIGs linked cells 3 6 2 2 3" xfId="47889"/>
    <cellStyle name="RIGs linked cells 3 6 2 3" xfId="36881"/>
    <cellStyle name="RIGs linked cells 3 6 2 3 2" xfId="47890"/>
    <cellStyle name="RIGs linked cells 3 6 2 3 3" xfId="47891"/>
    <cellStyle name="RIGs linked cells 3 6 2 4" xfId="36882"/>
    <cellStyle name="RIGs linked cells 3 6 2 5" xfId="36883"/>
    <cellStyle name="RIGs linked cells 3 6 2 6" xfId="36884"/>
    <cellStyle name="RIGs linked cells 3 6 2 7" xfId="36885"/>
    <cellStyle name="RIGs linked cells 3 6 2 8" xfId="36886"/>
    <cellStyle name="RIGs linked cells 3 6 2 9" xfId="36887"/>
    <cellStyle name="RIGs linked cells 3 6 20" xfId="36888"/>
    <cellStyle name="RIGs linked cells 3 6 21" xfId="36889"/>
    <cellStyle name="RIGs linked cells 3 6 22" xfId="36890"/>
    <cellStyle name="RIGs linked cells 3 6 23" xfId="36891"/>
    <cellStyle name="RIGs linked cells 3 6 24" xfId="36892"/>
    <cellStyle name="RIGs linked cells 3 6 25" xfId="36893"/>
    <cellStyle name="RIGs linked cells 3 6 26" xfId="36894"/>
    <cellStyle name="RIGs linked cells 3 6 27" xfId="36895"/>
    <cellStyle name="RIGs linked cells 3 6 28" xfId="36896"/>
    <cellStyle name="RIGs linked cells 3 6 29" xfId="36897"/>
    <cellStyle name="RIGs linked cells 3 6 3" xfId="36898"/>
    <cellStyle name="RIGs linked cells 3 6 3 2" xfId="47892"/>
    <cellStyle name="RIGs linked cells 3 6 3 3" xfId="47893"/>
    <cellStyle name="RIGs linked cells 3 6 30" xfId="36899"/>
    <cellStyle name="RIGs linked cells 3 6 31" xfId="36900"/>
    <cellStyle name="RIGs linked cells 3 6 32" xfId="36901"/>
    <cellStyle name="RIGs linked cells 3 6 33" xfId="36902"/>
    <cellStyle name="RIGs linked cells 3 6 34" xfId="36903"/>
    <cellStyle name="RIGs linked cells 3 6 4" xfId="36904"/>
    <cellStyle name="RIGs linked cells 3 6 4 2" xfId="47894"/>
    <cellStyle name="RIGs linked cells 3 6 4 3" xfId="47895"/>
    <cellStyle name="RIGs linked cells 3 6 5" xfId="36905"/>
    <cellStyle name="RIGs linked cells 3 6 6" xfId="36906"/>
    <cellStyle name="RIGs linked cells 3 6 7" xfId="36907"/>
    <cellStyle name="RIGs linked cells 3 6 8" xfId="36908"/>
    <cellStyle name="RIGs linked cells 3 6 9" xfId="36909"/>
    <cellStyle name="RIGs linked cells 3 7" xfId="36910"/>
    <cellStyle name="RIGs linked cells 3 7 10" xfId="36911"/>
    <cellStyle name="RIGs linked cells 3 7 11" xfId="36912"/>
    <cellStyle name="RIGs linked cells 3 7 12" xfId="36913"/>
    <cellStyle name="RIGs linked cells 3 7 13" xfId="36914"/>
    <cellStyle name="RIGs linked cells 3 7 2" xfId="36915"/>
    <cellStyle name="RIGs linked cells 3 7 2 2" xfId="47896"/>
    <cellStyle name="RIGs linked cells 3 7 2 3" xfId="47897"/>
    <cellStyle name="RIGs linked cells 3 7 3" xfId="36916"/>
    <cellStyle name="RIGs linked cells 3 7 3 2" xfId="47898"/>
    <cellStyle name="RIGs linked cells 3 7 3 3" xfId="47899"/>
    <cellStyle name="RIGs linked cells 3 7 4" xfId="36917"/>
    <cellStyle name="RIGs linked cells 3 7 5" xfId="36918"/>
    <cellStyle name="RIGs linked cells 3 7 6" xfId="36919"/>
    <cellStyle name="RIGs linked cells 3 7 7" xfId="36920"/>
    <cellStyle name="RIGs linked cells 3 7 8" xfId="36921"/>
    <cellStyle name="RIGs linked cells 3 7 9" xfId="36922"/>
    <cellStyle name="RIGs linked cells 3 8" xfId="36923"/>
    <cellStyle name="RIGs linked cells 3 8 2" xfId="47900"/>
    <cellStyle name="RIGs linked cells 3 8 2 2" xfId="47901"/>
    <cellStyle name="RIGs linked cells 3 8 2 3" xfId="47902"/>
    <cellStyle name="RIGs linked cells 3 8 3" xfId="47903"/>
    <cellStyle name="RIGs linked cells 3 8 3 2" xfId="47904"/>
    <cellStyle name="RIGs linked cells 3 8 4" xfId="47905"/>
    <cellStyle name="RIGs linked cells 3 9" xfId="36924"/>
    <cellStyle name="RIGs linked cells 3 9 2" xfId="47906"/>
    <cellStyle name="RIGs linked cells 3_1.3s Accounting C Costs Scots" xfId="36925"/>
    <cellStyle name="RIGs linked cells 30" xfId="36926"/>
    <cellStyle name="RIGs linked cells 30 2" xfId="47907"/>
    <cellStyle name="RIGs linked cells 31" xfId="36927"/>
    <cellStyle name="RIGs linked cells 31 2" xfId="47908"/>
    <cellStyle name="RIGs linked cells 32" xfId="36928"/>
    <cellStyle name="RIGs linked cells 32 2" xfId="47909"/>
    <cellStyle name="RIGs linked cells 33" xfId="36929"/>
    <cellStyle name="RIGs linked cells 34" xfId="36930"/>
    <cellStyle name="RIGs linked cells 35" xfId="36931"/>
    <cellStyle name="RIGs linked cells 36" xfId="36932"/>
    <cellStyle name="RIGs linked cells 37" xfId="36933"/>
    <cellStyle name="RIGs linked cells 38" xfId="36934"/>
    <cellStyle name="RIGs linked cells 39" xfId="36935"/>
    <cellStyle name="RIGs linked cells 4" xfId="36936"/>
    <cellStyle name="RIGs linked cells 4 10" xfId="36937"/>
    <cellStyle name="RIGs linked cells 4 10 2" xfId="47910"/>
    <cellStyle name="RIGs linked cells 4 11" xfId="36938"/>
    <cellStyle name="RIGs linked cells 4 11 2" xfId="47911"/>
    <cellStyle name="RIGs linked cells 4 12" xfId="36939"/>
    <cellStyle name="RIGs linked cells 4 12 2" xfId="47912"/>
    <cellStyle name="RIGs linked cells 4 13" xfId="36940"/>
    <cellStyle name="RIGs linked cells 4 13 2" xfId="47913"/>
    <cellStyle name="RIGs linked cells 4 14" xfId="36941"/>
    <cellStyle name="RIGs linked cells 4 14 2" xfId="47914"/>
    <cellStyle name="RIGs linked cells 4 15" xfId="36942"/>
    <cellStyle name="RIGs linked cells 4 15 2" xfId="47915"/>
    <cellStyle name="RIGs linked cells 4 16" xfId="36943"/>
    <cellStyle name="RIGs linked cells 4 16 2" xfId="47916"/>
    <cellStyle name="RIGs linked cells 4 17" xfId="36944"/>
    <cellStyle name="RIGs linked cells 4 17 2" xfId="47917"/>
    <cellStyle name="RIGs linked cells 4 18" xfId="36945"/>
    <cellStyle name="RIGs linked cells 4 18 2" xfId="47918"/>
    <cellStyle name="RIGs linked cells 4 19" xfId="36946"/>
    <cellStyle name="RIGs linked cells 4 19 2" xfId="47919"/>
    <cellStyle name="RIGs linked cells 4 2" xfId="36947"/>
    <cellStyle name="RIGs linked cells 4 2 10" xfId="36948"/>
    <cellStyle name="RIGs linked cells 4 2 10 2" xfId="47920"/>
    <cellStyle name="RIGs linked cells 4 2 11" xfId="36949"/>
    <cellStyle name="RIGs linked cells 4 2 11 2" xfId="47921"/>
    <cellStyle name="RIGs linked cells 4 2 12" xfId="36950"/>
    <cellStyle name="RIGs linked cells 4 2 12 2" xfId="47922"/>
    <cellStyle name="RIGs linked cells 4 2 13" xfId="36951"/>
    <cellStyle name="RIGs linked cells 4 2 13 2" xfId="47923"/>
    <cellStyle name="RIGs linked cells 4 2 14" xfId="36952"/>
    <cellStyle name="RIGs linked cells 4 2 14 2" xfId="47924"/>
    <cellStyle name="RIGs linked cells 4 2 15" xfId="36953"/>
    <cellStyle name="RIGs linked cells 4 2 15 2" xfId="47925"/>
    <cellStyle name="RIGs linked cells 4 2 16" xfId="36954"/>
    <cellStyle name="RIGs linked cells 4 2 16 2" xfId="47926"/>
    <cellStyle name="RIGs linked cells 4 2 17" xfId="36955"/>
    <cellStyle name="RIGs linked cells 4 2 17 2" xfId="47927"/>
    <cellStyle name="RIGs linked cells 4 2 18" xfId="36956"/>
    <cellStyle name="RIGs linked cells 4 2 18 2" xfId="47928"/>
    <cellStyle name="RIGs linked cells 4 2 19" xfId="36957"/>
    <cellStyle name="RIGs linked cells 4 2 19 2" xfId="47929"/>
    <cellStyle name="RIGs linked cells 4 2 2" xfId="36958"/>
    <cellStyle name="RIGs linked cells 4 2 2 10" xfId="36959"/>
    <cellStyle name="RIGs linked cells 4 2 2 10 2" xfId="47930"/>
    <cellStyle name="RIGs linked cells 4 2 2 11" xfId="36960"/>
    <cellStyle name="RIGs linked cells 4 2 2 11 2" xfId="47931"/>
    <cellStyle name="RIGs linked cells 4 2 2 12" xfId="36961"/>
    <cellStyle name="RIGs linked cells 4 2 2 12 2" xfId="47932"/>
    <cellStyle name="RIGs linked cells 4 2 2 13" xfId="36962"/>
    <cellStyle name="RIGs linked cells 4 2 2 13 2" xfId="47933"/>
    <cellStyle name="RIGs linked cells 4 2 2 14" xfId="36963"/>
    <cellStyle name="RIGs linked cells 4 2 2 14 2" xfId="47934"/>
    <cellStyle name="RIGs linked cells 4 2 2 15" xfId="36964"/>
    <cellStyle name="RIGs linked cells 4 2 2 15 2" xfId="47935"/>
    <cellStyle name="RIGs linked cells 4 2 2 16" xfId="36965"/>
    <cellStyle name="RIGs linked cells 4 2 2 16 2" xfId="47936"/>
    <cellStyle name="RIGs linked cells 4 2 2 17" xfId="36966"/>
    <cellStyle name="RIGs linked cells 4 2 2 17 2" xfId="47937"/>
    <cellStyle name="RIGs linked cells 4 2 2 18" xfId="36967"/>
    <cellStyle name="RIGs linked cells 4 2 2 18 2" xfId="47938"/>
    <cellStyle name="RIGs linked cells 4 2 2 19" xfId="36968"/>
    <cellStyle name="RIGs linked cells 4 2 2 19 2" xfId="47939"/>
    <cellStyle name="RIGs linked cells 4 2 2 2" xfId="36969"/>
    <cellStyle name="RIGs linked cells 4 2 2 2 10" xfId="36970"/>
    <cellStyle name="RIGs linked cells 4 2 2 2 11" xfId="36971"/>
    <cellStyle name="RIGs linked cells 4 2 2 2 12" xfId="36972"/>
    <cellStyle name="RIGs linked cells 4 2 2 2 13" xfId="36973"/>
    <cellStyle name="RIGs linked cells 4 2 2 2 14" xfId="36974"/>
    <cellStyle name="RIGs linked cells 4 2 2 2 15" xfId="36975"/>
    <cellStyle name="RIGs linked cells 4 2 2 2 16" xfId="36976"/>
    <cellStyle name="RIGs linked cells 4 2 2 2 17" xfId="36977"/>
    <cellStyle name="RIGs linked cells 4 2 2 2 18" xfId="36978"/>
    <cellStyle name="RIGs linked cells 4 2 2 2 19" xfId="36979"/>
    <cellStyle name="RIGs linked cells 4 2 2 2 2" xfId="36980"/>
    <cellStyle name="RIGs linked cells 4 2 2 2 2 10" xfId="36981"/>
    <cellStyle name="RIGs linked cells 4 2 2 2 2 11" xfId="36982"/>
    <cellStyle name="RIGs linked cells 4 2 2 2 2 12" xfId="36983"/>
    <cellStyle name="RIGs linked cells 4 2 2 2 2 13" xfId="36984"/>
    <cellStyle name="RIGs linked cells 4 2 2 2 2 14" xfId="36985"/>
    <cellStyle name="RIGs linked cells 4 2 2 2 2 15" xfId="36986"/>
    <cellStyle name="RIGs linked cells 4 2 2 2 2 16" xfId="36987"/>
    <cellStyle name="RIGs linked cells 4 2 2 2 2 17" xfId="36988"/>
    <cellStyle name="RIGs linked cells 4 2 2 2 2 18" xfId="36989"/>
    <cellStyle name="RIGs linked cells 4 2 2 2 2 19" xfId="36990"/>
    <cellStyle name="RIGs linked cells 4 2 2 2 2 2" xfId="36991"/>
    <cellStyle name="RIGs linked cells 4 2 2 2 2 2 10" xfId="36992"/>
    <cellStyle name="RIGs linked cells 4 2 2 2 2 2 11" xfId="36993"/>
    <cellStyle name="RIGs linked cells 4 2 2 2 2 2 12" xfId="36994"/>
    <cellStyle name="RIGs linked cells 4 2 2 2 2 2 13" xfId="36995"/>
    <cellStyle name="RIGs linked cells 4 2 2 2 2 2 2" xfId="36996"/>
    <cellStyle name="RIGs linked cells 4 2 2 2 2 2 2 2" xfId="47940"/>
    <cellStyle name="RIGs linked cells 4 2 2 2 2 2 2 3" xfId="47941"/>
    <cellStyle name="RIGs linked cells 4 2 2 2 2 2 3" xfId="36997"/>
    <cellStyle name="RIGs linked cells 4 2 2 2 2 2 3 2" xfId="47942"/>
    <cellStyle name="RIGs linked cells 4 2 2 2 2 2 3 3" xfId="47943"/>
    <cellStyle name="RIGs linked cells 4 2 2 2 2 2 4" xfId="36998"/>
    <cellStyle name="RIGs linked cells 4 2 2 2 2 2 5" xfId="36999"/>
    <cellStyle name="RIGs linked cells 4 2 2 2 2 2 6" xfId="37000"/>
    <cellStyle name="RIGs linked cells 4 2 2 2 2 2 7" xfId="37001"/>
    <cellStyle name="RIGs linked cells 4 2 2 2 2 2 8" xfId="37002"/>
    <cellStyle name="RIGs linked cells 4 2 2 2 2 2 9" xfId="37003"/>
    <cellStyle name="RIGs linked cells 4 2 2 2 2 20" xfId="37004"/>
    <cellStyle name="RIGs linked cells 4 2 2 2 2 21" xfId="37005"/>
    <cellStyle name="RIGs linked cells 4 2 2 2 2 22" xfId="37006"/>
    <cellStyle name="RIGs linked cells 4 2 2 2 2 23" xfId="37007"/>
    <cellStyle name="RIGs linked cells 4 2 2 2 2 24" xfId="37008"/>
    <cellStyle name="RIGs linked cells 4 2 2 2 2 25" xfId="37009"/>
    <cellStyle name="RIGs linked cells 4 2 2 2 2 26" xfId="37010"/>
    <cellStyle name="RIGs linked cells 4 2 2 2 2 27" xfId="37011"/>
    <cellStyle name="RIGs linked cells 4 2 2 2 2 28" xfId="37012"/>
    <cellStyle name="RIGs linked cells 4 2 2 2 2 29" xfId="37013"/>
    <cellStyle name="RIGs linked cells 4 2 2 2 2 3" xfId="37014"/>
    <cellStyle name="RIGs linked cells 4 2 2 2 2 3 2" xfId="47944"/>
    <cellStyle name="RIGs linked cells 4 2 2 2 2 3 3" xfId="47945"/>
    <cellStyle name="RIGs linked cells 4 2 2 2 2 30" xfId="37015"/>
    <cellStyle name="RIGs linked cells 4 2 2 2 2 31" xfId="37016"/>
    <cellStyle name="RIGs linked cells 4 2 2 2 2 32" xfId="37017"/>
    <cellStyle name="RIGs linked cells 4 2 2 2 2 33" xfId="37018"/>
    <cellStyle name="RIGs linked cells 4 2 2 2 2 34" xfId="37019"/>
    <cellStyle name="RIGs linked cells 4 2 2 2 2 4" xfId="37020"/>
    <cellStyle name="RIGs linked cells 4 2 2 2 2 4 2" xfId="47946"/>
    <cellStyle name="RIGs linked cells 4 2 2 2 2 4 3" xfId="47947"/>
    <cellStyle name="RIGs linked cells 4 2 2 2 2 5" xfId="37021"/>
    <cellStyle name="RIGs linked cells 4 2 2 2 2 6" xfId="37022"/>
    <cellStyle name="RIGs linked cells 4 2 2 2 2 7" xfId="37023"/>
    <cellStyle name="RIGs linked cells 4 2 2 2 2 8" xfId="37024"/>
    <cellStyle name="RIGs linked cells 4 2 2 2 2 9" xfId="37025"/>
    <cellStyle name="RIGs linked cells 4 2 2 2 20" xfId="37026"/>
    <cellStyle name="RIGs linked cells 4 2 2 2 21" xfId="37027"/>
    <cellStyle name="RIGs linked cells 4 2 2 2 22" xfId="37028"/>
    <cellStyle name="RIGs linked cells 4 2 2 2 23" xfId="37029"/>
    <cellStyle name="RIGs linked cells 4 2 2 2 24" xfId="37030"/>
    <cellStyle name="RIGs linked cells 4 2 2 2 25" xfId="37031"/>
    <cellStyle name="RIGs linked cells 4 2 2 2 26" xfId="37032"/>
    <cellStyle name="RIGs linked cells 4 2 2 2 27" xfId="37033"/>
    <cellStyle name="RIGs linked cells 4 2 2 2 28" xfId="37034"/>
    <cellStyle name="RIGs linked cells 4 2 2 2 29" xfId="37035"/>
    <cellStyle name="RIGs linked cells 4 2 2 2 3" xfId="37036"/>
    <cellStyle name="RIGs linked cells 4 2 2 2 3 10" xfId="37037"/>
    <cellStyle name="RIGs linked cells 4 2 2 2 3 11" xfId="37038"/>
    <cellStyle name="RIGs linked cells 4 2 2 2 3 12" xfId="37039"/>
    <cellStyle name="RIGs linked cells 4 2 2 2 3 13" xfId="37040"/>
    <cellStyle name="RIGs linked cells 4 2 2 2 3 2" xfId="37041"/>
    <cellStyle name="RIGs linked cells 4 2 2 2 3 2 2" xfId="47948"/>
    <cellStyle name="RIGs linked cells 4 2 2 2 3 2 3" xfId="47949"/>
    <cellStyle name="RIGs linked cells 4 2 2 2 3 3" xfId="37042"/>
    <cellStyle name="RIGs linked cells 4 2 2 2 3 3 2" xfId="47950"/>
    <cellStyle name="RIGs linked cells 4 2 2 2 3 3 3" xfId="47951"/>
    <cellStyle name="RIGs linked cells 4 2 2 2 3 4" xfId="37043"/>
    <cellStyle name="RIGs linked cells 4 2 2 2 3 5" xfId="37044"/>
    <cellStyle name="RIGs linked cells 4 2 2 2 3 6" xfId="37045"/>
    <cellStyle name="RIGs linked cells 4 2 2 2 3 7" xfId="37046"/>
    <cellStyle name="RIGs linked cells 4 2 2 2 3 8" xfId="37047"/>
    <cellStyle name="RIGs linked cells 4 2 2 2 3 9" xfId="37048"/>
    <cellStyle name="RIGs linked cells 4 2 2 2 30" xfId="37049"/>
    <cellStyle name="RIGs linked cells 4 2 2 2 31" xfId="37050"/>
    <cellStyle name="RIGs linked cells 4 2 2 2 4" xfId="37051"/>
    <cellStyle name="RIGs linked cells 4 2 2 2 4 2" xfId="47952"/>
    <cellStyle name="RIGs linked cells 4 2 2 2 4 3" xfId="47953"/>
    <cellStyle name="RIGs linked cells 4 2 2 2 5" xfId="37052"/>
    <cellStyle name="RIGs linked cells 4 2 2 2 5 2" xfId="47954"/>
    <cellStyle name="RIGs linked cells 4 2 2 2 5 3" xfId="47955"/>
    <cellStyle name="RIGs linked cells 4 2 2 2 6" xfId="37053"/>
    <cellStyle name="RIGs linked cells 4 2 2 2 7" xfId="37054"/>
    <cellStyle name="RIGs linked cells 4 2 2 2 8" xfId="37055"/>
    <cellStyle name="RIGs linked cells 4 2 2 2 9" xfId="37056"/>
    <cellStyle name="RIGs linked cells 4 2 2 2_4 28 1_Asst_Health_Crit_AllTO_RIIO_20110714pm" xfId="37057"/>
    <cellStyle name="RIGs linked cells 4 2 2 20" xfId="37058"/>
    <cellStyle name="RIGs linked cells 4 2 2 20 2" xfId="47956"/>
    <cellStyle name="RIGs linked cells 4 2 2 21" xfId="37059"/>
    <cellStyle name="RIGs linked cells 4 2 2 21 2" xfId="47957"/>
    <cellStyle name="RIGs linked cells 4 2 2 22" xfId="37060"/>
    <cellStyle name="RIGs linked cells 4 2 2 22 2" xfId="47958"/>
    <cellStyle name="RIGs linked cells 4 2 2 23" xfId="37061"/>
    <cellStyle name="RIGs linked cells 4 2 2 23 2" xfId="47959"/>
    <cellStyle name="RIGs linked cells 4 2 2 24" xfId="37062"/>
    <cellStyle name="RIGs linked cells 4 2 2 24 2" xfId="47960"/>
    <cellStyle name="RIGs linked cells 4 2 2 25" xfId="37063"/>
    <cellStyle name="RIGs linked cells 4 2 2 25 2" xfId="47961"/>
    <cellStyle name="RIGs linked cells 4 2 2 26" xfId="37064"/>
    <cellStyle name="RIGs linked cells 4 2 2 27" xfId="37065"/>
    <cellStyle name="RIGs linked cells 4 2 2 28" xfId="37066"/>
    <cellStyle name="RIGs linked cells 4 2 2 29" xfId="37067"/>
    <cellStyle name="RIGs linked cells 4 2 2 3" xfId="37068"/>
    <cellStyle name="RIGs linked cells 4 2 2 3 10" xfId="37069"/>
    <cellStyle name="RIGs linked cells 4 2 2 3 11" xfId="37070"/>
    <cellStyle name="RIGs linked cells 4 2 2 3 12" xfId="37071"/>
    <cellStyle name="RIGs linked cells 4 2 2 3 13" xfId="37072"/>
    <cellStyle name="RIGs linked cells 4 2 2 3 14" xfId="37073"/>
    <cellStyle name="RIGs linked cells 4 2 2 3 15" xfId="37074"/>
    <cellStyle name="RIGs linked cells 4 2 2 3 16" xfId="37075"/>
    <cellStyle name="RIGs linked cells 4 2 2 3 17" xfId="37076"/>
    <cellStyle name="RIGs linked cells 4 2 2 3 18" xfId="37077"/>
    <cellStyle name="RIGs linked cells 4 2 2 3 19" xfId="37078"/>
    <cellStyle name="RIGs linked cells 4 2 2 3 2" xfId="37079"/>
    <cellStyle name="RIGs linked cells 4 2 2 3 2 10" xfId="37080"/>
    <cellStyle name="RIGs linked cells 4 2 2 3 2 11" xfId="37081"/>
    <cellStyle name="RIGs linked cells 4 2 2 3 2 12" xfId="37082"/>
    <cellStyle name="RIGs linked cells 4 2 2 3 2 13" xfId="37083"/>
    <cellStyle name="RIGs linked cells 4 2 2 3 2 2" xfId="37084"/>
    <cellStyle name="RIGs linked cells 4 2 2 3 2 2 2" xfId="47962"/>
    <cellStyle name="RIGs linked cells 4 2 2 3 2 2 3" xfId="47963"/>
    <cellStyle name="RIGs linked cells 4 2 2 3 2 3" xfId="37085"/>
    <cellStyle name="RIGs linked cells 4 2 2 3 2 3 2" xfId="47964"/>
    <cellStyle name="RIGs linked cells 4 2 2 3 2 3 3" xfId="47965"/>
    <cellStyle name="RIGs linked cells 4 2 2 3 2 4" xfId="37086"/>
    <cellStyle name="RIGs linked cells 4 2 2 3 2 5" xfId="37087"/>
    <cellStyle name="RIGs linked cells 4 2 2 3 2 6" xfId="37088"/>
    <cellStyle name="RIGs linked cells 4 2 2 3 2 7" xfId="37089"/>
    <cellStyle name="RIGs linked cells 4 2 2 3 2 8" xfId="37090"/>
    <cellStyle name="RIGs linked cells 4 2 2 3 2 9" xfId="37091"/>
    <cellStyle name="RIGs linked cells 4 2 2 3 20" xfId="37092"/>
    <cellStyle name="RIGs linked cells 4 2 2 3 21" xfId="37093"/>
    <cellStyle name="RIGs linked cells 4 2 2 3 22" xfId="37094"/>
    <cellStyle name="RIGs linked cells 4 2 2 3 23" xfId="37095"/>
    <cellStyle name="RIGs linked cells 4 2 2 3 24" xfId="37096"/>
    <cellStyle name="RIGs linked cells 4 2 2 3 25" xfId="37097"/>
    <cellStyle name="RIGs linked cells 4 2 2 3 26" xfId="37098"/>
    <cellStyle name="RIGs linked cells 4 2 2 3 27" xfId="37099"/>
    <cellStyle name="RIGs linked cells 4 2 2 3 28" xfId="37100"/>
    <cellStyle name="RIGs linked cells 4 2 2 3 29" xfId="37101"/>
    <cellStyle name="RIGs linked cells 4 2 2 3 3" xfId="37102"/>
    <cellStyle name="RIGs linked cells 4 2 2 3 3 2" xfId="47966"/>
    <cellStyle name="RIGs linked cells 4 2 2 3 3 3" xfId="47967"/>
    <cellStyle name="RIGs linked cells 4 2 2 3 30" xfId="37103"/>
    <cellStyle name="RIGs linked cells 4 2 2 3 4" xfId="37104"/>
    <cellStyle name="RIGs linked cells 4 2 2 3 4 2" xfId="47968"/>
    <cellStyle name="RIGs linked cells 4 2 2 3 4 3" xfId="47969"/>
    <cellStyle name="RIGs linked cells 4 2 2 3 5" xfId="37105"/>
    <cellStyle name="RIGs linked cells 4 2 2 3 6" xfId="37106"/>
    <cellStyle name="RIGs linked cells 4 2 2 3 7" xfId="37107"/>
    <cellStyle name="RIGs linked cells 4 2 2 3 8" xfId="37108"/>
    <cellStyle name="RIGs linked cells 4 2 2 3 9" xfId="37109"/>
    <cellStyle name="RIGs linked cells 4 2 2 30" xfId="37110"/>
    <cellStyle name="RIGs linked cells 4 2 2 31" xfId="37111"/>
    <cellStyle name="RIGs linked cells 4 2 2 32" xfId="37112"/>
    <cellStyle name="RIGs linked cells 4 2 2 33" xfId="37113"/>
    <cellStyle name="RIGs linked cells 4 2 2 4" xfId="37114"/>
    <cellStyle name="RIGs linked cells 4 2 2 4 10" xfId="37115"/>
    <cellStyle name="RIGs linked cells 4 2 2 4 11" xfId="37116"/>
    <cellStyle name="RIGs linked cells 4 2 2 4 12" xfId="37117"/>
    <cellStyle name="RIGs linked cells 4 2 2 4 13" xfId="37118"/>
    <cellStyle name="RIGs linked cells 4 2 2 4 14" xfId="37119"/>
    <cellStyle name="RIGs linked cells 4 2 2 4 15" xfId="37120"/>
    <cellStyle name="RIGs linked cells 4 2 2 4 16" xfId="37121"/>
    <cellStyle name="RIGs linked cells 4 2 2 4 17" xfId="37122"/>
    <cellStyle name="RIGs linked cells 4 2 2 4 18" xfId="37123"/>
    <cellStyle name="RIGs linked cells 4 2 2 4 19" xfId="37124"/>
    <cellStyle name="RIGs linked cells 4 2 2 4 2" xfId="37125"/>
    <cellStyle name="RIGs linked cells 4 2 2 4 2 10" xfId="37126"/>
    <cellStyle name="RIGs linked cells 4 2 2 4 2 11" xfId="37127"/>
    <cellStyle name="RIGs linked cells 4 2 2 4 2 12" xfId="37128"/>
    <cellStyle name="RIGs linked cells 4 2 2 4 2 13" xfId="37129"/>
    <cellStyle name="RIGs linked cells 4 2 2 4 2 2" xfId="37130"/>
    <cellStyle name="RIGs linked cells 4 2 2 4 2 2 2" xfId="47970"/>
    <cellStyle name="RIGs linked cells 4 2 2 4 2 2 3" xfId="47971"/>
    <cellStyle name="RIGs linked cells 4 2 2 4 2 3" xfId="37131"/>
    <cellStyle name="RIGs linked cells 4 2 2 4 2 3 2" xfId="47972"/>
    <cellStyle name="RIGs linked cells 4 2 2 4 2 3 3" xfId="47973"/>
    <cellStyle name="RIGs linked cells 4 2 2 4 2 4" xfId="37132"/>
    <cellStyle name="RIGs linked cells 4 2 2 4 2 5" xfId="37133"/>
    <cellStyle name="RIGs linked cells 4 2 2 4 2 6" xfId="37134"/>
    <cellStyle name="RIGs linked cells 4 2 2 4 2 7" xfId="37135"/>
    <cellStyle name="RIGs linked cells 4 2 2 4 2 8" xfId="37136"/>
    <cellStyle name="RIGs linked cells 4 2 2 4 2 9" xfId="37137"/>
    <cellStyle name="RIGs linked cells 4 2 2 4 20" xfId="37138"/>
    <cellStyle name="RIGs linked cells 4 2 2 4 21" xfId="37139"/>
    <cellStyle name="RIGs linked cells 4 2 2 4 22" xfId="37140"/>
    <cellStyle name="RIGs linked cells 4 2 2 4 23" xfId="37141"/>
    <cellStyle name="RIGs linked cells 4 2 2 4 24" xfId="37142"/>
    <cellStyle name="RIGs linked cells 4 2 2 4 25" xfId="37143"/>
    <cellStyle name="RIGs linked cells 4 2 2 4 26" xfId="37144"/>
    <cellStyle name="RIGs linked cells 4 2 2 4 27" xfId="37145"/>
    <cellStyle name="RIGs linked cells 4 2 2 4 28" xfId="37146"/>
    <cellStyle name="RIGs linked cells 4 2 2 4 29" xfId="37147"/>
    <cellStyle name="RIGs linked cells 4 2 2 4 3" xfId="37148"/>
    <cellStyle name="RIGs linked cells 4 2 2 4 3 2" xfId="47974"/>
    <cellStyle name="RIGs linked cells 4 2 2 4 3 3" xfId="47975"/>
    <cellStyle name="RIGs linked cells 4 2 2 4 30" xfId="37149"/>
    <cellStyle name="RIGs linked cells 4 2 2 4 4" xfId="37150"/>
    <cellStyle name="RIGs linked cells 4 2 2 4 4 2" xfId="47976"/>
    <cellStyle name="RIGs linked cells 4 2 2 4 4 3" xfId="47977"/>
    <cellStyle name="RIGs linked cells 4 2 2 4 5" xfId="37151"/>
    <cellStyle name="RIGs linked cells 4 2 2 4 6" xfId="37152"/>
    <cellStyle name="RIGs linked cells 4 2 2 4 7" xfId="37153"/>
    <cellStyle name="RIGs linked cells 4 2 2 4 8" xfId="37154"/>
    <cellStyle name="RIGs linked cells 4 2 2 4 9" xfId="37155"/>
    <cellStyle name="RIGs linked cells 4 2 2 5" xfId="37156"/>
    <cellStyle name="RIGs linked cells 4 2 2 5 10" xfId="37157"/>
    <cellStyle name="RIGs linked cells 4 2 2 5 11" xfId="37158"/>
    <cellStyle name="RIGs linked cells 4 2 2 5 12" xfId="37159"/>
    <cellStyle name="RIGs linked cells 4 2 2 5 13" xfId="37160"/>
    <cellStyle name="RIGs linked cells 4 2 2 5 2" xfId="37161"/>
    <cellStyle name="RIGs linked cells 4 2 2 5 2 2" xfId="47978"/>
    <cellStyle name="RIGs linked cells 4 2 2 5 2 3" xfId="47979"/>
    <cellStyle name="RIGs linked cells 4 2 2 5 3" xfId="37162"/>
    <cellStyle name="RIGs linked cells 4 2 2 5 3 2" xfId="47980"/>
    <cellStyle name="RIGs linked cells 4 2 2 5 3 3" xfId="47981"/>
    <cellStyle name="RIGs linked cells 4 2 2 5 4" xfId="37163"/>
    <cellStyle name="RIGs linked cells 4 2 2 5 5" xfId="37164"/>
    <cellStyle name="RIGs linked cells 4 2 2 5 6" xfId="37165"/>
    <cellStyle name="RIGs linked cells 4 2 2 5 7" xfId="37166"/>
    <cellStyle name="RIGs linked cells 4 2 2 5 8" xfId="37167"/>
    <cellStyle name="RIGs linked cells 4 2 2 5 9" xfId="37168"/>
    <cellStyle name="RIGs linked cells 4 2 2 6" xfId="37169"/>
    <cellStyle name="RIGs linked cells 4 2 2 6 2" xfId="47982"/>
    <cellStyle name="RIGs linked cells 4 2 2 6 2 2" xfId="47983"/>
    <cellStyle name="RIGs linked cells 4 2 2 6 2 3" xfId="47984"/>
    <cellStyle name="RIGs linked cells 4 2 2 6 3" xfId="47985"/>
    <cellStyle name="RIGs linked cells 4 2 2 6 3 2" xfId="47986"/>
    <cellStyle name="RIGs linked cells 4 2 2 6 4" xfId="47987"/>
    <cellStyle name="RIGs linked cells 4 2 2 7" xfId="37170"/>
    <cellStyle name="RIGs linked cells 4 2 2 7 2" xfId="47988"/>
    <cellStyle name="RIGs linked cells 4 2 2 8" xfId="37171"/>
    <cellStyle name="RIGs linked cells 4 2 2 8 2" xfId="47989"/>
    <cellStyle name="RIGs linked cells 4 2 2 9" xfId="37172"/>
    <cellStyle name="RIGs linked cells 4 2 2 9 2" xfId="47990"/>
    <cellStyle name="RIGs linked cells 4 2 2_4 28 1_Asst_Health_Crit_AllTO_RIIO_20110714pm" xfId="37173"/>
    <cellStyle name="RIGs linked cells 4 2 20" xfId="37174"/>
    <cellStyle name="RIGs linked cells 4 2 20 2" xfId="47991"/>
    <cellStyle name="RIGs linked cells 4 2 21" xfId="37175"/>
    <cellStyle name="RIGs linked cells 4 2 21 2" xfId="47992"/>
    <cellStyle name="RIGs linked cells 4 2 22" xfId="37176"/>
    <cellStyle name="RIGs linked cells 4 2 22 2" xfId="47993"/>
    <cellStyle name="RIGs linked cells 4 2 23" xfId="37177"/>
    <cellStyle name="RIGs linked cells 4 2 23 2" xfId="47994"/>
    <cellStyle name="RIGs linked cells 4 2 24" xfId="37178"/>
    <cellStyle name="RIGs linked cells 4 2 24 2" xfId="47995"/>
    <cellStyle name="RIGs linked cells 4 2 25" xfId="37179"/>
    <cellStyle name="RIGs linked cells 4 2 25 2" xfId="47996"/>
    <cellStyle name="RIGs linked cells 4 2 26" xfId="37180"/>
    <cellStyle name="RIGs linked cells 4 2 26 2" xfId="47997"/>
    <cellStyle name="RIGs linked cells 4 2 27" xfId="37181"/>
    <cellStyle name="RIGs linked cells 4 2 28" xfId="37182"/>
    <cellStyle name="RIGs linked cells 4 2 29" xfId="37183"/>
    <cellStyle name="RIGs linked cells 4 2 3" xfId="37184"/>
    <cellStyle name="RIGs linked cells 4 2 3 10" xfId="37185"/>
    <cellStyle name="RIGs linked cells 4 2 3 11" xfId="37186"/>
    <cellStyle name="RIGs linked cells 4 2 3 12" xfId="37187"/>
    <cellStyle name="RIGs linked cells 4 2 3 13" xfId="37188"/>
    <cellStyle name="RIGs linked cells 4 2 3 14" xfId="37189"/>
    <cellStyle name="RIGs linked cells 4 2 3 15" xfId="37190"/>
    <cellStyle name="RIGs linked cells 4 2 3 16" xfId="37191"/>
    <cellStyle name="RIGs linked cells 4 2 3 17" xfId="37192"/>
    <cellStyle name="RIGs linked cells 4 2 3 18" xfId="37193"/>
    <cellStyle name="RIGs linked cells 4 2 3 19" xfId="37194"/>
    <cellStyle name="RIGs linked cells 4 2 3 2" xfId="37195"/>
    <cellStyle name="RIGs linked cells 4 2 3 2 10" xfId="37196"/>
    <cellStyle name="RIGs linked cells 4 2 3 2 11" xfId="37197"/>
    <cellStyle name="RIGs linked cells 4 2 3 2 12" xfId="37198"/>
    <cellStyle name="RIGs linked cells 4 2 3 2 13" xfId="37199"/>
    <cellStyle name="RIGs linked cells 4 2 3 2 14" xfId="37200"/>
    <cellStyle name="RIGs linked cells 4 2 3 2 15" xfId="37201"/>
    <cellStyle name="RIGs linked cells 4 2 3 2 16" xfId="37202"/>
    <cellStyle name="RIGs linked cells 4 2 3 2 17" xfId="37203"/>
    <cellStyle name="RIGs linked cells 4 2 3 2 18" xfId="37204"/>
    <cellStyle name="RIGs linked cells 4 2 3 2 19" xfId="37205"/>
    <cellStyle name="RIGs linked cells 4 2 3 2 2" xfId="37206"/>
    <cellStyle name="RIGs linked cells 4 2 3 2 2 10" xfId="37207"/>
    <cellStyle name="RIGs linked cells 4 2 3 2 2 11" xfId="37208"/>
    <cellStyle name="RIGs linked cells 4 2 3 2 2 12" xfId="37209"/>
    <cellStyle name="RIGs linked cells 4 2 3 2 2 13" xfId="37210"/>
    <cellStyle name="RIGs linked cells 4 2 3 2 2 2" xfId="37211"/>
    <cellStyle name="RIGs linked cells 4 2 3 2 2 2 2" xfId="47998"/>
    <cellStyle name="RIGs linked cells 4 2 3 2 2 2 3" xfId="47999"/>
    <cellStyle name="RIGs linked cells 4 2 3 2 2 3" xfId="37212"/>
    <cellStyle name="RIGs linked cells 4 2 3 2 2 3 2" xfId="48000"/>
    <cellStyle name="RIGs linked cells 4 2 3 2 2 3 3" xfId="48001"/>
    <cellStyle name="RIGs linked cells 4 2 3 2 2 4" xfId="37213"/>
    <cellStyle name="RIGs linked cells 4 2 3 2 2 5" xfId="37214"/>
    <cellStyle name="RIGs linked cells 4 2 3 2 2 6" xfId="37215"/>
    <cellStyle name="RIGs linked cells 4 2 3 2 2 7" xfId="37216"/>
    <cellStyle name="RIGs linked cells 4 2 3 2 2 8" xfId="37217"/>
    <cellStyle name="RIGs linked cells 4 2 3 2 2 9" xfId="37218"/>
    <cellStyle name="RIGs linked cells 4 2 3 2 20" xfId="37219"/>
    <cellStyle name="RIGs linked cells 4 2 3 2 21" xfId="37220"/>
    <cellStyle name="RIGs linked cells 4 2 3 2 22" xfId="37221"/>
    <cellStyle name="RIGs linked cells 4 2 3 2 23" xfId="37222"/>
    <cellStyle name="RIGs linked cells 4 2 3 2 24" xfId="37223"/>
    <cellStyle name="RIGs linked cells 4 2 3 2 25" xfId="37224"/>
    <cellStyle name="RIGs linked cells 4 2 3 2 26" xfId="37225"/>
    <cellStyle name="RIGs linked cells 4 2 3 2 27" xfId="37226"/>
    <cellStyle name="RIGs linked cells 4 2 3 2 28" xfId="37227"/>
    <cellStyle name="RIGs linked cells 4 2 3 2 29" xfId="37228"/>
    <cellStyle name="RIGs linked cells 4 2 3 2 3" xfId="37229"/>
    <cellStyle name="RIGs linked cells 4 2 3 2 3 2" xfId="48002"/>
    <cellStyle name="RIGs linked cells 4 2 3 2 3 3" xfId="48003"/>
    <cellStyle name="RIGs linked cells 4 2 3 2 30" xfId="37230"/>
    <cellStyle name="RIGs linked cells 4 2 3 2 31" xfId="37231"/>
    <cellStyle name="RIGs linked cells 4 2 3 2 32" xfId="37232"/>
    <cellStyle name="RIGs linked cells 4 2 3 2 33" xfId="37233"/>
    <cellStyle name="RIGs linked cells 4 2 3 2 34" xfId="37234"/>
    <cellStyle name="RIGs linked cells 4 2 3 2 4" xfId="37235"/>
    <cellStyle name="RIGs linked cells 4 2 3 2 4 2" xfId="48004"/>
    <cellStyle name="RIGs linked cells 4 2 3 2 4 3" xfId="48005"/>
    <cellStyle name="RIGs linked cells 4 2 3 2 5" xfId="37236"/>
    <cellStyle name="RIGs linked cells 4 2 3 2 6" xfId="37237"/>
    <cellStyle name="RIGs linked cells 4 2 3 2 7" xfId="37238"/>
    <cellStyle name="RIGs linked cells 4 2 3 2 8" xfId="37239"/>
    <cellStyle name="RIGs linked cells 4 2 3 2 9" xfId="37240"/>
    <cellStyle name="RIGs linked cells 4 2 3 20" xfId="37241"/>
    <cellStyle name="RIGs linked cells 4 2 3 21" xfId="37242"/>
    <cellStyle name="RIGs linked cells 4 2 3 22" xfId="37243"/>
    <cellStyle name="RIGs linked cells 4 2 3 23" xfId="37244"/>
    <cellStyle name="RIGs linked cells 4 2 3 24" xfId="37245"/>
    <cellStyle name="RIGs linked cells 4 2 3 25" xfId="37246"/>
    <cellStyle name="RIGs linked cells 4 2 3 26" xfId="37247"/>
    <cellStyle name="RIGs linked cells 4 2 3 27" xfId="37248"/>
    <cellStyle name="RIGs linked cells 4 2 3 28" xfId="37249"/>
    <cellStyle name="RIGs linked cells 4 2 3 29" xfId="37250"/>
    <cellStyle name="RIGs linked cells 4 2 3 3" xfId="37251"/>
    <cellStyle name="RIGs linked cells 4 2 3 3 10" xfId="37252"/>
    <cellStyle name="RIGs linked cells 4 2 3 3 11" xfId="37253"/>
    <cellStyle name="RIGs linked cells 4 2 3 3 12" xfId="37254"/>
    <cellStyle name="RIGs linked cells 4 2 3 3 13" xfId="37255"/>
    <cellStyle name="RIGs linked cells 4 2 3 3 2" xfId="37256"/>
    <cellStyle name="RIGs linked cells 4 2 3 3 2 2" xfId="48006"/>
    <cellStyle name="RIGs linked cells 4 2 3 3 2 3" xfId="48007"/>
    <cellStyle name="RIGs linked cells 4 2 3 3 3" xfId="37257"/>
    <cellStyle name="RIGs linked cells 4 2 3 3 3 2" xfId="48008"/>
    <cellStyle name="RIGs linked cells 4 2 3 3 3 3" xfId="48009"/>
    <cellStyle name="RIGs linked cells 4 2 3 3 4" xfId="37258"/>
    <cellStyle name="RIGs linked cells 4 2 3 3 5" xfId="37259"/>
    <cellStyle name="RIGs linked cells 4 2 3 3 6" xfId="37260"/>
    <cellStyle name="RIGs linked cells 4 2 3 3 7" xfId="37261"/>
    <cellStyle name="RIGs linked cells 4 2 3 3 8" xfId="37262"/>
    <cellStyle name="RIGs linked cells 4 2 3 3 9" xfId="37263"/>
    <cellStyle name="RIGs linked cells 4 2 3 30" xfId="37264"/>
    <cellStyle name="RIGs linked cells 4 2 3 31" xfId="37265"/>
    <cellStyle name="RIGs linked cells 4 2 3 32" xfId="37266"/>
    <cellStyle name="RIGs linked cells 4 2 3 33" xfId="37267"/>
    <cellStyle name="RIGs linked cells 4 2 3 34" xfId="37268"/>
    <cellStyle name="RIGs linked cells 4 2 3 35" xfId="37269"/>
    <cellStyle name="RIGs linked cells 4 2 3 4" xfId="37270"/>
    <cellStyle name="RIGs linked cells 4 2 3 4 2" xfId="48010"/>
    <cellStyle name="RIGs linked cells 4 2 3 4 3" xfId="48011"/>
    <cellStyle name="RIGs linked cells 4 2 3 5" xfId="37271"/>
    <cellStyle name="RIGs linked cells 4 2 3 5 2" xfId="48012"/>
    <cellStyle name="RIGs linked cells 4 2 3 5 3" xfId="48013"/>
    <cellStyle name="RIGs linked cells 4 2 3 6" xfId="37272"/>
    <cellStyle name="RIGs linked cells 4 2 3 7" xfId="37273"/>
    <cellStyle name="RIGs linked cells 4 2 3 8" xfId="37274"/>
    <cellStyle name="RIGs linked cells 4 2 3 9" xfId="37275"/>
    <cellStyle name="RIGs linked cells 4 2 3_4 28 1_Asst_Health_Crit_AllTO_RIIO_20110714pm" xfId="37276"/>
    <cellStyle name="RIGs linked cells 4 2 30" xfId="37277"/>
    <cellStyle name="RIGs linked cells 4 2 31" xfId="37278"/>
    <cellStyle name="RIGs linked cells 4 2 32" xfId="37279"/>
    <cellStyle name="RIGs linked cells 4 2 33" xfId="37280"/>
    <cellStyle name="RIGs linked cells 4 2 34" xfId="37281"/>
    <cellStyle name="RIGs linked cells 4 2 35" xfId="37282"/>
    <cellStyle name="RIGs linked cells 4 2 36" xfId="37283"/>
    <cellStyle name="RIGs linked cells 4 2 37" xfId="37284"/>
    <cellStyle name="RIGs linked cells 4 2 38" xfId="37285"/>
    <cellStyle name="RIGs linked cells 4 2 39" xfId="37286"/>
    <cellStyle name="RIGs linked cells 4 2 4" xfId="37287"/>
    <cellStyle name="RIGs linked cells 4 2 4 10" xfId="37288"/>
    <cellStyle name="RIGs linked cells 4 2 4 11" xfId="37289"/>
    <cellStyle name="RIGs linked cells 4 2 4 12" xfId="37290"/>
    <cellStyle name="RIGs linked cells 4 2 4 13" xfId="37291"/>
    <cellStyle name="RIGs linked cells 4 2 4 14" xfId="37292"/>
    <cellStyle name="RIGs linked cells 4 2 4 15" xfId="37293"/>
    <cellStyle name="RIGs linked cells 4 2 4 16" xfId="37294"/>
    <cellStyle name="RIGs linked cells 4 2 4 17" xfId="37295"/>
    <cellStyle name="RIGs linked cells 4 2 4 18" xfId="37296"/>
    <cellStyle name="RIGs linked cells 4 2 4 19" xfId="37297"/>
    <cellStyle name="RIGs linked cells 4 2 4 2" xfId="37298"/>
    <cellStyle name="RIGs linked cells 4 2 4 2 10" xfId="37299"/>
    <cellStyle name="RIGs linked cells 4 2 4 2 11" xfId="37300"/>
    <cellStyle name="RIGs linked cells 4 2 4 2 12" xfId="37301"/>
    <cellStyle name="RIGs linked cells 4 2 4 2 13" xfId="37302"/>
    <cellStyle name="RIGs linked cells 4 2 4 2 2" xfId="37303"/>
    <cellStyle name="RIGs linked cells 4 2 4 2 2 2" xfId="48014"/>
    <cellStyle name="RIGs linked cells 4 2 4 2 2 3" xfId="48015"/>
    <cellStyle name="RIGs linked cells 4 2 4 2 3" xfId="37304"/>
    <cellStyle name="RIGs linked cells 4 2 4 2 3 2" xfId="48016"/>
    <cellStyle name="RIGs linked cells 4 2 4 2 3 3" xfId="48017"/>
    <cellStyle name="RIGs linked cells 4 2 4 2 4" xfId="37305"/>
    <cellStyle name="RIGs linked cells 4 2 4 2 5" xfId="37306"/>
    <cellStyle name="RIGs linked cells 4 2 4 2 6" xfId="37307"/>
    <cellStyle name="RIGs linked cells 4 2 4 2 7" xfId="37308"/>
    <cellStyle name="RIGs linked cells 4 2 4 2 8" xfId="37309"/>
    <cellStyle name="RIGs linked cells 4 2 4 2 9" xfId="37310"/>
    <cellStyle name="RIGs linked cells 4 2 4 20" xfId="37311"/>
    <cellStyle name="RIGs linked cells 4 2 4 21" xfId="37312"/>
    <cellStyle name="RIGs linked cells 4 2 4 22" xfId="37313"/>
    <cellStyle name="RIGs linked cells 4 2 4 23" xfId="37314"/>
    <cellStyle name="RIGs linked cells 4 2 4 24" xfId="37315"/>
    <cellStyle name="RIGs linked cells 4 2 4 25" xfId="37316"/>
    <cellStyle name="RIGs linked cells 4 2 4 26" xfId="37317"/>
    <cellStyle name="RIGs linked cells 4 2 4 27" xfId="37318"/>
    <cellStyle name="RIGs linked cells 4 2 4 28" xfId="37319"/>
    <cellStyle name="RIGs linked cells 4 2 4 29" xfId="37320"/>
    <cellStyle name="RIGs linked cells 4 2 4 3" xfId="37321"/>
    <cellStyle name="RIGs linked cells 4 2 4 3 2" xfId="48018"/>
    <cellStyle name="RIGs linked cells 4 2 4 3 3" xfId="48019"/>
    <cellStyle name="RIGs linked cells 4 2 4 30" xfId="37322"/>
    <cellStyle name="RIGs linked cells 4 2 4 31" xfId="37323"/>
    <cellStyle name="RIGs linked cells 4 2 4 32" xfId="37324"/>
    <cellStyle name="RIGs linked cells 4 2 4 33" xfId="37325"/>
    <cellStyle name="RIGs linked cells 4 2 4 34" xfId="37326"/>
    <cellStyle name="RIGs linked cells 4 2 4 4" xfId="37327"/>
    <cellStyle name="RIGs linked cells 4 2 4 4 2" xfId="48020"/>
    <cellStyle name="RIGs linked cells 4 2 4 4 3" xfId="48021"/>
    <cellStyle name="RIGs linked cells 4 2 4 5" xfId="37328"/>
    <cellStyle name="RIGs linked cells 4 2 4 6" xfId="37329"/>
    <cellStyle name="RIGs linked cells 4 2 4 7" xfId="37330"/>
    <cellStyle name="RIGs linked cells 4 2 4 8" xfId="37331"/>
    <cellStyle name="RIGs linked cells 4 2 4 9" xfId="37332"/>
    <cellStyle name="RIGs linked cells 4 2 5" xfId="37333"/>
    <cellStyle name="RIGs linked cells 4 2 5 10" xfId="37334"/>
    <cellStyle name="RIGs linked cells 4 2 5 11" xfId="37335"/>
    <cellStyle name="RIGs linked cells 4 2 5 12" xfId="37336"/>
    <cellStyle name="RIGs linked cells 4 2 5 13" xfId="37337"/>
    <cellStyle name="RIGs linked cells 4 2 5 14" xfId="37338"/>
    <cellStyle name="RIGs linked cells 4 2 5 15" xfId="37339"/>
    <cellStyle name="RIGs linked cells 4 2 5 16" xfId="37340"/>
    <cellStyle name="RIGs linked cells 4 2 5 17" xfId="37341"/>
    <cellStyle name="RIGs linked cells 4 2 5 18" xfId="37342"/>
    <cellStyle name="RIGs linked cells 4 2 5 19" xfId="37343"/>
    <cellStyle name="RIGs linked cells 4 2 5 2" xfId="37344"/>
    <cellStyle name="RIGs linked cells 4 2 5 2 10" xfId="37345"/>
    <cellStyle name="RIGs linked cells 4 2 5 2 11" xfId="37346"/>
    <cellStyle name="RIGs linked cells 4 2 5 2 12" xfId="37347"/>
    <cellStyle name="RIGs linked cells 4 2 5 2 13" xfId="37348"/>
    <cellStyle name="RIGs linked cells 4 2 5 2 2" xfId="37349"/>
    <cellStyle name="RIGs linked cells 4 2 5 2 2 2" xfId="48022"/>
    <cellStyle name="RIGs linked cells 4 2 5 2 2 3" xfId="48023"/>
    <cellStyle name="RIGs linked cells 4 2 5 2 3" xfId="37350"/>
    <cellStyle name="RIGs linked cells 4 2 5 2 3 2" xfId="48024"/>
    <cellStyle name="RIGs linked cells 4 2 5 2 3 3" xfId="48025"/>
    <cellStyle name="RIGs linked cells 4 2 5 2 4" xfId="37351"/>
    <cellStyle name="RIGs linked cells 4 2 5 2 5" xfId="37352"/>
    <cellStyle name="RIGs linked cells 4 2 5 2 6" xfId="37353"/>
    <cellStyle name="RIGs linked cells 4 2 5 2 7" xfId="37354"/>
    <cellStyle name="RIGs linked cells 4 2 5 2 8" xfId="37355"/>
    <cellStyle name="RIGs linked cells 4 2 5 2 9" xfId="37356"/>
    <cellStyle name="RIGs linked cells 4 2 5 20" xfId="37357"/>
    <cellStyle name="RIGs linked cells 4 2 5 21" xfId="37358"/>
    <cellStyle name="RIGs linked cells 4 2 5 22" xfId="37359"/>
    <cellStyle name="RIGs linked cells 4 2 5 23" xfId="37360"/>
    <cellStyle name="RIGs linked cells 4 2 5 24" xfId="37361"/>
    <cellStyle name="RIGs linked cells 4 2 5 25" xfId="37362"/>
    <cellStyle name="RIGs linked cells 4 2 5 26" xfId="37363"/>
    <cellStyle name="RIGs linked cells 4 2 5 27" xfId="37364"/>
    <cellStyle name="RIGs linked cells 4 2 5 28" xfId="37365"/>
    <cellStyle name="RIGs linked cells 4 2 5 29" xfId="37366"/>
    <cellStyle name="RIGs linked cells 4 2 5 3" xfId="37367"/>
    <cellStyle name="RIGs linked cells 4 2 5 3 2" xfId="48026"/>
    <cellStyle name="RIGs linked cells 4 2 5 3 3" xfId="48027"/>
    <cellStyle name="RIGs linked cells 4 2 5 30" xfId="37368"/>
    <cellStyle name="RIGs linked cells 4 2 5 31" xfId="37369"/>
    <cellStyle name="RIGs linked cells 4 2 5 32" xfId="37370"/>
    <cellStyle name="RIGs linked cells 4 2 5 33" xfId="37371"/>
    <cellStyle name="RIGs linked cells 4 2 5 34" xfId="37372"/>
    <cellStyle name="RIGs linked cells 4 2 5 4" xfId="37373"/>
    <cellStyle name="RIGs linked cells 4 2 5 4 2" xfId="48028"/>
    <cellStyle name="RIGs linked cells 4 2 5 4 3" xfId="48029"/>
    <cellStyle name="RIGs linked cells 4 2 5 5" xfId="37374"/>
    <cellStyle name="RIGs linked cells 4 2 5 6" xfId="37375"/>
    <cellStyle name="RIGs linked cells 4 2 5 7" xfId="37376"/>
    <cellStyle name="RIGs linked cells 4 2 5 8" xfId="37377"/>
    <cellStyle name="RIGs linked cells 4 2 5 9" xfId="37378"/>
    <cellStyle name="RIGs linked cells 4 2 6" xfId="37379"/>
    <cellStyle name="RIGs linked cells 4 2 6 10" xfId="37380"/>
    <cellStyle name="RIGs linked cells 4 2 6 11" xfId="37381"/>
    <cellStyle name="RIGs linked cells 4 2 6 12" xfId="37382"/>
    <cellStyle name="RIGs linked cells 4 2 6 13" xfId="37383"/>
    <cellStyle name="RIGs linked cells 4 2 6 2" xfId="37384"/>
    <cellStyle name="RIGs linked cells 4 2 6 2 2" xfId="48030"/>
    <cellStyle name="RIGs linked cells 4 2 6 2 3" xfId="48031"/>
    <cellStyle name="RIGs linked cells 4 2 6 3" xfId="37385"/>
    <cellStyle name="RIGs linked cells 4 2 6 3 2" xfId="48032"/>
    <cellStyle name="RIGs linked cells 4 2 6 3 3" xfId="48033"/>
    <cellStyle name="RIGs linked cells 4 2 6 4" xfId="37386"/>
    <cellStyle name="RIGs linked cells 4 2 6 5" xfId="37387"/>
    <cellStyle name="RIGs linked cells 4 2 6 6" xfId="37388"/>
    <cellStyle name="RIGs linked cells 4 2 6 7" xfId="37389"/>
    <cellStyle name="RIGs linked cells 4 2 6 8" xfId="37390"/>
    <cellStyle name="RIGs linked cells 4 2 6 9" xfId="37391"/>
    <cellStyle name="RIGs linked cells 4 2 7" xfId="37392"/>
    <cellStyle name="RIGs linked cells 4 2 7 2" xfId="48034"/>
    <cellStyle name="RIGs linked cells 4 2 7 2 2" xfId="48035"/>
    <cellStyle name="RIGs linked cells 4 2 7 2 3" xfId="48036"/>
    <cellStyle name="RIGs linked cells 4 2 7 3" xfId="48037"/>
    <cellStyle name="RIGs linked cells 4 2 7 3 2" xfId="48038"/>
    <cellStyle name="RIGs linked cells 4 2 7 4" xfId="48039"/>
    <cellStyle name="RIGs linked cells 4 2 8" xfId="37393"/>
    <cellStyle name="RIGs linked cells 4 2 8 2" xfId="48040"/>
    <cellStyle name="RIGs linked cells 4 2 9" xfId="37394"/>
    <cellStyle name="RIGs linked cells 4 2 9 2" xfId="48041"/>
    <cellStyle name="RIGs linked cells 4 2_4 28 1_Asst_Health_Crit_AllTO_RIIO_20110714pm" xfId="37395"/>
    <cellStyle name="RIGs linked cells 4 20" xfId="37396"/>
    <cellStyle name="RIGs linked cells 4 20 2" xfId="48042"/>
    <cellStyle name="RIGs linked cells 4 21" xfId="37397"/>
    <cellStyle name="RIGs linked cells 4 21 2" xfId="48043"/>
    <cellStyle name="RIGs linked cells 4 22" xfId="37398"/>
    <cellStyle name="RIGs linked cells 4 22 2" xfId="48044"/>
    <cellStyle name="RIGs linked cells 4 23" xfId="37399"/>
    <cellStyle name="RIGs linked cells 4 23 2" xfId="48045"/>
    <cellStyle name="RIGs linked cells 4 24" xfId="37400"/>
    <cellStyle name="RIGs linked cells 4 24 2" xfId="48046"/>
    <cellStyle name="RIGs linked cells 4 25" xfId="37401"/>
    <cellStyle name="RIGs linked cells 4 25 2" xfId="48047"/>
    <cellStyle name="RIGs linked cells 4 26" xfId="37402"/>
    <cellStyle name="RIGs linked cells 4 26 2" xfId="48048"/>
    <cellStyle name="RIGs linked cells 4 27" xfId="37403"/>
    <cellStyle name="RIGs linked cells 4 28" xfId="37404"/>
    <cellStyle name="RIGs linked cells 4 29" xfId="37405"/>
    <cellStyle name="RIGs linked cells 4 3" xfId="37406"/>
    <cellStyle name="RIGs linked cells 4 3 10" xfId="37407"/>
    <cellStyle name="RIGs linked cells 4 3 11" xfId="37408"/>
    <cellStyle name="RIGs linked cells 4 3 12" xfId="37409"/>
    <cellStyle name="RIGs linked cells 4 3 13" xfId="37410"/>
    <cellStyle name="RIGs linked cells 4 3 14" xfId="37411"/>
    <cellStyle name="RIGs linked cells 4 3 15" xfId="37412"/>
    <cellStyle name="RIGs linked cells 4 3 16" xfId="37413"/>
    <cellStyle name="RIGs linked cells 4 3 17" xfId="37414"/>
    <cellStyle name="RIGs linked cells 4 3 18" xfId="37415"/>
    <cellStyle name="RIGs linked cells 4 3 19" xfId="37416"/>
    <cellStyle name="RIGs linked cells 4 3 2" xfId="37417"/>
    <cellStyle name="RIGs linked cells 4 3 2 10" xfId="37418"/>
    <cellStyle name="RIGs linked cells 4 3 2 11" xfId="37419"/>
    <cellStyle name="RIGs linked cells 4 3 2 12" xfId="37420"/>
    <cellStyle name="RIGs linked cells 4 3 2 13" xfId="37421"/>
    <cellStyle name="RIGs linked cells 4 3 2 14" xfId="37422"/>
    <cellStyle name="RIGs linked cells 4 3 2 15" xfId="37423"/>
    <cellStyle name="RIGs linked cells 4 3 2 16" xfId="37424"/>
    <cellStyle name="RIGs linked cells 4 3 2 17" xfId="37425"/>
    <cellStyle name="RIGs linked cells 4 3 2 18" xfId="37426"/>
    <cellStyle name="RIGs linked cells 4 3 2 19" xfId="37427"/>
    <cellStyle name="RIGs linked cells 4 3 2 2" xfId="37428"/>
    <cellStyle name="RIGs linked cells 4 3 2 2 10" xfId="37429"/>
    <cellStyle name="RIGs linked cells 4 3 2 2 11" xfId="37430"/>
    <cellStyle name="RIGs linked cells 4 3 2 2 12" xfId="37431"/>
    <cellStyle name="RIGs linked cells 4 3 2 2 13" xfId="37432"/>
    <cellStyle name="RIGs linked cells 4 3 2 2 2" xfId="37433"/>
    <cellStyle name="RIGs linked cells 4 3 2 2 2 2" xfId="48049"/>
    <cellStyle name="RIGs linked cells 4 3 2 2 2 3" xfId="48050"/>
    <cellStyle name="RIGs linked cells 4 3 2 2 3" xfId="37434"/>
    <cellStyle name="RIGs linked cells 4 3 2 2 3 2" xfId="48051"/>
    <cellStyle name="RIGs linked cells 4 3 2 2 3 3" xfId="48052"/>
    <cellStyle name="RIGs linked cells 4 3 2 2 4" xfId="37435"/>
    <cellStyle name="RIGs linked cells 4 3 2 2 5" xfId="37436"/>
    <cellStyle name="RIGs linked cells 4 3 2 2 6" xfId="37437"/>
    <cellStyle name="RIGs linked cells 4 3 2 2 7" xfId="37438"/>
    <cellStyle name="RIGs linked cells 4 3 2 2 8" xfId="37439"/>
    <cellStyle name="RIGs linked cells 4 3 2 2 9" xfId="37440"/>
    <cellStyle name="RIGs linked cells 4 3 2 20" xfId="37441"/>
    <cellStyle name="RIGs linked cells 4 3 2 21" xfId="37442"/>
    <cellStyle name="RIGs linked cells 4 3 2 22" xfId="37443"/>
    <cellStyle name="RIGs linked cells 4 3 2 23" xfId="37444"/>
    <cellStyle name="RIGs linked cells 4 3 2 24" xfId="37445"/>
    <cellStyle name="RIGs linked cells 4 3 2 25" xfId="37446"/>
    <cellStyle name="RIGs linked cells 4 3 2 26" xfId="37447"/>
    <cellStyle name="RIGs linked cells 4 3 2 27" xfId="37448"/>
    <cellStyle name="RIGs linked cells 4 3 2 28" xfId="37449"/>
    <cellStyle name="RIGs linked cells 4 3 2 29" xfId="37450"/>
    <cellStyle name="RIGs linked cells 4 3 2 3" xfId="37451"/>
    <cellStyle name="RIGs linked cells 4 3 2 3 2" xfId="48053"/>
    <cellStyle name="RIGs linked cells 4 3 2 3 3" xfId="48054"/>
    <cellStyle name="RIGs linked cells 4 3 2 30" xfId="37452"/>
    <cellStyle name="RIGs linked cells 4 3 2 31" xfId="37453"/>
    <cellStyle name="RIGs linked cells 4 3 2 32" xfId="37454"/>
    <cellStyle name="RIGs linked cells 4 3 2 33" xfId="37455"/>
    <cellStyle name="RIGs linked cells 4 3 2 34" xfId="37456"/>
    <cellStyle name="RIGs linked cells 4 3 2 4" xfId="37457"/>
    <cellStyle name="RIGs linked cells 4 3 2 4 2" xfId="48055"/>
    <cellStyle name="RIGs linked cells 4 3 2 4 3" xfId="48056"/>
    <cellStyle name="RIGs linked cells 4 3 2 5" xfId="37458"/>
    <cellStyle name="RIGs linked cells 4 3 2 6" xfId="37459"/>
    <cellStyle name="RIGs linked cells 4 3 2 7" xfId="37460"/>
    <cellStyle name="RIGs linked cells 4 3 2 8" xfId="37461"/>
    <cellStyle name="RIGs linked cells 4 3 2 9" xfId="37462"/>
    <cellStyle name="RIGs linked cells 4 3 20" xfId="37463"/>
    <cellStyle name="RIGs linked cells 4 3 21" xfId="37464"/>
    <cellStyle name="RIGs linked cells 4 3 22" xfId="37465"/>
    <cellStyle name="RIGs linked cells 4 3 23" xfId="37466"/>
    <cellStyle name="RIGs linked cells 4 3 24" xfId="37467"/>
    <cellStyle name="RIGs linked cells 4 3 25" xfId="37468"/>
    <cellStyle name="RIGs linked cells 4 3 26" xfId="37469"/>
    <cellStyle name="RIGs linked cells 4 3 27" xfId="37470"/>
    <cellStyle name="RIGs linked cells 4 3 28" xfId="37471"/>
    <cellStyle name="RIGs linked cells 4 3 29" xfId="37472"/>
    <cellStyle name="RIGs linked cells 4 3 3" xfId="37473"/>
    <cellStyle name="RIGs linked cells 4 3 3 10" xfId="37474"/>
    <cellStyle name="RIGs linked cells 4 3 3 11" xfId="37475"/>
    <cellStyle name="RIGs linked cells 4 3 3 12" xfId="37476"/>
    <cellStyle name="RIGs linked cells 4 3 3 13" xfId="37477"/>
    <cellStyle name="RIGs linked cells 4 3 3 2" xfId="37478"/>
    <cellStyle name="RIGs linked cells 4 3 3 2 2" xfId="48057"/>
    <cellStyle name="RIGs linked cells 4 3 3 2 3" xfId="48058"/>
    <cellStyle name="RIGs linked cells 4 3 3 3" xfId="37479"/>
    <cellStyle name="RIGs linked cells 4 3 3 3 2" xfId="48059"/>
    <cellStyle name="RIGs linked cells 4 3 3 3 3" xfId="48060"/>
    <cellStyle name="RIGs linked cells 4 3 3 4" xfId="37480"/>
    <cellStyle name="RIGs linked cells 4 3 3 5" xfId="37481"/>
    <cellStyle name="RIGs linked cells 4 3 3 6" xfId="37482"/>
    <cellStyle name="RIGs linked cells 4 3 3 7" xfId="37483"/>
    <cellStyle name="RIGs linked cells 4 3 3 8" xfId="37484"/>
    <cellStyle name="RIGs linked cells 4 3 3 9" xfId="37485"/>
    <cellStyle name="RIGs linked cells 4 3 30" xfId="37486"/>
    <cellStyle name="RIGs linked cells 4 3 31" xfId="37487"/>
    <cellStyle name="RIGs linked cells 4 3 32" xfId="37488"/>
    <cellStyle name="RIGs linked cells 4 3 33" xfId="37489"/>
    <cellStyle name="RIGs linked cells 4 3 34" xfId="37490"/>
    <cellStyle name="RIGs linked cells 4 3 35" xfId="37491"/>
    <cellStyle name="RIGs linked cells 4 3 4" xfId="37492"/>
    <cellStyle name="RIGs linked cells 4 3 4 2" xfId="48061"/>
    <cellStyle name="RIGs linked cells 4 3 4 3" xfId="48062"/>
    <cellStyle name="RIGs linked cells 4 3 5" xfId="37493"/>
    <cellStyle name="RIGs linked cells 4 3 5 2" xfId="48063"/>
    <cellStyle name="RIGs linked cells 4 3 5 3" xfId="48064"/>
    <cellStyle name="RIGs linked cells 4 3 6" xfId="37494"/>
    <cellStyle name="RIGs linked cells 4 3 7" xfId="37495"/>
    <cellStyle name="RIGs linked cells 4 3 8" xfId="37496"/>
    <cellStyle name="RIGs linked cells 4 3 9" xfId="37497"/>
    <cellStyle name="RIGs linked cells 4 3_4 28 1_Asst_Health_Crit_AllTO_RIIO_20110714pm" xfId="37498"/>
    <cellStyle name="RIGs linked cells 4 30" xfId="37499"/>
    <cellStyle name="RIGs linked cells 4 31" xfId="37500"/>
    <cellStyle name="RIGs linked cells 4 32" xfId="37501"/>
    <cellStyle name="RIGs linked cells 4 33" xfId="37502"/>
    <cellStyle name="RIGs linked cells 4 34" xfId="37503"/>
    <cellStyle name="RIGs linked cells 4 35" xfId="37504"/>
    <cellStyle name="RIGs linked cells 4 36" xfId="37505"/>
    <cellStyle name="RIGs linked cells 4 37" xfId="37506"/>
    <cellStyle name="RIGs linked cells 4 38" xfId="37507"/>
    <cellStyle name="RIGs linked cells 4 39" xfId="37508"/>
    <cellStyle name="RIGs linked cells 4 4" xfId="37509"/>
    <cellStyle name="RIGs linked cells 4 4 10" xfId="37510"/>
    <cellStyle name="RIGs linked cells 4 4 11" xfId="37511"/>
    <cellStyle name="RIGs linked cells 4 4 12" xfId="37512"/>
    <cellStyle name="RIGs linked cells 4 4 13" xfId="37513"/>
    <cellStyle name="RIGs linked cells 4 4 14" xfId="37514"/>
    <cellStyle name="RIGs linked cells 4 4 15" xfId="37515"/>
    <cellStyle name="RIGs linked cells 4 4 16" xfId="37516"/>
    <cellStyle name="RIGs linked cells 4 4 17" xfId="37517"/>
    <cellStyle name="RIGs linked cells 4 4 18" xfId="37518"/>
    <cellStyle name="RIGs linked cells 4 4 19" xfId="37519"/>
    <cellStyle name="RIGs linked cells 4 4 2" xfId="37520"/>
    <cellStyle name="RIGs linked cells 4 4 2 10" xfId="37521"/>
    <cellStyle name="RIGs linked cells 4 4 2 11" xfId="37522"/>
    <cellStyle name="RIGs linked cells 4 4 2 12" xfId="37523"/>
    <cellStyle name="RIGs linked cells 4 4 2 13" xfId="37524"/>
    <cellStyle name="RIGs linked cells 4 4 2 2" xfId="37525"/>
    <cellStyle name="RIGs linked cells 4 4 2 2 2" xfId="48065"/>
    <cellStyle name="RIGs linked cells 4 4 2 2 3" xfId="48066"/>
    <cellStyle name="RIGs linked cells 4 4 2 3" xfId="37526"/>
    <cellStyle name="RIGs linked cells 4 4 2 3 2" xfId="48067"/>
    <cellStyle name="RIGs linked cells 4 4 2 3 3" xfId="48068"/>
    <cellStyle name="RIGs linked cells 4 4 2 4" xfId="37527"/>
    <cellStyle name="RIGs linked cells 4 4 2 5" xfId="37528"/>
    <cellStyle name="RIGs linked cells 4 4 2 6" xfId="37529"/>
    <cellStyle name="RIGs linked cells 4 4 2 7" xfId="37530"/>
    <cellStyle name="RIGs linked cells 4 4 2 8" xfId="37531"/>
    <cellStyle name="RIGs linked cells 4 4 2 9" xfId="37532"/>
    <cellStyle name="RIGs linked cells 4 4 20" xfId="37533"/>
    <cellStyle name="RIGs linked cells 4 4 21" xfId="37534"/>
    <cellStyle name="RIGs linked cells 4 4 22" xfId="37535"/>
    <cellStyle name="RIGs linked cells 4 4 23" xfId="37536"/>
    <cellStyle name="RIGs linked cells 4 4 24" xfId="37537"/>
    <cellStyle name="RIGs linked cells 4 4 25" xfId="37538"/>
    <cellStyle name="RIGs linked cells 4 4 26" xfId="37539"/>
    <cellStyle name="RIGs linked cells 4 4 27" xfId="37540"/>
    <cellStyle name="RIGs linked cells 4 4 28" xfId="37541"/>
    <cellStyle name="RIGs linked cells 4 4 29" xfId="37542"/>
    <cellStyle name="RIGs linked cells 4 4 3" xfId="37543"/>
    <cellStyle name="RIGs linked cells 4 4 3 2" xfId="48069"/>
    <cellStyle name="RIGs linked cells 4 4 3 3" xfId="48070"/>
    <cellStyle name="RIGs linked cells 4 4 30" xfId="37544"/>
    <cellStyle name="RIGs linked cells 4 4 31" xfId="37545"/>
    <cellStyle name="RIGs linked cells 4 4 32" xfId="37546"/>
    <cellStyle name="RIGs linked cells 4 4 33" xfId="37547"/>
    <cellStyle name="RIGs linked cells 4 4 34" xfId="37548"/>
    <cellStyle name="RIGs linked cells 4 4 4" xfId="37549"/>
    <cellStyle name="RIGs linked cells 4 4 4 2" xfId="48071"/>
    <cellStyle name="RIGs linked cells 4 4 4 3" xfId="48072"/>
    <cellStyle name="RIGs linked cells 4 4 5" xfId="37550"/>
    <cellStyle name="RIGs linked cells 4 4 6" xfId="37551"/>
    <cellStyle name="RIGs linked cells 4 4 7" xfId="37552"/>
    <cellStyle name="RIGs linked cells 4 4 8" xfId="37553"/>
    <cellStyle name="RIGs linked cells 4 4 9" xfId="37554"/>
    <cellStyle name="RIGs linked cells 4 5" xfId="37555"/>
    <cellStyle name="RIGs linked cells 4 5 10" xfId="37556"/>
    <cellStyle name="RIGs linked cells 4 5 11" xfId="37557"/>
    <cellStyle name="RIGs linked cells 4 5 12" xfId="37558"/>
    <cellStyle name="RIGs linked cells 4 5 13" xfId="37559"/>
    <cellStyle name="RIGs linked cells 4 5 14" xfId="37560"/>
    <cellStyle name="RIGs linked cells 4 5 15" xfId="37561"/>
    <cellStyle name="RIGs linked cells 4 5 16" xfId="37562"/>
    <cellStyle name="RIGs linked cells 4 5 17" xfId="37563"/>
    <cellStyle name="RIGs linked cells 4 5 18" xfId="37564"/>
    <cellStyle name="RIGs linked cells 4 5 19" xfId="37565"/>
    <cellStyle name="RIGs linked cells 4 5 2" xfId="37566"/>
    <cellStyle name="RIGs linked cells 4 5 2 10" xfId="37567"/>
    <cellStyle name="RIGs linked cells 4 5 2 11" xfId="37568"/>
    <cellStyle name="RIGs linked cells 4 5 2 12" xfId="37569"/>
    <cellStyle name="RIGs linked cells 4 5 2 13" xfId="37570"/>
    <cellStyle name="RIGs linked cells 4 5 2 2" xfId="37571"/>
    <cellStyle name="RIGs linked cells 4 5 2 2 2" xfId="48073"/>
    <cellStyle name="RIGs linked cells 4 5 2 2 3" xfId="48074"/>
    <cellStyle name="RIGs linked cells 4 5 2 3" xfId="37572"/>
    <cellStyle name="RIGs linked cells 4 5 2 3 2" xfId="48075"/>
    <cellStyle name="RIGs linked cells 4 5 2 3 3" xfId="48076"/>
    <cellStyle name="RIGs linked cells 4 5 2 4" xfId="37573"/>
    <cellStyle name="RIGs linked cells 4 5 2 5" xfId="37574"/>
    <cellStyle name="RIGs linked cells 4 5 2 6" xfId="37575"/>
    <cellStyle name="RIGs linked cells 4 5 2 7" xfId="37576"/>
    <cellStyle name="RIGs linked cells 4 5 2 8" xfId="37577"/>
    <cellStyle name="RIGs linked cells 4 5 2 9" xfId="37578"/>
    <cellStyle name="RIGs linked cells 4 5 20" xfId="37579"/>
    <cellStyle name="RIGs linked cells 4 5 21" xfId="37580"/>
    <cellStyle name="RIGs linked cells 4 5 22" xfId="37581"/>
    <cellStyle name="RIGs linked cells 4 5 23" xfId="37582"/>
    <cellStyle name="RIGs linked cells 4 5 24" xfId="37583"/>
    <cellStyle name="RIGs linked cells 4 5 25" xfId="37584"/>
    <cellStyle name="RIGs linked cells 4 5 26" xfId="37585"/>
    <cellStyle name="RIGs linked cells 4 5 27" xfId="37586"/>
    <cellStyle name="RIGs linked cells 4 5 28" xfId="37587"/>
    <cellStyle name="RIGs linked cells 4 5 29" xfId="37588"/>
    <cellStyle name="RIGs linked cells 4 5 3" xfId="37589"/>
    <cellStyle name="RIGs linked cells 4 5 3 2" xfId="48077"/>
    <cellStyle name="RIGs linked cells 4 5 3 3" xfId="48078"/>
    <cellStyle name="RIGs linked cells 4 5 30" xfId="37590"/>
    <cellStyle name="RIGs linked cells 4 5 31" xfId="37591"/>
    <cellStyle name="RIGs linked cells 4 5 32" xfId="37592"/>
    <cellStyle name="RIGs linked cells 4 5 33" xfId="37593"/>
    <cellStyle name="RIGs linked cells 4 5 34" xfId="37594"/>
    <cellStyle name="RIGs linked cells 4 5 4" xfId="37595"/>
    <cellStyle name="RIGs linked cells 4 5 4 2" xfId="48079"/>
    <cellStyle name="RIGs linked cells 4 5 4 3" xfId="48080"/>
    <cellStyle name="RIGs linked cells 4 5 5" xfId="37596"/>
    <cellStyle name="RIGs linked cells 4 5 6" xfId="37597"/>
    <cellStyle name="RIGs linked cells 4 5 7" xfId="37598"/>
    <cellStyle name="RIGs linked cells 4 5 8" xfId="37599"/>
    <cellStyle name="RIGs linked cells 4 5 9" xfId="37600"/>
    <cellStyle name="RIGs linked cells 4 6" xfId="37601"/>
    <cellStyle name="RIGs linked cells 4 6 10" xfId="37602"/>
    <cellStyle name="RIGs linked cells 4 6 11" xfId="37603"/>
    <cellStyle name="RIGs linked cells 4 6 12" xfId="37604"/>
    <cellStyle name="RIGs linked cells 4 6 13" xfId="37605"/>
    <cellStyle name="RIGs linked cells 4 6 2" xfId="37606"/>
    <cellStyle name="RIGs linked cells 4 6 2 2" xfId="48081"/>
    <cellStyle name="RIGs linked cells 4 6 2 3" xfId="48082"/>
    <cellStyle name="RIGs linked cells 4 6 3" xfId="37607"/>
    <cellStyle name="RIGs linked cells 4 6 3 2" xfId="48083"/>
    <cellStyle name="RIGs linked cells 4 6 3 3" xfId="48084"/>
    <cellStyle name="RIGs linked cells 4 6 4" xfId="37608"/>
    <cellStyle name="RIGs linked cells 4 6 5" xfId="37609"/>
    <cellStyle name="RIGs linked cells 4 6 6" xfId="37610"/>
    <cellStyle name="RIGs linked cells 4 6 7" xfId="37611"/>
    <cellStyle name="RIGs linked cells 4 6 8" xfId="37612"/>
    <cellStyle name="RIGs linked cells 4 6 9" xfId="37613"/>
    <cellStyle name="RIGs linked cells 4 7" xfId="37614"/>
    <cellStyle name="RIGs linked cells 4 7 2" xfId="48085"/>
    <cellStyle name="RIGs linked cells 4 7 2 2" xfId="48086"/>
    <cellStyle name="RIGs linked cells 4 7 2 3" xfId="48087"/>
    <cellStyle name="RIGs linked cells 4 7 3" xfId="48088"/>
    <cellStyle name="RIGs linked cells 4 7 3 2" xfId="48089"/>
    <cellStyle name="RIGs linked cells 4 7 4" xfId="48090"/>
    <cellStyle name="RIGs linked cells 4 8" xfId="37615"/>
    <cellStyle name="RIGs linked cells 4 8 2" xfId="48091"/>
    <cellStyle name="RIGs linked cells 4 9" xfId="37616"/>
    <cellStyle name="RIGs linked cells 4 9 2" xfId="48092"/>
    <cellStyle name="RIGs linked cells 4_1.3s Accounting C Costs Scots" xfId="37617"/>
    <cellStyle name="RIGs linked cells 40" xfId="37618"/>
    <cellStyle name="RIGs linked cells 41" xfId="37619"/>
    <cellStyle name="RIGs linked cells 42" xfId="37620"/>
    <cellStyle name="RIGs linked cells 43" xfId="37621"/>
    <cellStyle name="RIGs linked cells 44" xfId="37622"/>
    <cellStyle name="RIGs linked cells 45" xfId="37623"/>
    <cellStyle name="RIGs linked cells 46" xfId="37624"/>
    <cellStyle name="RIGs linked cells 47" xfId="37625"/>
    <cellStyle name="RIGs linked cells 5" xfId="37626"/>
    <cellStyle name="RIGs linked cells 5 10" xfId="37627"/>
    <cellStyle name="RIGs linked cells 5 10 2" xfId="48093"/>
    <cellStyle name="RIGs linked cells 5 11" xfId="37628"/>
    <cellStyle name="RIGs linked cells 5 11 2" xfId="48094"/>
    <cellStyle name="RIGs linked cells 5 12" xfId="37629"/>
    <cellStyle name="RIGs linked cells 5 12 2" xfId="48095"/>
    <cellStyle name="RIGs linked cells 5 13" xfId="37630"/>
    <cellStyle name="RIGs linked cells 5 13 2" xfId="48096"/>
    <cellStyle name="RIGs linked cells 5 14" xfId="37631"/>
    <cellStyle name="RIGs linked cells 5 14 2" xfId="48097"/>
    <cellStyle name="RIGs linked cells 5 15" xfId="37632"/>
    <cellStyle name="RIGs linked cells 5 15 2" xfId="48098"/>
    <cellStyle name="RIGs linked cells 5 16" xfId="37633"/>
    <cellStyle name="RIGs linked cells 5 16 2" xfId="48099"/>
    <cellStyle name="RIGs linked cells 5 17" xfId="37634"/>
    <cellStyle name="RIGs linked cells 5 17 2" xfId="48100"/>
    <cellStyle name="RIGs linked cells 5 18" xfId="37635"/>
    <cellStyle name="RIGs linked cells 5 18 2" xfId="48101"/>
    <cellStyle name="RIGs linked cells 5 19" xfId="37636"/>
    <cellStyle name="RIGs linked cells 5 19 2" xfId="48102"/>
    <cellStyle name="RIGs linked cells 5 2" xfId="37637"/>
    <cellStyle name="RIGs linked cells 5 2 10" xfId="37638"/>
    <cellStyle name="RIGs linked cells 5 2 11" xfId="37639"/>
    <cellStyle name="RIGs linked cells 5 2 12" xfId="37640"/>
    <cellStyle name="RIGs linked cells 5 2 13" xfId="37641"/>
    <cellStyle name="RIGs linked cells 5 2 14" xfId="37642"/>
    <cellStyle name="RIGs linked cells 5 2 15" xfId="37643"/>
    <cellStyle name="RIGs linked cells 5 2 16" xfId="37644"/>
    <cellStyle name="RIGs linked cells 5 2 17" xfId="37645"/>
    <cellStyle name="RIGs linked cells 5 2 18" xfId="37646"/>
    <cellStyle name="RIGs linked cells 5 2 19" xfId="37647"/>
    <cellStyle name="RIGs linked cells 5 2 2" xfId="37648"/>
    <cellStyle name="RIGs linked cells 5 2 2 10" xfId="37649"/>
    <cellStyle name="RIGs linked cells 5 2 2 11" xfId="37650"/>
    <cellStyle name="RIGs linked cells 5 2 2 12" xfId="37651"/>
    <cellStyle name="RIGs linked cells 5 2 2 13" xfId="37652"/>
    <cellStyle name="RIGs linked cells 5 2 2 14" xfId="37653"/>
    <cellStyle name="RIGs linked cells 5 2 2 15" xfId="37654"/>
    <cellStyle name="RIGs linked cells 5 2 2 16" xfId="37655"/>
    <cellStyle name="RIGs linked cells 5 2 2 17" xfId="37656"/>
    <cellStyle name="RIGs linked cells 5 2 2 18" xfId="37657"/>
    <cellStyle name="RIGs linked cells 5 2 2 19" xfId="37658"/>
    <cellStyle name="RIGs linked cells 5 2 2 2" xfId="37659"/>
    <cellStyle name="RIGs linked cells 5 2 2 2 10" xfId="37660"/>
    <cellStyle name="RIGs linked cells 5 2 2 2 11" xfId="37661"/>
    <cellStyle name="RIGs linked cells 5 2 2 2 12" xfId="37662"/>
    <cellStyle name="RIGs linked cells 5 2 2 2 13" xfId="37663"/>
    <cellStyle name="RIGs linked cells 5 2 2 2 2" xfId="37664"/>
    <cellStyle name="RIGs linked cells 5 2 2 2 2 2" xfId="48103"/>
    <cellStyle name="RIGs linked cells 5 2 2 2 2 3" xfId="48104"/>
    <cellStyle name="RIGs linked cells 5 2 2 2 3" xfId="37665"/>
    <cellStyle name="RIGs linked cells 5 2 2 2 3 2" xfId="48105"/>
    <cellStyle name="RIGs linked cells 5 2 2 2 3 3" xfId="48106"/>
    <cellStyle name="RIGs linked cells 5 2 2 2 4" xfId="37666"/>
    <cellStyle name="RIGs linked cells 5 2 2 2 5" xfId="37667"/>
    <cellStyle name="RIGs linked cells 5 2 2 2 6" xfId="37668"/>
    <cellStyle name="RIGs linked cells 5 2 2 2 7" xfId="37669"/>
    <cellStyle name="RIGs linked cells 5 2 2 2 8" xfId="37670"/>
    <cellStyle name="RIGs linked cells 5 2 2 2 9" xfId="37671"/>
    <cellStyle name="RIGs linked cells 5 2 2 20" xfId="37672"/>
    <cellStyle name="RIGs linked cells 5 2 2 21" xfId="37673"/>
    <cellStyle name="RIGs linked cells 5 2 2 22" xfId="37674"/>
    <cellStyle name="RIGs linked cells 5 2 2 23" xfId="37675"/>
    <cellStyle name="RIGs linked cells 5 2 2 24" xfId="37676"/>
    <cellStyle name="RIGs linked cells 5 2 2 25" xfId="37677"/>
    <cellStyle name="RIGs linked cells 5 2 2 26" xfId="37678"/>
    <cellStyle name="RIGs linked cells 5 2 2 27" xfId="37679"/>
    <cellStyle name="RIGs linked cells 5 2 2 28" xfId="37680"/>
    <cellStyle name="RIGs linked cells 5 2 2 29" xfId="37681"/>
    <cellStyle name="RIGs linked cells 5 2 2 3" xfId="37682"/>
    <cellStyle name="RIGs linked cells 5 2 2 3 2" xfId="48107"/>
    <cellStyle name="RIGs linked cells 5 2 2 3 3" xfId="48108"/>
    <cellStyle name="RIGs linked cells 5 2 2 30" xfId="37683"/>
    <cellStyle name="RIGs linked cells 5 2 2 31" xfId="37684"/>
    <cellStyle name="RIGs linked cells 5 2 2 32" xfId="37685"/>
    <cellStyle name="RIGs linked cells 5 2 2 33" xfId="37686"/>
    <cellStyle name="RIGs linked cells 5 2 2 34" xfId="37687"/>
    <cellStyle name="RIGs linked cells 5 2 2 4" xfId="37688"/>
    <cellStyle name="RIGs linked cells 5 2 2 4 2" xfId="48109"/>
    <cellStyle name="RIGs linked cells 5 2 2 4 3" xfId="48110"/>
    <cellStyle name="RIGs linked cells 5 2 2 5" xfId="37689"/>
    <cellStyle name="RIGs linked cells 5 2 2 6" xfId="37690"/>
    <cellStyle name="RIGs linked cells 5 2 2 7" xfId="37691"/>
    <cellStyle name="RIGs linked cells 5 2 2 8" xfId="37692"/>
    <cellStyle name="RIGs linked cells 5 2 2 9" xfId="37693"/>
    <cellStyle name="RIGs linked cells 5 2 20" xfId="37694"/>
    <cellStyle name="RIGs linked cells 5 2 21" xfId="37695"/>
    <cellStyle name="RIGs linked cells 5 2 22" xfId="37696"/>
    <cellStyle name="RIGs linked cells 5 2 23" xfId="37697"/>
    <cellStyle name="RIGs linked cells 5 2 24" xfId="37698"/>
    <cellStyle name="RIGs linked cells 5 2 25" xfId="37699"/>
    <cellStyle name="RIGs linked cells 5 2 26" xfId="37700"/>
    <cellStyle name="RIGs linked cells 5 2 27" xfId="37701"/>
    <cellStyle name="RIGs linked cells 5 2 28" xfId="37702"/>
    <cellStyle name="RIGs linked cells 5 2 29" xfId="37703"/>
    <cellStyle name="RIGs linked cells 5 2 3" xfId="37704"/>
    <cellStyle name="RIGs linked cells 5 2 3 10" xfId="37705"/>
    <cellStyle name="RIGs linked cells 5 2 3 11" xfId="37706"/>
    <cellStyle name="RIGs linked cells 5 2 3 12" xfId="37707"/>
    <cellStyle name="RIGs linked cells 5 2 3 13" xfId="37708"/>
    <cellStyle name="RIGs linked cells 5 2 3 2" xfId="37709"/>
    <cellStyle name="RIGs linked cells 5 2 3 2 2" xfId="48111"/>
    <cellStyle name="RIGs linked cells 5 2 3 2 3" xfId="48112"/>
    <cellStyle name="RIGs linked cells 5 2 3 3" xfId="37710"/>
    <cellStyle name="RIGs linked cells 5 2 3 3 2" xfId="48113"/>
    <cellStyle name="RIGs linked cells 5 2 3 3 3" xfId="48114"/>
    <cellStyle name="RIGs linked cells 5 2 3 4" xfId="37711"/>
    <cellStyle name="RIGs linked cells 5 2 3 5" xfId="37712"/>
    <cellStyle name="RIGs linked cells 5 2 3 6" xfId="37713"/>
    <cellStyle name="RIGs linked cells 5 2 3 7" xfId="37714"/>
    <cellStyle name="RIGs linked cells 5 2 3 8" xfId="37715"/>
    <cellStyle name="RIGs linked cells 5 2 3 9" xfId="37716"/>
    <cellStyle name="RIGs linked cells 5 2 30" xfId="37717"/>
    <cellStyle name="RIGs linked cells 5 2 31" xfId="37718"/>
    <cellStyle name="RIGs linked cells 5 2 32" xfId="37719"/>
    <cellStyle name="RIGs linked cells 5 2 33" xfId="37720"/>
    <cellStyle name="RIGs linked cells 5 2 34" xfId="37721"/>
    <cellStyle name="RIGs linked cells 5 2 35" xfId="37722"/>
    <cellStyle name="RIGs linked cells 5 2 4" xfId="37723"/>
    <cellStyle name="RIGs linked cells 5 2 4 2" xfId="48115"/>
    <cellStyle name="RIGs linked cells 5 2 4 3" xfId="48116"/>
    <cellStyle name="RIGs linked cells 5 2 5" xfId="37724"/>
    <cellStyle name="RIGs linked cells 5 2 5 2" xfId="48117"/>
    <cellStyle name="RIGs linked cells 5 2 5 3" xfId="48118"/>
    <cellStyle name="RIGs linked cells 5 2 6" xfId="37725"/>
    <cellStyle name="RIGs linked cells 5 2 7" xfId="37726"/>
    <cellStyle name="RIGs linked cells 5 2 8" xfId="37727"/>
    <cellStyle name="RIGs linked cells 5 2 9" xfId="37728"/>
    <cellStyle name="RIGs linked cells 5 2_4 28 1_Asst_Health_Crit_AllTO_RIIO_20110714pm" xfId="37729"/>
    <cellStyle name="RIGs linked cells 5 20" xfId="37730"/>
    <cellStyle name="RIGs linked cells 5 20 2" xfId="48119"/>
    <cellStyle name="RIGs linked cells 5 21" xfId="37731"/>
    <cellStyle name="RIGs linked cells 5 21 2" xfId="48120"/>
    <cellStyle name="RIGs linked cells 5 22" xfId="37732"/>
    <cellStyle name="RIGs linked cells 5 22 2" xfId="48121"/>
    <cellStyle name="RIGs linked cells 5 23" xfId="37733"/>
    <cellStyle name="RIGs linked cells 5 23 2" xfId="48122"/>
    <cellStyle name="RIGs linked cells 5 24" xfId="37734"/>
    <cellStyle name="RIGs linked cells 5 24 2" xfId="48123"/>
    <cellStyle name="RIGs linked cells 5 25" xfId="37735"/>
    <cellStyle name="RIGs linked cells 5 25 2" xfId="48124"/>
    <cellStyle name="RIGs linked cells 5 26" xfId="37736"/>
    <cellStyle name="RIGs linked cells 5 27" xfId="37737"/>
    <cellStyle name="RIGs linked cells 5 28" xfId="37738"/>
    <cellStyle name="RIGs linked cells 5 29" xfId="37739"/>
    <cellStyle name="RIGs linked cells 5 3" xfId="37740"/>
    <cellStyle name="RIGs linked cells 5 3 10" xfId="37741"/>
    <cellStyle name="RIGs linked cells 5 3 11" xfId="37742"/>
    <cellStyle name="RIGs linked cells 5 3 12" xfId="37743"/>
    <cellStyle name="RIGs linked cells 5 3 13" xfId="37744"/>
    <cellStyle name="RIGs linked cells 5 3 14" xfId="37745"/>
    <cellStyle name="RIGs linked cells 5 3 15" xfId="37746"/>
    <cellStyle name="RIGs linked cells 5 3 16" xfId="37747"/>
    <cellStyle name="RIGs linked cells 5 3 17" xfId="37748"/>
    <cellStyle name="RIGs linked cells 5 3 18" xfId="37749"/>
    <cellStyle name="RIGs linked cells 5 3 19" xfId="37750"/>
    <cellStyle name="RIGs linked cells 5 3 2" xfId="37751"/>
    <cellStyle name="RIGs linked cells 5 3 2 10" xfId="37752"/>
    <cellStyle name="RIGs linked cells 5 3 2 11" xfId="37753"/>
    <cellStyle name="RIGs linked cells 5 3 2 12" xfId="37754"/>
    <cellStyle name="RIGs linked cells 5 3 2 13" xfId="37755"/>
    <cellStyle name="RIGs linked cells 5 3 2 2" xfId="37756"/>
    <cellStyle name="RIGs linked cells 5 3 2 2 2" xfId="48125"/>
    <cellStyle name="RIGs linked cells 5 3 2 2 3" xfId="48126"/>
    <cellStyle name="RIGs linked cells 5 3 2 3" xfId="37757"/>
    <cellStyle name="RIGs linked cells 5 3 2 3 2" xfId="48127"/>
    <cellStyle name="RIGs linked cells 5 3 2 3 3" xfId="48128"/>
    <cellStyle name="RIGs linked cells 5 3 2 4" xfId="37758"/>
    <cellStyle name="RIGs linked cells 5 3 2 5" xfId="37759"/>
    <cellStyle name="RIGs linked cells 5 3 2 6" xfId="37760"/>
    <cellStyle name="RIGs linked cells 5 3 2 7" xfId="37761"/>
    <cellStyle name="RIGs linked cells 5 3 2 8" xfId="37762"/>
    <cellStyle name="RIGs linked cells 5 3 2 9" xfId="37763"/>
    <cellStyle name="RIGs linked cells 5 3 20" xfId="37764"/>
    <cellStyle name="RIGs linked cells 5 3 21" xfId="37765"/>
    <cellStyle name="RIGs linked cells 5 3 22" xfId="37766"/>
    <cellStyle name="RIGs linked cells 5 3 23" xfId="37767"/>
    <cellStyle name="RIGs linked cells 5 3 24" xfId="37768"/>
    <cellStyle name="RIGs linked cells 5 3 25" xfId="37769"/>
    <cellStyle name="RIGs linked cells 5 3 26" xfId="37770"/>
    <cellStyle name="RIGs linked cells 5 3 27" xfId="37771"/>
    <cellStyle name="RIGs linked cells 5 3 28" xfId="37772"/>
    <cellStyle name="RIGs linked cells 5 3 29" xfId="37773"/>
    <cellStyle name="RIGs linked cells 5 3 3" xfId="37774"/>
    <cellStyle name="RIGs linked cells 5 3 3 2" xfId="48129"/>
    <cellStyle name="RIGs linked cells 5 3 3 3" xfId="48130"/>
    <cellStyle name="RIGs linked cells 5 3 30" xfId="37775"/>
    <cellStyle name="RIGs linked cells 5 3 31" xfId="37776"/>
    <cellStyle name="RIGs linked cells 5 3 32" xfId="37777"/>
    <cellStyle name="RIGs linked cells 5 3 33" xfId="37778"/>
    <cellStyle name="RIGs linked cells 5 3 34" xfId="37779"/>
    <cellStyle name="RIGs linked cells 5 3 4" xfId="37780"/>
    <cellStyle name="RIGs linked cells 5 3 4 2" xfId="48131"/>
    <cellStyle name="RIGs linked cells 5 3 4 3" xfId="48132"/>
    <cellStyle name="RIGs linked cells 5 3 5" xfId="37781"/>
    <cellStyle name="RIGs linked cells 5 3 6" xfId="37782"/>
    <cellStyle name="RIGs linked cells 5 3 7" xfId="37783"/>
    <cellStyle name="RIGs linked cells 5 3 8" xfId="37784"/>
    <cellStyle name="RIGs linked cells 5 3 9" xfId="37785"/>
    <cellStyle name="RIGs linked cells 5 30" xfId="37786"/>
    <cellStyle name="RIGs linked cells 5 31" xfId="37787"/>
    <cellStyle name="RIGs linked cells 5 32" xfId="37788"/>
    <cellStyle name="RIGs linked cells 5 33" xfId="37789"/>
    <cellStyle name="RIGs linked cells 5 34" xfId="37790"/>
    <cellStyle name="RIGs linked cells 5 35" xfId="37791"/>
    <cellStyle name="RIGs linked cells 5 36" xfId="37792"/>
    <cellStyle name="RIGs linked cells 5 37" xfId="37793"/>
    <cellStyle name="RIGs linked cells 5 38" xfId="37794"/>
    <cellStyle name="RIGs linked cells 5 4" xfId="37795"/>
    <cellStyle name="RIGs linked cells 5 4 10" xfId="37796"/>
    <cellStyle name="RIGs linked cells 5 4 11" xfId="37797"/>
    <cellStyle name="RIGs linked cells 5 4 12" xfId="37798"/>
    <cellStyle name="RIGs linked cells 5 4 13" xfId="37799"/>
    <cellStyle name="RIGs linked cells 5 4 14" xfId="37800"/>
    <cellStyle name="RIGs linked cells 5 4 15" xfId="37801"/>
    <cellStyle name="RIGs linked cells 5 4 16" xfId="37802"/>
    <cellStyle name="RIGs linked cells 5 4 17" xfId="37803"/>
    <cellStyle name="RIGs linked cells 5 4 18" xfId="37804"/>
    <cellStyle name="RIGs linked cells 5 4 19" xfId="37805"/>
    <cellStyle name="RIGs linked cells 5 4 2" xfId="37806"/>
    <cellStyle name="RIGs linked cells 5 4 2 10" xfId="37807"/>
    <cellStyle name="RIGs linked cells 5 4 2 11" xfId="37808"/>
    <cellStyle name="RIGs linked cells 5 4 2 12" xfId="37809"/>
    <cellStyle name="RIGs linked cells 5 4 2 13" xfId="37810"/>
    <cellStyle name="RIGs linked cells 5 4 2 2" xfId="37811"/>
    <cellStyle name="RIGs linked cells 5 4 2 2 2" xfId="48133"/>
    <cellStyle name="RIGs linked cells 5 4 2 2 3" xfId="48134"/>
    <cellStyle name="RIGs linked cells 5 4 2 3" xfId="37812"/>
    <cellStyle name="RIGs linked cells 5 4 2 3 2" xfId="48135"/>
    <cellStyle name="RIGs linked cells 5 4 2 3 3" xfId="48136"/>
    <cellStyle name="RIGs linked cells 5 4 2 4" xfId="37813"/>
    <cellStyle name="RIGs linked cells 5 4 2 5" xfId="37814"/>
    <cellStyle name="RIGs linked cells 5 4 2 6" xfId="37815"/>
    <cellStyle name="RIGs linked cells 5 4 2 7" xfId="37816"/>
    <cellStyle name="RIGs linked cells 5 4 2 8" xfId="37817"/>
    <cellStyle name="RIGs linked cells 5 4 2 9" xfId="37818"/>
    <cellStyle name="RIGs linked cells 5 4 20" xfId="37819"/>
    <cellStyle name="RIGs linked cells 5 4 21" xfId="37820"/>
    <cellStyle name="RIGs linked cells 5 4 22" xfId="37821"/>
    <cellStyle name="RIGs linked cells 5 4 23" xfId="37822"/>
    <cellStyle name="RIGs linked cells 5 4 24" xfId="37823"/>
    <cellStyle name="RIGs linked cells 5 4 25" xfId="37824"/>
    <cellStyle name="RIGs linked cells 5 4 26" xfId="37825"/>
    <cellStyle name="RIGs linked cells 5 4 27" xfId="37826"/>
    <cellStyle name="RIGs linked cells 5 4 28" xfId="37827"/>
    <cellStyle name="RIGs linked cells 5 4 29" xfId="37828"/>
    <cellStyle name="RIGs linked cells 5 4 3" xfId="37829"/>
    <cellStyle name="RIGs linked cells 5 4 3 2" xfId="48137"/>
    <cellStyle name="RIGs linked cells 5 4 3 3" xfId="48138"/>
    <cellStyle name="RIGs linked cells 5 4 30" xfId="37830"/>
    <cellStyle name="RIGs linked cells 5 4 31" xfId="37831"/>
    <cellStyle name="RIGs linked cells 5 4 32" xfId="37832"/>
    <cellStyle name="RIGs linked cells 5 4 33" xfId="37833"/>
    <cellStyle name="RIGs linked cells 5 4 34" xfId="37834"/>
    <cellStyle name="RIGs linked cells 5 4 4" xfId="37835"/>
    <cellStyle name="RIGs linked cells 5 4 4 2" xfId="48139"/>
    <cellStyle name="RIGs linked cells 5 4 4 3" xfId="48140"/>
    <cellStyle name="RIGs linked cells 5 4 5" xfId="37836"/>
    <cellStyle name="RIGs linked cells 5 4 6" xfId="37837"/>
    <cellStyle name="RIGs linked cells 5 4 7" xfId="37838"/>
    <cellStyle name="RIGs linked cells 5 4 8" xfId="37839"/>
    <cellStyle name="RIGs linked cells 5 4 9" xfId="37840"/>
    <cellStyle name="RIGs linked cells 5 5" xfId="37841"/>
    <cellStyle name="RIGs linked cells 5 5 10" xfId="37842"/>
    <cellStyle name="RIGs linked cells 5 5 11" xfId="37843"/>
    <cellStyle name="RIGs linked cells 5 5 12" xfId="37844"/>
    <cellStyle name="RIGs linked cells 5 5 13" xfId="37845"/>
    <cellStyle name="RIGs linked cells 5 5 2" xfId="37846"/>
    <cellStyle name="RIGs linked cells 5 5 2 2" xfId="48141"/>
    <cellStyle name="RIGs linked cells 5 5 2 3" xfId="48142"/>
    <cellStyle name="RIGs linked cells 5 5 3" xfId="37847"/>
    <cellStyle name="RIGs linked cells 5 5 3 2" xfId="48143"/>
    <cellStyle name="RIGs linked cells 5 5 3 3" xfId="48144"/>
    <cellStyle name="RIGs linked cells 5 5 4" xfId="37848"/>
    <cellStyle name="RIGs linked cells 5 5 5" xfId="37849"/>
    <cellStyle name="RIGs linked cells 5 5 6" xfId="37850"/>
    <cellStyle name="RIGs linked cells 5 5 7" xfId="37851"/>
    <cellStyle name="RIGs linked cells 5 5 8" xfId="37852"/>
    <cellStyle name="RIGs linked cells 5 5 9" xfId="37853"/>
    <cellStyle name="RIGs linked cells 5 6" xfId="37854"/>
    <cellStyle name="RIGs linked cells 5 6 2" xfId="48145"/>
    <cellStyle name="RIGs linked cells 5 6 2 2" xfId="48146"/>
    <cellStyle name="RIGs linked cells 5 6 2 3" xfId="48147"/>
    <cellStyle name="RIGs linked cells 5 6 3" xfId="48148"/>
    <cellStyle name="RIGs linked cells 5 6 3 2" xfId="48149"/>
    <cellStyle name="RIGs linked cells 5 6 4" xfId="48150"/>
    <cellStyle name="RIGs linked cells 5 7" xfId="37855"/>
    <cellStyle name="RIGs linked cells 5 7 2" xfId="48151"/>
    <cellStyle name="RIGs linked cells 5 8" xfId="37856"/>
    <cellStyle name="RIGs linked cells 5 8 2" xfId="48152"/>
    <cellStyle name="RIGs linked cells 5 9" xfId="37857"/>
    <cellStyle name="RIGs linked cells 5 9 2" xfId="48153"/>
    <cellStyle name="RIGs linked cells 5_4 28 1_Asst_Health_Crit_AllTO_RIIO_20110714pm" xfId="37858"/>
    <cellStyle name="RIGs linked cells 6" xfId="37859"/>
    <cellStyle name="RIGs linked cells 6 10" xfId="37860"/>
    <cellStyle name="RIGs linked cells 6 11" xfId="37861"/>
    <cellStyle name="RIGs linked cells 6 12" xfId="37862"/>
    <cellStyle name="RIGs linked cells 6 13" xfId="37863"/>
    <cellStyle name="RIGs linked cells 6 14" xfId="37864"/>
    <cellStyle name="RIGs linked cells 6 15" xfId="37865"/>
    <cellStyle name="RIGs linked cells 6 16" xfId="37866"/>
    <cellStyle name="RIGs linked cells 6 17" xfId="37867"/>
    <cellStyle name="RIGs linked cells 6 18" xfId="37868"/>
    <cellStyle name="RIGs linked cells 6 19" xfId="37869"/>
    <cellStyle name="RIGs linked cells 6 2" xfId="37870"/>
    <cellStyle name="RIGs linked cells 6 2 10" xfId="37871"/>
    <cellStyle name="RIGs linked cells 6 2 11" xfId="37872"/>
    <cellStyle name="RIGs linked cells 6 2 12" xfId="37873"/>
    <cellStyle name="RIGs linked cells 6 2 13" xfId="37874"/>
    <cellStyle name="RIGs linked cells 6 2 14" xfId="37875"/>
    <cellStyle name="RIGs linked cells 6 2 15" xfId="37876"/>
    <cellStyle name="RIGs linked cells 6 2 16" xfId="37877"/>
    <cellStyle name="RIGs linked cells 6 2 17" xfId="37878"/>
    <cellStyle name="RIGs linked cells 6 2 18" xfId="37879"/>
    <cellStyle name="RIGs linked cells 6 2 19" xfId="37880"/>
    <cellStyle name="RIGs linked cells 6 2 2" xfId="37881"/>
    <cellStyle name="RIGs linked cells 6 2 2 10" xfId="37882"/>
    <cellStyle name="RIGs linked cells 6 2 2 11" xfId="37883"/>
    <cellStyle name="RIGs linked cells 6 2 2 12" xfId="37884"/>
    <cellStyle name="RIGs linked cells 6 2 2 13" xfId="37885"/>
    <cellStyle name="RIGs linked cells 6 2 2 2" xfId="37886"/>
    <cellStyle name="RIGs linked cells 6 2 2 2 2" xfId="48154"/>
    <cellStyle name="RIGs linked cells 6 2 2 2 3" xfId="48155"/>
    <cellStyle name="RIGs linked cells 6 2 2 3" xfId="37887"/>
    <cellStyle name="RIGs linked cells 6 2 2 3 2" xfId="48156"/>
    <cellStyle name="RIGs linked cells 6 2 2 3 3" xfId="48157"/>
    <cellStyle name="RIGs linked cells 6 2 2 4" xfId="37888"/>
    <cellStyle name="RIGs linked cells 6 2 2 5" xfId="37889"/>
    <cellStyle name="RIGs linked cells 6 2 2 6" xfId="37890"/>
    <cellStyle name="RIGs linked cells 6 2 2 7" xfId="37891"/>
    <cellStyle name="RIGs linked cells 6 2 2 8" xfId="37892"/>
    <cellStyle name="RIGs linked cells 6 2 2 9" xfId="37893"/>
    <cellStyle name="RIGs linked cells 6 2 20" xfId="37894"/>
    <cellStyle name="RIGs linked cells 6 2 21" xfId="37895"/>
    <cellStyle name="RIGs linked cells 6 2 22" xfId="37896"/>
    <cellStyle name="RIGs linked cells 6 2 23" xfId="37897"/>
    <cellStyle name="RIGs linked cells 6 2 24" xfId="37898"/>
    <cellStyle name="RIGs linked cells 6 2 25" xfId="37899"/>
    <cellStyle name="RIGs linked cells 6 2 26" xfId="37900"/>
    <cellStyle name="RIGs linked cells 6 2 27" xfId="37901"/>
    <cellStyle name="RIGs linked cells 6 2 28" xfId="37902"/>
    <cellStyle name="RIGs linked cells 6 2 29" xfId="37903"/>
    <cellStyle name="RIGs linked cells 6 2 3" xfId="37904"/>
    <cellStyle name="RIGs linked cells 6 2 3 2" xfId="48158"/>
    <cellStyle name="RIGs linked cells 6 2 3 3" xfId="48159"/>
    <cellStyle name="RIGs linked cells 6 2 30" xfId="37905"/>
    <cellStyle name="RIGs linked cells 6 2 31" xfId="37906"/>
    <cellStyle name="RIGs linked cells 6 2 32" xfId="37907"/>
    <cellStyle name="RIGs linked cells 6 2 33" xfId="37908"/>
    <cellStyle name="RIGs linked cells 6 2 34" xfId="37909"/>
    <cellStyle name="RIGs linked cells 6 2 4" xfId="37910"/>
    <cellStyle name="RIGs linked cells 6 2 4 2" xfId="48160"/>
    <cellStyle name="RIGs linked cells 6 2 4 3" xfId="48161"/>
    <cellStyle name="RIGs linked cells 6 2 5" xfId="37911"/>
    <cellStyle name="RIGs linked cells 6 2 6" xfId="37912"/>
    <cellStyle name="RIGs linked cells 6 2 7" xfId="37913"/>
    <cellStyle name="RIGs linked cells 6 2 8" xfId="37914"/>
    <cellStyle name="RIGs linked cells 6 2 9" xfId="37915"/>
    <cellStyle name="RIGs linked cells 6 20" xfId="37916"/>
    <cellStyle name="RIGs linked cells 6 21" xfId="37917"/>
    <cellStyle name="RIGs linked cells 6 22" xfId="37918"/>
    <cellStyle name="RIGs linked cells 6 23" xfId="37919"/>
    <cellStyle name="RIGs linked cells 6 24" xfId="37920"/>
    <cellStyle name="RIGs linked cells 6 25" xfId="37921"/>
    <cellStyle name="RIGs linked cells 6 26" xfId="37922"/>
    <cellStyle name="RIGs linked cells 6 27" xfId="37923"/>
    <cellStyle name="RIGs linked cells 6 28" xfId="37924"/>
    <cellStyle name="RIGs linked cells 6 29" xfId="37925"/>
    <cellStyle name="RIGs linked cells 6 3" xfId="37926"/>
    <cellStyle name="RIGs linked cells 6 3 10" xfId="37927"/>
    <cellStyle name="RIGs linked cells 6 3 11" xfId="37928"/>
    <cellStyle name="RIGs linked cells 6 3 12" xfId="37929"/>
    <cellStyle name="RIGs linked cells 6 3 13" xfId="37930"/>
    <cellStyle name="RIGs linked cells 6 3 2" xfId="37931"/>
    <cellStyle name="RIGs linked cells 6 3 2 2" xfId="48162"/>
    <cellStyle name="RIGs linked cells 6 3 2 3" xfId="48163"/>
    <cellStyle name="RIGs linked cells 6 3 3" xfId="37932"/>
    <cellStyle name="RIGs linked cells 6 3 3 2" xfId="48164"/>
    <cellStyle name="RIGs linked cells 6 3 3 3" xfId="48165"/>
    <cellStyle name="RIGs linked cells 6 3 4" xfId="37933"/>
    <cellStyle name="RIGs linked cells 6 3 5" xfId="37934"/>
    <cellStyle name="RIGs linked cells 6 3 6" xfId="37935"/>
    <cellStyle name="RIGs linked cells 6 3 7" xfId="37936"/>
    <cellStyle name="RIGs linked cells 6 3 8" xfId="37937"/>
    <cellStyle name="RIGs linked cells 6 3 9" xfId="37938"/>
    <cellStyle name="RIGs linked cells 6 30" xfId="37939"/>
    <cellStyle name="RIGs linked cells 6 31" xfId="37940"/>
    <cellStyle name="RIGs linked cells 6 32" xfId="37941"/>
    <cellStyle name="RIGs linked cells 6 33" xfId="37942"/>
    <cellStyle name="RIGs linked cells 6 34" xfId="37943"/>
    <cellStyle name="RIGs linked cells 6 35" xfId="37944"/>
    <cellStyle name="RIGs linked cells 6 4" xfId="37945"/>
    <cellStyle name="RIGs linked cells 6 4 2" xfId="48166"/>
    <cellStyle name="RIGs linked cells 6 4 3" xfId="48167"/>
    <cellStyle name="RIGs linked cells 6 5" xfId="37946"/>
    <cellStyle name="RIGs linked cells 6 5 2" xfId="48168"/>
    <cellStyle name="RIGs linked cells 6 5 3" xfId="48169"/>
    <cellStyle name="RIGs linked cells 6 6" xfId="37947"/>
    <cellStyle name="RIGs linked cells 6 7" xfId="37948"/>
    <cellStyle name="RIGs linked cells 6 8" xfId="37949"/>
    <cellStyle name="RIGs linked cells 6 9" xfId="37950"/>
    <cellStyle name="RIGs linked cells 6_4 28 1_Asst_Health_Crit_AllTO_RIIO_20110714pm" xfId="37951"/>
    <cellStyle name="RIGs linked cells 7" xfId="37952"/>
    <cellStyle name="RIGs linked cells 7 10" xfId="37953"/>
    <cellStyle name="RIGs linked cells 7 11" xfId="37954"/>
    <cellStyle name="RIGs linked cells 7 12" xfId="37955"/>
    <cellStyle name="RIGs linked cells 7 13" xfId="37956"/>
    <cellStyle name="RIGs linked cells 7 14" xfId="37957"/>
    <cellStyle name="RIGs linked cells 7 15" xfId="37958"/>
    <cellStyle name="RIGs linked cells 7 16" xfId="37959"/>
    <cellStyle name="RIGs linked cells 7 17" xfId="37960"/>
    <cellStyle name="RIGs linked cells 7 18" xfId="37961"/>
    <cellStyle name="RIGs linked cells 7 19" xfId="37962"/>
    <cellStyle name="RIGs linked cells 7 2" xfId="37963"/>
    <cellStyle name="RIGs linked cells 7 2 10" xfId="37964"/>
    <cellStyle name="RIGs linked cells 7 2 11" xfId="37965"/>
    <cellStyle name="RIGs linked cells 7 2 12" xfId="37966"/>
    <cellStyle name="RIGs linked cells 7 2 13" xfId="37967"/>
    <cellStyle name="RIGs linked cells 7 2 2" xfId="37968"/>
    <cellStyle name="RIGs linked cells 7 2 2 2" xfId="48170"/>
    <cellStyle name="RIGs linked cells 7 2 2 3" xfId="48171"/>
    <cellStyle name="RIGs linked cells 7 2 3" xfId="37969"/>
    <cellStyle name="RIGs linked cells 7 2 3 2" xfId="48172"/>
    <cellStyle name="RIGs linked cells 7 2 3 3" xfId="48173"/>
    <cellStyle name="RIGs linked cells 7 2 4" xfId="37970"/>
    <cellStyle name="RIGs linked cells 7 2 5" xfId="37971"/>
    <cellStyle name="RIGs linked cells 7 2 6" xfId="37972"/>
    <cellStyle name="RIGs linked cells 7 2 7" xfId="37973"/>
    <cellStyle name="RIGs linked cells 7 2 8" xfId="37974"/>
    <cellStyle name="RIGs linked cells 7 2 9" xfId="37975"/>
    <cellStyle name="RIGs linked cells 7 20" xfId="37976"/>
    <cellStyle name="RIGs linked cells 7 21" xfId="37977"/>
    <cellStyle name="RIGs linked cells 7 22" xfId="37978"/>
    <cellStyle name="RIGs linked cells 7 23" xfId="37979"/>
    <cellStyle name="RIGs linked cells 7 24" xfId="37980"/>
    <cellStyle name="RIGs linked cells 7 25" xfId="37981"/>
    <cellStyle name="RIGs linked cells 7 26" xfId="37982"/>
    <cellStyle name="RIGs linked cells 7 27" xfId="37983"/>
    <cellStyle name="RIGs linked cells 7 28" xfId="37984"/>
    <cellStyle name="RIGs linked cells 7 29" xfId="37985"/>
    <cellStyle name="RIGs linked cells 7 3" xfId="37986"/>
    <cellStyle name="RIGs linked cells 7 3 2" xfId="48174"/>
    <cellStyle name="RIGs linked cells 7 3 3" xfId="48175"/>
    <cellStyle name="RIGs linked cells 7 30" xfId="37987"/>
    <cellStyle name="RIGs linked cells 7 31" xfId="37988"/>
    <cellStyle name="RIGs linked cells 7 32" xfId="37989"/>
    <cellStyle name="RIGs linked cells 7 33" xfId="37990"/>
    <cellStyle name="RIGs linked cells 7 34" xfId="37991"/>
    <cellStyle name="RIGs linked cells 7 4" xfId="37992"/>
    <cellStyle name="RIGs linked cells 7 4 2" xfId="48176"/>
    <cellStyle name="RIGs linked cells 7 4 3" xfId="48177"/>
    <cellStyle name="RIGs linked cells 7 5" xfId="37993"/>
    <cellStyle name="RIGs linked cells 7 6" xfId="37994"/>
    <cellStyle name="RIGs linked cells 7 7" xfId="37995"/>
    <cellStyle name="RIGs linked cells 7 8" xfId="37996"/>
    <cellStyle name="RIGs linked cells 7 9" xfId="37997"/>
    <cellStyle name="RIGs linked cells 8" xfId="37998"/>
    <cellStyle name="RIGs linked cells 8 10" xfId="37999"/>
    <cellStyle name="RIGs linked cells 8 11" xfId="38000"/>
    <cellStyle name="RIGs linked cells 8 12" xfId="38001"/>
    <cellStyle name="RIGs linked cells 8 13" xfId="38002"/>
    <cellStyle name="RIGs linked cells 8 14" xfId="38003"/>
    <cellStyle name="RIGs linked cells 8 15" xfId="38004"/>
    <cellStyle name="RIGs linked cells 8 16" xfId="38005"/>
    <cellStyle name="RIGs linked cells 8 17" xfId="38006"/>
    <cellStyle name="RIGs linked cells 8 18" xfId="38007"/>
    <cellStyle name="RIGs linked cells 8 19" xfId="38008"/>
    <cellStyle name="RIGs linked cells 8 2" xfId="38009"/>
    <cellStyle name="RIGs linked cells 8 2 10" xfId="38010"/>
    <cellStyle name="RIGs linked cells 8 2 11" xfId="38011"/>
    <cellStyle name="RIGs linked cells 8 2 12" xfId="38012"/>
    <cellStyle name="RIGs linked cells 8 2 13" xfId="38013"/>
    <cellStyle name="RIGs linked cells 8 2 2" xfId="38014"/>
    <cellStyle name="RIGs linked cells 8 2 2 2" xfId="48178"/>
    <cellStyle name="RIGs linked cells 8 2 2 3" xfId="48179"/>
    <cellStyle name="RIGs linked cells 8 2 3" xfId="38015"/>
    <cellStyle name="RIGs linked cells 8 2 3 2" xfId="48180"/>
    <cellStyle name="RIGs linked cells 8 2 3 3" xfId="48181"/>
    <cellStyle name="RIGs linked cells 8 2 4" xfId="38016"/>
    <cellStyle name="RIGs linked cells 8 2 5" xfId="38017"/>
    <cellStyle name="RIGs linked cells 8 2 6" xfId="38018"/>
    <cellStyle name="RIGs linked cells 8 2 7" xfId="38019"/>
    <cellStyle name="RIGs linked cells 8 2 8" xfId="38020"/>
    <cellStyle name="RIGs linked cells 8 2 9" xfId="38021"/>
    <cellStyle name="RIGs linked cells 8 20" xfId="38022"/>
    <cellStyle name="RIGs linked cells 8 21" xfId="38023"/>
    <cellStyle name="RIGs linked cells 8 22" xfId="38024"/>
    <cellStyle name="RIGs linked cells 8 23" xfId="38025"/>
    <cellStyle name="RIGs linked cells 8 24" xfId="38026"/>
    <cellStyle name="RIGs linked cells 8 25" xfId="38027"/>
    <cellStyle name="RIGs linked cells 8 26" xfId="38028"/>
    <cellStyle name="RIGs linked cells 8 27" xfId="38029"/>
    <cellStyle name="RIGs linked cells 8 28" xfId="38030"/>
    <cellStyle name="RIGs linked cells 8 29" xfId="38031"/>
    <cellStyle name="RIGs linked cells 8 3" xfId="38032"/>
    <cellStyle name="RIGs linked cells 8 3 2" xfId="48182"/>
    <cellStyle name="RIGs linked cells 8 3 3" xfId="48183"/>
    <cellStyle name="RIGs linked cells 8 30" xfId="38033"/>
    <cellStyle name="RIGs linked cells 8 31" xfId="38034"/>
    <cellStyle name="RIGs linked cells 8 32" xfId="38035"/>
    <cellStyle name="RIGs linked cells 8 33" xfId="38036"/>
    <cellStyle name="RIGs linked cells 8 34" xfId="38037"/>
    <cellStyle name="RIGs linked cells 8 4" xfId="38038"/>
    <cellStyle name="RIGs linked cells 8 4 2" xfId="48184"/>
    <cellStyle name="RIGs linked cells 8 4 3" xfId="48185"/>
    <cellStyle name="RIGs linked cells 8 5" xfId="38039"/>
    <cellStyle name="RIGs linked cells 8 6" xfId="38040"/>
    <cellStyle name="RIGs linked cells 8 7" xfId="38041"/>
    <cellStyle name="RIGs linked cells 8 8" xfId="38042"/>
    <cellStyle name="RIGs linked cells 8 9" xfId="38043"/>
    <cellStyle name="RIGs linked cells 9" xfId="38044"/>
    <cellStyle name="RIGs linked cells 9 10" xfId="38045"/>
    <cellStyle name="RIGs linked cells 9 11" xfId="38046"/>
    <cellStyle name="RIGs linked cells 9 12" xfId="38047"/>
    <cellStyle name="RIGs linked cells 9 13" xfId="38048"/>
    <cellStyle name="RIGs linked cells 9 14" xfId="38049"/>
    <cellStyle name="RIGs linked cells 9 15" xfId="38050"/>
    <cellStyle name="RIGs linked cells 9 16" xfId="38051"/>
    <cellStyle name="RIGs linked cells 9 17" xfId="38052"/>
    <cellStyle name="RIGs linked cells 9 18" xfId="38053"/>
    <cellStyle name="RIGs linked cells 9 19" xfId="38054"/>
    <cellStyle name="RIGs linked cells 9 2" xfId="38055"/>
    <cellStyle name="RIGs linked cells 9 2 10" xfId="38056"/>
    <cellStyle name="RIGs linked cells 9 2 11" xfId="38057"/>
    <cellStyle name="RIGs linked cells 9 2 12" xfId="38058"/>
    <cellStyle name="RIGs linked cells 9 2 13" xfId="38059"/>
    <cellStyle name="RIGs linked cells 9 2 2" xfId="38060"/>
    <cellStyle name="RIGs linked cells 9 2 2 2" xfId="48186"/>
    <cellStyle name="RIGs linked cells 9 2 2 3" xfId="48187"/>
    <cellStyle name="RIGs linked cells 9 2 3" xfId="38061"/>
    <cellStyle name="RIGs linked cells 9 2 3 2" xfId="48188"/>
    <cellStyle name="RIGs linked cells 9 2 3 3" xfId="48189"/>
    <cellStyle name="RIGs linked cells 9 2 4" xfId="38062"/>
    <cellStyle name="RIGs linked cells 9 2 5" xfId="38063"/>
    <cellStyle name="RIGs linked cells 9 2 6" xfId="38064"/>
    <cellStyle name="RIGs linked cells 9 2 7" xfId="38065"/>
    <cellStyle name="RIGs linked cells 9 2 8" xfId="38066"/>
    <cellStyle name="RIGs linked cells 9 2 9" xfId="38067"/>
    <cellStyle name="RIGs linked cells 9 20" xfId="38068"/>
    <cellStyle name="RIGs linked cells 9 21" xfId="38069"/>
    <cellStyle name="RIGs linked cells 9 22" xfId="38070"/>
    <cellStyle name="RIGs linked cells 9 23" xfId="38071"/>
    <cellStyle name="RIGs linked cells 9 24" xfId="38072"/>
    <cellStyle name="RIGs linked cells 9 25" xfId="38073"/>
    <cellStyle name="RIGs linked cells 9 26" xfId="38074"/>
    <cellStyle name="RIGs linked cells 9 27" xfId="38075"/>
    <cellStyle name="RIGs linked cells 9 28" xfId="38076"/>
    <cellStyle name="RIGs linked cells 9 29" xfId="38077"/>
    <cellStyle name="RIGs linked cells 9 3" xfId="38078"/>
    <cellStyle name="RIGs linked cells 9 3 2" xfId="48190"/>
    <cellStyle name="RIGs linked cells 9 3 3" xfId="48191"/>
    <cellStyle name="RIGs linked cells 9 30" xfId="38079"/>
    <cellStyle name="RIGs linked cells 9 31" xfId="38080"/>
    <cellStyle name="RIGs linked cells 9 32" xfId="38081"/>
    <cellStyle name="RIGs linked cells 9 33" xfId="38082"/>
    <cellStyle name="RIGs linked cells 9 34" xfId="38083"/>
    <cellStyle name="RIGs linked cells 9 4" xfId="38084"/>
    <cellStyle name="RIGs linked cells 9 4 2" xfId="48192"/>
    <cellStyle name="RIGs linked cells 9 4 3" xfId="48193"/>
    <cellStyle name="RIGs linked cells 9 5" xfId="38085"/>
    <cellStyle name="RIGs linked cells 9 6" xfId="38086"/>
    <cellStyle name="RIGs linked cells 9 7" xfId="38087"/>
    <cellStyle name="RIGs linked cells 9 8" xfId="38088"/>
    <cellStyle name="RIGs linked cells 9 9" xfId="38089"/>
    <cellStyle name="RIGs linked cells_1.3s Accounting C Costs Scots" xfId="38090"/>
    <cellStyle name="RIGs_1.3s Accounting C Costs Scots" xfId="38091"/>
    <cellStyle name="RISKbigPercent" xfId="49694"/>
    <cellStyle name="RISKbigPercent 2" xfId="49695"/>
    <cellStyle name="RISKbigPercent 2 2" xfId="49696"/>
    <cellStyle name="RISKbigPercent 3" xfId="49697"/>
    <cellStyle name="RISKbigPercent 3 2" xfId="49698"/>
    <cellStyle name="RISKbigPercent 3 3" xfId="49699"/>
    <cellStyle name="RISKbigPercent 4" xfId="49700"/>
    <cellStyle name="RISKbigPercent 4 2" xfId="49701"/>
    <cellStyle name="RISKbigPercent 4 3" xfId="49702"/>
    <cellStyle name="RISKbigPercent 4 3 2" xfId="50720"/>
    <cellStyle name="RISKbigPercent 4 3 3" xfId="50721"/>
    <cellStyle name="RISKbigPercent 5" xfId="49703"/>
    <cellStyle name="RISKbigPercent 5 2" xfId="49704"/>
    <cellStyle name="RISKbigPercent 5 3" xfId="49705"/>
    <cellStyle name="RISKbigPercent 6" xfId="49706"/>
    <cellStyle name="RISKbigPercent 6 2" xfId="49707"/>
    <cellStyle name="RISKbigPercent 7" xfId="49708"/>
    <cellStyle name="RISKblandrEdge" xfId="49709"/>
    <cellStyle name="RISKblandrEdge 2" xfId="49710"/>
    <cellStyle name="RISKblandrEdge 2 2" xfId="49711"/>
    <cellStyle name="RISKblandrEdge 2 2 2" xfId="49712"/>
    <cellStyle name="RISKblandrEdge 3" xfId="49713"/>
    <cellStyle name="RISKblandrEdge 3 2" xfId="49714"/>
    <cellStyle name="RISKblandrEdge 3 2 2" xfId="49715"/>
    <cellStyle name="RISKblandrEdge 3 3" xfId="49716"/>
    <cellStyle name="RISKblandrEdge 3 3 2" xfId="49717"/>
    <cellStyle name="RISKblandrEdge 3 4" xfId="49718"/>
    <cellStyle name="RISKblandrEdge 4" xfId="49719"/>
    <cellStyle name="RISKblandrEdge 4 2" xfId="49720"/>
    <cellStyle name="RISKblandrEdge 4 2 2" xfId="49721"/>
    <cellStyle name="RISKblandrEdge 4 3" xfId="49722"/>
    <cellStyle name="RISKblandrEdge 4 3 2" xfId="49723"/>
    <cellStyle name="RISKblandrEdge 4 3 3" xfId="50722"/>
    <cellStyle name="RISKblandrEdge 5" xfId="49724"/>
    <cellStyle name="RISKblandrEdge 5 2" xfId="49725"/>
    <cellStyle name="RISKblandrEdge 5 3" xfId="49726"/>
    <cellStyle name="RISKblandrEdge 6" xfId="49727"/>
    <cellStyle name="RISKblandrEdge 6 2" xfId="49728"/>
    <cellStyle name="RISKblandrEdge 7" xfId="49729"/>
    <cellStyle name="RISKblCorner" xfId="49730"/>
    <cellStyle name="RISKblCorner 2" xfId="49731"/>
    <cellStyle name="RISKblCorner 2 2" xfId="49732"/>
    <cellStyle name="RISKblCorner 2 2 2" xfId="49733"/>
    <cellStyle name="RISKblCorner 3" xfId="49734"/>
    <cellStyle name="RISKblCorner 3 2" xfId="49735"/>
    <cellStyle name="RISKblCorner 3 2 2" xfId="49736"/>
    <cellStyle name="RISKblCorner 3 3" xfId="49737"/>
    <cellStyle name="RISKblCorner 3 3 2" xfId="49738"/>
    <cellStyle name="RISKblCorner 3 4" xfId="49739"/>
    <cellStyle name="RISKblCorner 4" xfId="49740"/>
    <cellStyle name="RISKblCorner 4 2" xfId="49741"/>
    <cellStyle name="RISKblCorner 4 2 2" xfId="49742"/>
    <cellStyle name="RISKblCorner 4 3" xfId="49743"/>
    <cellStyle name="RISKblCorner 4 3 2" xfId="49744"/>
    <cellStyle name="RISKblCorner 4 3 3" xfId="50723"/>
    <cellStyle name="RISKblCorner 5" xfId="49745"/>
    <cellStyle name="RISKblCorner 5 2" xfId="49746"/>
    <cellStyle name="RISKblCorner 5 3" xfId="49747"/>
    <cellStyle name="RISKblCorner 6" xfId="49748"/>
    <cellStyle name="RISKblCorner 6 2" xfId="49749"/>
    <cellStyle name="RISKblCorner 7" xfId="49750"/>
    <cellStyle name="RISKbottomEdge" xfId="49751"/>
    <cellStyle name="RISKbottomEdge 2" xfId="49752"/>
    <cellStyle name="RISKbottomEdge 2 2" xfId="49753"/>
    <cellStyle name="RISKbottomEdge 2 2 2" xfId="49754"/>
    <cellStyle name="RISKbottomEdge 3" xfId="49755"/>
    <cellStyle name="RISKbottomEdge 3 2" xfId="49756"/>
    <cellStyle name="RISKbottomEdge 3 2 2" xfId="49757"/>
    <cellStyle name="RISKbottomEdge 3 3" xfId="49758"/>
    <cellStyle name="RISKbottomEdge 3 3 2" xfId="49759"/>
    <cellStyle name="RISKbottomEdge 3 4" xfId="49760"/>
    <cellStyle name="RISKbottomEdge 4" xfId="49761"/>
    <cellStyle name="RISKbottomEdge 4 2" xfId="49762"/>
    <cellStyle name="RISKbottomEdge 4 2 2" xfId="49763"/>
    <cellStyle name="RISKbottomEdge 4 3" xfId="49764"/>
    <cellStyle name="RISKbottomEdge 4 3 2" xfId="49765"/>
    <cellStyle name="RISKbottomEdge 4 3 3" xfId="50724"/>
    <cellStyle name="RISKbottomEdge 5" xfId="49766"/>
    <cellStyle name="RISKbottomEdge 5 2" xfId="49767"/>
    <cellStyle name="RISKbottomEdge 5 3" xfId="49768"/>
    <cellStyle name="RISKbottomEdge 6" xfId="49769"/>
    <cellStyle name="RISKbottomEdge 6 2" xfId="49770"/>
    <cellStyle name="RISKbottomEdge 7" xfId="49771"/>
    <cellStyle name="RISKbrCorner" xfId="49772"/>
    <cellStyle name="RISKbrCorner 2" xfId="49773"/>
    <cellStyle name="RISKbrCorner 2 2" xfId="49774"/>
    <cellStyle name="RISKbrCorner 2 2 2" xfId="49775"/>
    <cellStyle name="RISKbrCorner 3" xfId="49776"/>
    <cellStyle name="RISKbrCorner 3 2" xfId="49777"/>
    <cellStyle name="RISKbrCorner 3 2 2" xfId="49778"/>
    <cellStyle name="RISKbrCorner 3 3" xfId="49779"/>
    <cellStyle name="RISKbrCorner 3 3 2" xfId="49780"/>
    <cellStyle name="RISKbrCorner 3 4" xfId="49781"/>
    <cellStyle name="RISKbrCorner 4" xfId="49782"/>
    <cellStyle name="RISKbrCorner 4 2" xfId="49783"/>
    <cellStyle name="RISKbrCorner 4 2 2" xfId="49784"/>
    <cellStyle name="RISKbrCorner 4 3" xfId="49785"/>
    <cellStyle name="RISKbrCorner 4 3 2" xfId="49786"/>
    <cellStyle name="RISKbrCorner 4 3 3" xfId="50725"/>
    <cellStyle name="RISKbrCorner 5" xfId="49787"/>
    <cellStyle name="RISKbrCorner 5 2" xfId="49788"/>
    <cellStyle name="RISKbrCorner 5 3" xfId="49789"/>
    <cellStyle name="RISKbrCorner 6" xfId="49790"/>
    <cellStyle name="RISKbrCorner 6 2" xfId="49791"/>
    <cellStyle name="RISKbrCorner 7" xfId="49792"/>
    <cellStyle name="RISKdarkBoxed" xfId="49793"/>
    <cellStyle name="RISKdarkBoxed 10" xfId="49794"/>
    <cellStyle name="RISKdarkBoxed 2" xfId="49795"/>
    <cellStyle name="RISKdarkBoxed 2 2" xfId="49796"/>
    <cellStyle name="RISKdarkBoxed 2 2 2" xfId="49797"/>
    <cellStyle name="RISKdarkBoxed 2 2 3" xfId="49798"/>
    <cellStyle name="RISKdarkBoxed 2 3" xfId="49799"/>
    <cellStyle name="RISKdarkBoxed 2 3 2" xfId="49800"/>
    <cellStyle name="RISKdarkBoxed 2 4" xfId="49801"/>
    <cellStyle name="RISKdarkBoxed 2 5" xfId="49802"/>
    <cellStyle name="RISKdarkBoxed 3" xfId="49803"/>
    <cellStyle name="RISKdarkBoxed 3 2" xfId="49804"/>
    <cellStyle name="RISKdarkBoxed 3 2 2" xfId="49805"/>
    <cellStyle name="RISKdarkBoxed 3 2 3" xfId="49806"/>
    <cellStyle name="RISKdarkBoxed 3 2 4" xfId="49807"/>
    <cellStyle name="RISKdarkBoxed 3 3" xfId="49808"/>
    <cellStyle name="RISKdarkBoxed 3 3 2" xfId="49809"/>
    <cellStyle name="RISKdarkBoxed 3 4" xfId="49810"/>
    <cellStyle name="RISKdarkBoxed 3 5" xfId="49811"/>
    <cellStyle name="RISKdarkBoxed 3 6" xfId="49812"/>
    <cellStyle name="RISKdarkBoxed 4" xfId="49813"/>
    <cellStyle name="RISKdarkBoxed 4 2" xfId="49814"/>
    <cellStyle name="RISKdarkBoxed 4 2 2" xfId="49815"/>
    <cellStyle name="RISKdarkBoxed 4 2 3" xfId="49816"/>
    <cellStyle name="RISKdarkBoxed 4 2 4" xfId="49817"/>
    <cellStyle name="RISKdarkBoxed 4 3" xfId="49818"/>
    <cellStyle name="RISKdarkBoxed 4 3 2" xfId="49819"/>
    <cellStyle name="RISKdarkBoxed 4 3 3" xfId="50726"/>
    <cellStyle name="RISKdarkBoxed 4 4" xfId="49820"/>
    <cellStyle name="RISKdarkBoxed 4 5" xfId="49821"/>
    <cellStyle name="RISKdarkBoxed 4 6" xfId="49822"/>
    <cellStyle name="RISKdarkBoxed 5" xfId="49823"/>
    <cellStyle name="RISKdarkBoxed 5 2" xfId="49824"/>
    <cellStyle name="RISKdarkBoxed 5 2 2" xfId="49825"/>
    <cellStyle name="RISKdarkBoxed 5 2 3" xfId="49826"/>
    <cellStyle name="RISKdarkBoxed 5 3" xfId="49827"/>
    <cellStyle name="RISKdarkBoxed 5 4" xfId="49828"/>
    <cellStyle name="RISKdarkBoxed 5 5" xfId="49829"/>
    <cellStyle name="RISKdarkBoxed 5 6" xfId="49830"/>
    <cellStyle name="RISKdarkBoxed 6" xfId="49831"/>
    <cellStyle name="RISKdarkBoxed 6 2" xfId="49832"/>
    <cellStyle name="RISKdarkBoxed 6 3" xfId="49833"/>
    <cellStyle name="RISKdarkBoxed 6 4" xfId="49834"/>
    <cellStyle name="RISKdarkBoxed 7" xfId="49835"/>
    <cellStyle name="RISKdarkBoxed 8" xfId="49836"/>
    <cellStyle name="RISKdarkBoxed 9" xfId="49837"/>
    <cellStyle name="RISKdarkShade" xfId="49838"/>
    <cellStyle name="RISKdarkShade 2" xfId="49839"/>
    <cellStyle name="RISKdarkShade 2 2" xfId="49840"/>
    <cellStyle name="RISKdarkShade 3" xfId="49841"/>
    <cellStyle name="RISKdarkShade 3 2" xfId="49842"/>
    <cellStyle name="RISKdarkShade 3 3" xfId="49843"/>
    <cellStyle name="RISKdarkShade 4" xfId="49844"/>
    <cellStyle name="RISKdarkShade 4 2" xfId="49845"/>
    <cellStyle name="RISKdarkShade 4 3" xfId="49846"/>
    <cellStyle name="RISKdarkShade 4 3 2" xfId="50727"/>
    <cellStyle name="RISKdarkShade 4 3 3" xfId="50728"/>
    <cellStyle name="RISKdarkShade 5" xfId="49847"/>
    <cellStyle name="RISKdarkShade 5 2" xfId="49848"/>
    <cellStyle name="RISKdarkShade 5 3" xfId="49849"/>
    <cellStyle name="RISKdarkShade 6" xfId="49850"/>
    <cellStyle name="RISKdarkShade 6 2" xfId="49851"/>
    <cellStyle name="RISKdarkShade 7" xfId="49852"/>
    <cellStyle name="RISKdbottomEdge" xfId="49853"/>
    <cellStyle name="RISKdbottomEdge 2" xfId="49854"/>
    <cellStyle name="RISKdbottomEdge 2 2" xfId="49855"/>
    <cellStyle name="RISKdbottomEdge 3" xfId="49856"/>
    <cellStyle name="RISKdbottomEdge 3 2" xfId="49857"/>
    <cellStyle name="RISKdbottomEdge 3 3" xfId="49858"/>
    <cellStyle name="RISKdbottomEdge 4" xfId="49859"/>
    <cellStyle name="RISKdbottomEdge 4 2" xfId="49860"/>
    <cellStyle name="RISKdbottomEdge 4 3" xfId="49861"/>
    <cellStyle name="RISKdbottomEdge 4 3 2" xfId="50729"/>
    <cellStyle name="RISKdbottomEdge 4 3 3" xfId="50730"/>
    <cellStyle name="RISKdbottomEdge 5" xfId="49862"/>
    <cellStyle name="RISKdbottomEdge 5 2" xfId="49863"/>
    <cellStyle name="RISKdbottomEdge 5 3" xfId="49864"/>
    <cellStyle name="RISKdbottomEdge 6" xfId="49865"/>
    <cellStyle name="RISKdbottomEdge 6 2" xfId="49866"/>
    <cellStyle name="RISKdbottomEdge 7" xfId="49867"/>
    <cellStyle name="RISKdrightEdge" xfId="49868"/>
    <cellStyle name="RISKdrightEdge 2" xfId="49869"/>
    <cellStyle name="RISKdrightEdge 2 2" xfId="49870"/>
    <cellStyle name="RISKdrightEdge 3" xfId="49871"/>
    <cellStyle name="RISKdrightEdge 3 2" xfId="49872"/>
    <cellStyle name="RISKdrightEdge 3 3" xfId="49873"/>
    <cellStyle name="RISKdrightEdge 4" xfId="49874"/>
    <cellStyle name="RISKdrightEdge 4 2" xfId="49875"/>
    <cellStyle name="RISKdrightEdge 4 3" xfId="49876"/>
    <cellStyle name="RISKdrightEdge 4 3 2" xfId="50731"/>
    <cellStyle name="RISKdrightEdge 4 3 3" xfId="50732"/>
    <cellStyle name="RISKdrightEdge 5" xfId="49877"/>
    <cellStyle name="RISKdrightEdge 5 2" xfId="49878"/>
    <cellStyle name="RISKdrightEdge 5 3" xfId="49879"/>
    <cellStyle name="RISKdrightEdge 6" xfId="49880"/>
    <cellStyle name="RISKdrightEdge 6 2" xfId="49881"/>
    <cellStyle name="RISKdrightEdge 7" xfId="49882"/>
    <cellStyle name="RISKdurationTime" xfId="49883"/>
    <cellStyle name="RISKdurationTime 2" xfId="49884"/>
    <cellStyle name="RISKdurationTime 2 2" xfId="49885"/>
    <cellStyle name="RISKdurationTime 3" xfId="49886"/>
    <cellStyle name="RISKdurationTime 3 2" xfId="49887"/>
    <cellStyle name="RISKdurationTime 3 3" xfId="49888"/>
    <cellStyle name="RISKdurationTime 4" xfId="49889"/>
    <cellStyle name="RISKdurationTime 4 2" xfId="49890"/>
    <cellStyle name="RISKdurationTime 4 3" xfId="49891"/>
    <cellStyle name="RISKdurationTime 4 3 2" xfId="50733"/>
    <cellStyle name="RISKdurationTime 4 3 3" xfId="50734"/>
    <cellStyle name="RISKdurationTime 5" xfId="49892"/>
    <cellStyle name="RISKdurationTime 5 2" xfId="49893"/>
    <cellStyle name="RISKdurationTime 5 3" xfId="49894"/>
    <cellStyle name="RISKdurationTime 6" xfId="49895"/>
    <cellStyle name="RISKdurationTime 6 2" xfId="49896"/>
    <cellStyle name="RISKdurationTime 7" xfId="49897"/>
    <cellStyle name="RISKinNumber" xfId="49898"/>
    <cellStyle name="RISKinNumber 2" xfId="49899"/>
    <cellStyle name="RISKinNumber 2 2" xfId="49900"/>
    <cellStyle name="RISKinNumber 2_D-1 QPR" xfId="49901"/>
    <cellStyle name="RISKlandrEdge" xfId="49902"/>
    <cellStyle name="RISKlandrEdge 2" xfId="49903"/>
    <cellStyle name="RISKlandrEdge 2 2" xfId="49904"/>
    <cellStyle name="RISKlandrEdge 3" xfId="49905"/>
    <cellStyle name="RISKlandrEdge 3 2" xfId="49906"/>
    <cellStyle name="RISKlandrEdge 3 2 2" xfId="49907"/>
    <cellStyle name="RISKlandrEdge 3 3" xfId="49908"/>
    <cellStyle name="RISKlandrEdge 3 4" xfId="49909"/>
    <cellStyle name="RISKlandrEdge 4" xfId="49910"/>
    <cellStyle name="RISKlandrEdge 4 2" xfId="49911"/>
    <cellStyle name="RISKlandrEdge 4 2 2" xfId="49912"/>
    <cellStyle name="RISKlandrEdge 4 3" xfId="49913"/>
    <cellStyle name="RISKlandrEdge 4 3 2" xfId="49914"/>
    <cellStyle name="RISKlandrEdge 4 3 3" xfId="50735"/>
    <cellStyle name="RISKlandrEdge 5" xfId="49915"/>
    <cellStyle name="RISKlandrEdge 5 2" xfId="49916"/>
    <cellStyle name="RISKlandrEdge 5 2 2" xfId="49917"/>
    <cellStyle name="RISKlandrEdge 5 3" xfId="49918"/>
    <cellStyle name="RISKlandrEdge 5 4" xfId="49919"/>
    <cellStyle name="RISKlandrEdge 6" xfId="49920"/>
    <cellStyle name="RISKlandrEdge 6 2" xfId="49921"/>
    <cellStyle name="RISKlandrEdge 6 3" xfId="49922"/>
    <cellStyle name="RISKlandrEdge 7" xfId="49923"/>
    <cellStyle name="RISKlandrEdge 8" xfId="49924"/>
    <cellStyle name="RISKleftEdge" xfId="49925"/>
    <cellStyle name="RISKleftEdge 2" xfId="49926"/>
    <cellStyle name="RISKleftEdge 2 2" xfId="49927"/>
    <cellStyle name="RISKleftEdge 3" xfId="49928"/>
    <cellStyle name="RISKleftEdge 3 2" xfId="49929"/>
    <cellStyle name="RISKleftEdge 3 2 2" xfId="49930"/>
    <cellStyle name="RISKleftEdge 3 3" xfId="49931"/>
    <cellStyle name="RISKleftEdge 3 4" xfId="49932"/>
    <cellStyle name="RISKleftEdge 4" xfId="49933"/>
    <cellStyle name="RISKleftEdge 4 2" xfId="49934"/>
    <cellStyle name="RISKleftEdge 4 2 2" xfId="49935"/>
    <cellStyle name="RISKleftEdge 4 3" xfId="49936"/>
    <cellStyle name="RISKleftEdge 4 3 2" xfId="49937"/>
    <cellStyle name="RISKleftEdge 4 3 3" xfId="50736"/>
    <cellStyle name="RISKleftEdge 5" xfId="49938"/>
    <cellStyle name="RISKleftEdge 5 2" xfId="49939"/>
    <cellStyle name="RISKleftEdge 5 2 2" xfId="49940"/>
    <cellStyle name="RISKleftEdge 5 3" xfId="49941"/>
    <cellStyle name="RISKleftEdge 5 4" xfId="49942"/>
    <cellStyle name="RISKleftEdge 6" xfId="49943"/>
    <cellStyle name="RISKleftEdge 6 2" xfId="49944"/>
    <cellStyle name="RISKleftEdge 6 3" xfId="49945"/>
    <cellStyle name="RISKleftEdge 7" xfId="49946"/>
    <cellStyle name="RISKleftEdge 8" xfId="49947"/>
    <cellStyle name="RISKlightBoxed" xfId="49948"/>
    <cellStyle name="RISKlightBoxed 2" xfId="49949"/>
    <cellStyle name="RISKlightBoxed 2 2" xfId="49950"/>
    <cellStyle name="RISKlightBoxed 2 2 2" xfId="49951"/>
    <cellStyle name="RISKlightBoxed 2 2 3" xfId="49952"/>
    <cellStyle name="RISKlightBoxed 2 3" xfId="49953"/>
    <cellStyle name="RISKlightBoxed 3" xfId="49954"/>
    <cellStyle name="RISKlightBoxed 3 2" xfId="49955"/>
    <cellStyle name="RISKlightBoxed 3 2 2" xfId="49956"/>
    <cellStyle name="RISKlightBoxed 3 2 3" xfId="49957"/>
    <cellStyle name="RISKlightBoxed 3 3" xfId="49958"/>
    <cellStyle name="RISKlightBoxed 3 3 2" xfId="49959"/>
    <cellStyle name="RISKlightBoxed 3 4" xfId="49960"/>
    <cellStyle name="RISKlightBoxed 3 5" xfId="49961"/>
    <cellStyle name="RISKlightBoxed 4" xfId="49962"/>
    <cellStyle name="RISKlightBoxed 4 2" xfId="49963"/>
    <cellStyle name="RISKlightBoxed 4 2 2" xfId="49964"/>
    <cellStyle name="RISKlightBoxed 4 2 3" xfId="49965"/>
    <cellStyle name="RISKlightBoxed 4 3" xfId="49966"/>
    <cellStyle name="RISKlightBoxed 4 3 2" xfId="49967"/>
    <cellStyle name="RISKlightBoxed 4 3 3" xfId="50737"/>
    <cellStyle name="RISKlightBoxed 4 4" xfId="49968"/>
    <cellStyle name="RISKlightBoxed 5" xfId="49969"/>
    <cellStyle name="RISKlightBoxed 5 2" xfId="49970"/>
    <cellStyle name="RISKlightBoxed 5 2 2" xfId="49971"/>
    <cellStyle name="RISKlightBoxed 5 3" xfId="49972"/>
    <cellStyle name="RISKlightBoxed 5 4" xfId="49973"/>
    <cellStyle name="RISKlightBoxed 5 5" xfId="49974"/>
    <cellStyle name="RISKlightBoxed 6" xfId="49975"/>
    <cellStyle name="RISKlightBoxed 6 2" xfId="49976"/>
    <cellStyle name="RISKlightBoxed 6 3" xfId="49977"/>
    <cellStyle name="RISKlightBoxed 7" xfId="49978"/>
    <cellStyle name="RISKlightBoxed 8" xfId="49979"/>
    <cellStyle name="RISKlightBoxed 9" xfId="49980"/>
    <cellStyle name="RISKltandbEdge" xfId="49981"/>
    <cellStyle name="RISKltandbEdge 10" xfId="49982"/>
    <cellStyle name="RISKltandbEdge 2" xfId="49983"/>
    <cellStyle name="RISKltandbEdge 2 2" xfId="49984"/>
    <cellStyle name="RISKltandbEdge 2 2 2" xfId="49985"/>
    <cellStyle name="RISKltandbEdge 2 2 3" xfId="49986"/>
    <cellStyle name="RISKltandbEdge 2 3" xfId="49987"/>
    <cellStyle name="RISKltandbEdge 2 3 2" xfId="49988"/>
    <cellStyle name="RISKltandbEdge 2 4" xfId="49989"/>
    <cellStyle name="RISKltandbEdge 2 5" xfId="49990"/>
    <cellStyle name="RISKltandbEdge 3" xfId="49991"/>
    <cellStyle name="RISKltandbEdge 3 2" xfId="49992"/>
    <cellStyle name="RISKltandbEdge 3 2 2" xfId="49993"/>
    <cellStyle name="RISKltandbEdge 3 2 3" xfId="49994"/>
    <cellStyle name="RISKltandbEdge 3 2 4" xfId="49995"/>
    <cellStyle name="RISKltandbEdge 3 3" xfId="49996"/>
    <cellStyle name="RISKltandbEdge 3 3 2" xfId="49997"/>
    <cellStyle name="RISKltandbEdge 3 4" xfId="49998"/>
    <cellStyle name="RISKltandbEdge 3 5" xfId="49999"/>
    <cellStyle name="RISKltandbEdge 3 6" xfId="50000"/>
    <cellStyle name="RISKltandbEdge 4" xfId="50001"/>
    <cellStyle name="RISKltandbEdge 4 2" xfId="50002"/>
    <cellStyle name="RISKltandbEdge 4 2 2" xfId="50003"/>
    <cellStyle name="RISKltandbEdge 4 2 3" xfId="50004"/>
    <cellStyle name="RISKltandbEdge 4 2 4" xfId="50005"/>
    <cellStyle name="RISKltandbEdge 4 3" xfId="50006"/>
    <cellStyle name="RISKltandbEdge 4 3 2" xfId="50007"/>
    <cellStyle name="RISKltandbEdge 4 3 3" xfId="50738"/>
    <cellStyle name="RISKltandbEdge 4 4" xfId="50008"/>
    <cellStyle name="RISKltandbEdge 4 5" xfId="50009"/>
    <cellStyle name="RISKltandbEdge 4 6" xfId="50010"/>
    <cellStyle name="RISKltandbEdge 5" xfId="50011"/>
    <cellStyle name="RISKltandbEdge 5 2" xfId="50012"/>
    <cellStyle name="RISKltandbEdge 5 2 2" xfId="50013"/>
    <cellStyle name="RISKltandbEdge 5 2 3" xfId="50014"/>
    <cellStyle name="RISKltandbEdge 5 3" xfId="50015"/>
    <cellStyle name="RISKltandbEdge 5 4" xfId="50016"/>
    <cellStyle name="RISKltandbEdge 5 5" xfId="50017"/>
    <cellStyle name="RISKltandbEdge 5 6" xfId="50018"/>
    <cellStyle name="RISKltandbEdge 6" xfId="50019"/>
    <cellStyle name="RISKltandbEdge 6 2" xfId="50020"/>
    <cellStyle name="RISKltandbEdge 6 3" xfId="50021"/>
    <cellStyle name="RISKltandbEdge 6 4" xfId="50022"/>
    <cellStyle name="RISKltandbEdge 7" xfId="50023"/>
    <cellStyle name="RISKltandbEdge 8" xfId="50024"/>
    <cellStyle name="RISKltandbEdge 9" xfId="50025"/>
    <cellStyle name="RISKnormBoxed" xfId="50026"/>
    <cellStyle name="RISKnormBoxed 2" xfId="50027"/>
    <cellStyle name="RISKnormBoxed 2 2" xfId="50028"/>
    <cellStyle name="RISKnormBoxed 2 2 2" xfId="50029"/>
    <cellStyle name="RISKnormBoxed 2 2 3" xfId="50030"/>
    <cellStyle name="RISKnormBoxed 2 3" xfId="50031"/>
    <cellStyle name="RISKnormBoxed 3" xfId="50032"/>
    <cellStyle name="RISKnormBoxed 3 2" xfId="50033"/>
    <cellStyle name="RISKnormBoxed 3 2 2" xfId="50034"/>
    <cellStyle name="RISKnormBoxed 3 2 3" xfId="50035"/>
    <cellStyle name="RISKnormBoxed 3 3" xfId="50036"/>
    <cellStyle name="RISKnormBoxed 3 3 2" xfId="50037"/>
    <cellStyle name="RISKnormBoxed 3 4" xfId="50038"/>
    <cellStyle name="RISKnormBoxed 3 5" xfId="50039"/>
    <cellStyle name="RISKnormBoxed 4" xfId="50040"/>
    <cellStyle name="RISKnormBoxed 4 2" xfId="50041"/>
    <cellStyle name="RISKnormBoxed 4 2 2" xfId="50042"/>
    <cellStyle name="RISKnormBoxed 4 2 3" xfId="50043"/>
    <cellStyle name="RISKnormBoxed 4 3" xfId="50044"/>
    <cellStyle name="RISKnormBoxed 4 3 2" xfId="50045"/>
    <cellStyle name="RISKnormBoxed 4 3 3" xfId="50739"/>
    <cellStyle name="RISKnormBoxed 4 4" xfId="50046"/>
    <cellStyle name="RISKnormBoxed 5" xfId="50047"/>
    <cellStyle name="RISKnormBoxed 5 2" xfId="50048"/>
    <cellStyle name="RISKnormBoxed 5 2 2" xfId="50049"/>
    <cellStyle name="RISKnormBoxed 5 3" xfId="50050"/>
    <cellStyle name="RISKnormBoxed 5 4" xfId="50051"/>
    <cellStyle name="RISKnormBoxed 5 5" xfId="50052"/>
    <cellStyle name="RISKnormBoxed 6" xfId="50053"/>
    <cellStyle name="RISKnormBoxed 6 2" xfId="50054"/>
    <cellStyle name="RISKnormBoxed 6 3" xfId="50055"/>
    <cellStyle name="RISKnormBoxed 7" xfId="50056"/>
    <cellStyle name="RISKnormBoxed 8" xfId="50057"/>
    <cellStyle name="RISKnormBoxed 9" xfId="50058"/>
    <cellStyle name="RISKnormCenter" xfId="50059"/>
    <cellStyle name="RISKnormCenter 2" xfId="50060"/>
    <cellStyle name="RISKnormCenter 2 2" xfId="50061"/>
    <cellStyle name="RISKnormCenter 3" xfId="50062"/>
    <cellStyle name="RISKnormCenter 3 2" xfId="50063"/>
    <cellStyle name="RISKnormCenter 3 3" xfId="50064"/>
    <cellStyle name="RISKnormCenter 4" xfId="50065"/>
    <cellStyle name="RISKnormCenter 4 2" xfId="50066"/>
    <cellStyle name="RISKnormCenter 4 3" xfId="50067"/>
    <cellStyle name="RISKnormCenter 4 3 2" xfId="50740"/>
    <cellStyle name="RISKnormCenter 4 3 3" xfId="50741"/>
    <cellStyle name="RISKnormCenter 5" xfId="50068"/>
    <cellStyle name="RISKnormCenter 5 2" xfId="50069"/>
    <cellStyle name="RISKnormCenter 5 3" xfId="50070"/>
    <cellStyle name="RISKnormCenter 6" xfId="50071"/>
    <cellStyle name="RISKnormCenter 6 2" xfId="50072"/>
    <cellStyle name="RISKnormCenter 7" xfId="50073"/>
    <cellStyle name="RISKnormHeading" xfId="50074"/>
    <cellStyle name="RISKnormHeading 2" xfId="50075"/>
    <cellStyle name="RISKnormHeading 2 2" xfId="50076"/>
    <cellStyle name="RISKnormHeading 2_D-1 QPR" xfId="50077"/>
    <cellStyle name="RISKnormItal" xfId="50078"/>
    <cellStyle name="RISKnormItal 2" xfId="50079"/>
    <cellStyle name="RISKnormItal 2 2" xfId="50080"/>
    <cellStyle name="RISKnormItal 2_D-1 QPR" xfId="50081"/>
    <cellStyle name="RISKnormLabel" xfId="50082"/>
    <cellStyle name="RISKnormLabel 2" xfId="50083"/>
    <cellStyle name="RISKnormLabel 2 2" xfId="50084"/>
    <cellStyle name="RISKnormLabel 2_D-1 QPR" xfId="50085"/>
    <cellStyle name="RISKnormShade" xfId="50086"/>
    <cellStyle name="RISKnormShade 2" xfId="50087"/>
    <cellStyle name="RISKnormShade 2 2" xfId="50088"/>
    <cellStyle name="RISKnormShade 3" xfId="50089"/>
    <cellStyle name="RISKnormShade 3 2" xfId="50090"/>
    <cellStyle name="RISKnormShade 3 3" xfId="50091"/>
    <cellStyle name="RISKnormShade 4" xfId="50092"/>
    <cellStyle name="RISKnormShade 4 2" xfId="50093"/>
    <cellStyle name="RISKnormShade 4 3" xfId="50094"/>
    <cellStyle name="RISKnormShade 4 3 2" xfId="50742"/>
    <cellStyle name="RISKnormShade 4 3 3" xfId="50743"/>
    <cellStyle name="RISKnormShade 5" xfId="50095"/>
    <cellStyle name="RISKnormShade 5 2" xfId="50096"/>
    <cellStyle name="RISKnormShade 5 3" xfId="50097"/>
    <cellStyle name="RISKnormShade 6" xfId="50098"/>
    <cellStyle name="RISKnormShade 6 2" xfId="50099"/>
    <cellStyle name="RISKnormShade 7" xfId="50100"/>
    <cellStyle name="RISKnormTitle" xfId="50101"/>
    <cellStyle name="RISKnormTitle 2" xfId="50102"/>
    <cellStyle name="RISKnormTitle 2 2" xfId="50103"/>
    <cellStyle name="RISKnormTitle 2_D-1 QPR" xfId="50104"/>
    <cellStyle name="RISKoutNumber" xfId="50105"/>
    <cellStyle name="RISKoutNumber 2" xfId="50106"/>
    <cellStyle name="RISKoutNumber 2 2" xfId="50107"/>
    <cellStyle name="RISKoutNumber 2_D-1 QPR" xfId="50108"/>
    <cellStyle name="RISKrightEdge" xfId="50109"/>
    <cellStyle name="RISKrightEdge 2" xfId="50110"/>
    <cellStyle name="RISKrightEdge 2 2" xfId="50111"/>
    <cellStyle name="RISKrightEdge 3" xfId="50112"/>
    <cellStyle name="RISKrightEdge 3 2" xfId="50113"/>
    <cellStyle name="RISKrightEdge 3 3" xfId="50114"/>
    <cellStyle name="RISKrightEdge 4" xfId="50115"/>
    <cellStyle name="RISKrightEdge 4 2" xfId="50116"/>
    <cellStyle name="RISKrightEdge 4 3" xfId="50117"/>
    <cellStyle name="RISKrightEdge 4 3 2" xfId="50744"/>
    <cellStyle name="RISKrightEdge 4 3 3" xfId="50745"/>
    <cellStyle name="RISKrightEdge 5" xfId="50118"/>
    <cellStyle name="RISKrightEdge 5 2" xfId="50119"/>
    <cellStyle name="RISKrightEdge 5 3" xfId="50120"/>
    <cellStyle name="RISKrightEdge 6" xfId="50121"/>
    <cellStyle name="RISKrightEdge 6 2" xfId="50122"/>
    <cellStyle name="RISKrightEdge 7" xfId="50123"/>
    <cellStyle name="RISKrtandbEdge" xfId="50124"/>
    <cellStyle name="RISKrtandbEdge 10" xfId="50125"/>
    <cellStyle name="RISKrtandbEdge 2" xfId="50126"/>
    <cellStyle name="RISKrtandbEdge 2 2" xfId="50127"/>
    <cellStyle name="RISKrtandbEdge 2 2 2" xfId="50128"/>
    <cellStyle name="RISKrtandbEdge 2 2 3" xfId="50129"/>
    <cellStyle name="RISKrtandbEdge 2 3" xfId="50130"/>
    <cellStyle name="RISKrtandbEdge 2 3 2" xfId="50131"/>
    <cellStyle name="RISKrtandbEdge 2 4" xfId="50132"/>
    <cellStyle name="RISKrtandbEdge 2 5" xfId="50133"/>
    <cellStyle name="RISKrtandbEdge 3" xfId="50134"/>
    <cellStyle name="RISKrtandbEdge 3 2" xfId="50135"/>
    <cellStyle name="RISKrtandbEdge 3 2 2" xfId="50136"/>
    <cellStyle name="RISKrtandbEdge 3 2 3" xfId="50137"/>
    <cellStyle name="RISKrtandbEdge 3 2 4" xfId="50138"/>
    <cellStyle name="RISKrtandbEdge 3 3" xfId="50139"/>
    <cellStyle name="RISKrtandbEdge 3 3 2" xfId="50140"/>
    <cellStyle name="RISKrtandbEdge 3 4" xfId="50141"/>
    <cellStyle name="RISKrtandbEdge 3 5" xfId="50142"/>
    <cellStyle name="RISKrtandbEdge 3 6" xfId="50143"/>
    <cellStyle name="RISKrtandbEdge 4" xfId="50144"/>
    <cellStyle name="RISKrtandbEdge 4 2" xfId="50145"/>
    <cellStyle name="RISKrtandbEdge 4 2 2" xfId="50146"/>
    <cellStyle name="RISKrtandbEdge 4 2 3" xfId="50147"/>
    <cellStyle name="RISKrtandbEdge 4 2 4" xfId="50148"/>
    <cellStyle name="RISKrtandbEdge 4 3" xfId="50149"/>
    <cellStyle name="RISKrtandbEdge 4 3 2" xfId="50150"/>
    <cellStyle name="RISKrtandbEdge 4 3 3" xfId="50746"/>
    <cellStyle name="RISKrtandbEdge 4 4" xfId="50151"/>
    <cellStyle name="RISKrtandbEdge 4 5" xfId="50152"/>
    <cellStyle name="RISKrtandbEdge 4 6" xfId="50153"/>
    <cellStyle name="RISKrtandbEdge 5" xfId="50154"/>
    <cellStyle name="RISKrtandbEdge 5 2" xfId="50155"/>
    <cellStyle name="RISKrtandbEdge 5 2 2" xfId="50156"/>
    <cellStyle name="RISKrtandbEdge 5 2 3" xfId="50157"/>
    <cellStyle name="RISKrtandbEdge 5 3" xfId="50158"/>
    <cellStyle name="RISKrtandbEdge 5 4" xfId="50159"/>
    <cellStyle name="RISKrtandbEdge 5 5" xfId="50160"/>
    <cellStyle name="RISKrtandbEdge 5 6" xfId="50161"/>
    <cellStyle name="RISKrtandbEdge 6" xfId="50162"/>
    <cellStyle name="RISKrtandbEdge 6 2" xfId="50163"/>
    <cellStyle name="RISKrtandbEdge 6 3" xfId="50164"/>
    <cellStyle name="RISKrtandbEdge 6 4" xfId="50165"/>
    <cellStyle name="RISKrtandbEdge 7" xfId="50166"/>
    <cellStyle name="RISKrtandbEdge 8" xfId="50167"/>
    <cellStyle name="RISKrtandbEdge 9" xfId="50168"/>
    <cellStyle name="RISKssTime" xfId="50169"/>
    <cellStyle name="RISKssTime 2" xfId="50170"/>
    <cellStyle name="RISKssTime 2 2" xfId="50171"/>
    <cellStyle name="RISKssTime 3" xfId="50172"/>
    <cellStyle name="RISKssTime 3 2" xfId="50173"/>
    <cellStyle name="RISKssTime 3 3" xfId="50174"/>
    <cellStyle name="RISKssTime 4" xfId="50175"/>
    <cellStyle name="RISKssTime 4 2" xfId="50176"/>
    <cellStyle name="RISKssTime 4 3" xfId="50177"/>
    <cellStyle name="RISKssTime 4 3 2" xfId="50747"/>
    <cellStyle name="RISKssTime 4 3 3" xfId="50748"/>
    <cellStyle name="RISKssTime 5" xfId="50178"/>
    <cellStyle name="RISKssTime 5 2" xfId="50179"/>
    <cellStyle name="RISKssTime 5 3" xfId="50180"/>
    <cellStyle name="RISKssTime 6" xfId="50181"/>
    <cellStyle name="RISKssTime 6 2" xfId="50182"/>
    <cellStyle name="RISKssTime 7" xfId="50183"/>
    <cellStyle name="RISKtandbEdge" xfId="50184"/>
    <cellStyle name="RISKtandbEdge 10" xfId="50185"/>
    <cellStyle name="RISKtandbEdge 2" xfId="50186"/>
    <cellStyle name="RISKtandbEdge 2 2" xfId="50187"/>
    <cellStyle name="RISKtandbEdge 2 2 2" xfId="50188"/>
    <cellStyle name="RISKtandbEdge 2 2 3" xfId="50189"/>
    <cellStyle name="RISKtandbEdge 2 3" xfId="50190"/>
    <cellStyle name="RISKtandbEdge 2 3 2" xfId="50191"/>
    <cellStyle name="RISKtandbEdge 2 4" xfId="50192"/>
    <cellStyle name="RISKtandbEdge 2 5" xfId="50193"/>
    <cellStyle name="RISKtandbEdge 3" xfId="50194"/>
    <cellStyle name="RISKtandbEdge 3 2" xfId="50195"/>
    <cellStyle name="RISKtandbEdge 3 2 2" xfId="50196"/>
    <cellStyle name="RISKtandbEdge 3 2 3" xfId="50197"/>
    <cellStyle name="RISKtandbEdge 3 2 4" xfId="50198"/>
    <cellStyle name="RISKtandbEdge 3 3" xfId="50199"/>
    <cellStyle name="RISKtandbEdge 3 3 2" xfId="50200"/>
    <cellStyle name="RISKtandbEdge 3 4" xfId="50201"/>
    <cellStyle name="RISKtandbEdge 3 5" xfId="50202"/>
    <cellStyle name="RISKtandbEdge 3 6" xfId="50203"/>
    <cellStyle name="RISKtandbEdge 4" xfId="50204"/>
    <cellStyle name="RISKtandbEdge 4 2" xfId="50205"/>
    <cellStyle name="RISKtandbEdge 4 2 2" xfId="50206"/>
    <cellStyle name="RISKtandbEdge 4 2 3" xfId="50207"/>
    <cellStyle name="RISKtandbEdge 4 2 4" xfId="50208"/>
    <cellStyle name="RISKtandbEdge 4 3" xfId="50209"/>
    <cellStyle name="RISKtandbEdge 4 3 2" xfId="50210"/>
    <cellStyle name="RISKtandbEdge 4 3 3" xfId="50749"/>
    <cellStyle name="RISKtandbEdge 4 4" xfId="50211"/>
    <cellStyle name="RISKtandbEdge 4 5" xfId="50212"/>
    <cellStyle name="RISKtandbEdge 4 6" xfId="50213"/>
    <cellStyle name="RISKtandbEdge 5" xfId="50214"/>
    <cellStyle name="RISKtandbEdge 5 2" xfId="50215"/>
    <cellStyle name="RISKtandbEdge 5 2 2" xfId="50216"/>
    <cellStyle name="RISKtandbEdge 5 2 3" xfId="50217"/>
    <cellStyle name="RISKtandbEdge 5 3" xfId="50218"/>
    <cellStyle name="RISKtandbEdge 5 4" xfId="50219"/>
    <cellStyle name="RISKtandbEdge 5 5" xfId="50220"/>
    <cellStyle name="RISKtandbEdge 5 6" xfId="50221"/>
    <cellStyle name="RISKtandbEdge 6" xfId="50222"/>
    <cellStyle name="RISKtandbEdge 6 2" xfId="50223"/>
    <cellStyle name="RISKtandbEdge 6 3" xfId="50224"/>
    <cellStyle name="RISKtandbEdge 6 4" xfId="50225"/>
    <cellStyle name="RISKtandbEdge 7" xfId="50226"/>
    <cellStyle name="RISKtandbEdge 8" xfId="50227"/>
    <cellStyle name="RISKtandbEdge 9" xfId="50228"/>
    <cellStyle name="RISKtlandrEdge" xfId="50229"/>
    <cellStyle name="RISKtlandrEdge 10" xfId="50230"/>
    <cellStyle name="RISKtlandrEdge 2" xfId="50231"/>
    <cellStyle name="RISKtlandrEdge 2 2" xfId="50232"/>
    <cellStyle name="RISKtlandrEdge 2 2 2" xfId="50233"/>
    <cellStyle name="RISKtlandrEdge 2 2 3" xfId="50234"/>
    <cellStyle name="RISKtlandrEdge 2 3" xfId="50235"/>
    <cellStyle name="RISKtlandrEdge 2 3 2" xfId="50236"/>
    <cellStyle name="RISKtlandrEdge 2 4" xfId="50237"/>
    <cellStyle name="RISKtlandrEdge 2 5" xfId="50238"/>
    <cellStyle name="RISKtlandrEdge 3" xfId="50239"/>
    <cellStyle name="RISKtlandrEdge 3 2" xfId="50240"/>
    <cellStyle name="RISKtlandrEdge 3 2 2" xfId="50241"/>
    <cellStyle name="RISKtlandrEdge 3 2 3" xfId="50242"/>
    <cellStyle name="RISKtlandrEdge 3 2 4" xfId="50243"/>
    <cellStyle name="RISKtlandrEdge 3 3" xfId="50244"/>
    <cellStyle name="RISKtlandrEdge 3 3 2" xfId="50245"/>
    <cellStyle name="RISKtlandrEdge 3 4" xfId="50246"/>
    <cellStyle name="RISKtlandrEdge 3 5" xfId="50247"/>
    <cellStyle name="RISKtlandrEdge 3 6" xfId="50248"/>
    <cellStyle name="RISKtlandrEdge 4" xfId="50249"/>
    <cellStyle name="RISKtlandrEdge 4 2" xfId="50250"/>
    <cellStyle name="RISKtlandrEdge 4 2 2" xfId="50251"/>
    <cellStyle name="RISKtlandrEdge 4 2 3" xfId="50252"/>
    <cellStyle name="RISKtlandrEdge 4 2 4" xfId="50253"/>
    <cellStyle name="RISKtlandrEdge 4 3" xfId="50254"/>
    <cellStyle name="RISKtlandrEdge 4 3 2" xfId="50255"/>
    <cellStyle name="RISKtlandrEdge 4 3 3" xfId="50750"/>
    <cellStyle name="RISKtlandrEdge 4 4" xfId="50256"/>
    <cellStyle name="RISKtlandrEdge 4 5" xfId="50257"/>
    <cellStyle name="RISKtlandrEdge 4 6" xfId="50258"/>
    <cellStyle name="RISKtlandrEdge 5" xfId="50259"/>
    <cellStyle name="RISKtlandrEdge 5 2" xfId="50260"/>
    <cellStyle name="RISKtlandrEdge 5 2 2" xfId="50261"/>
    <cellStyle name="RISKtlandrEdge 5 2 3" xfId="50262"/>
    <cellStyle name="RISKtlandrEdge 5 3" xfId="50263"/>
    <cellStyle name="RISKtlandrEdge 5 4" xfId="50264"/>
    <cellStyle name="RISKtlandrEdge 5 5" xfId="50265"/>
    <cellStyle name="RISKtlandrEdge 5 6" xfId="50266"/>
    <cellStyle name="RISKtlandrEdge 6" xfId="50267"/>
    <cellStyle name="RISKtlandrEdge 6 2" xfId="50268"/>
    <cellStyle name="RISKtlandrEdge 6 3" xfId="50269"/>
    <cellStyle name="RISKtlandrEdge 6 4" xfId="50270"/>
    <cellStyle name="RISKtlandrEdge 7" xfId="50271"/>
    <cellStyle name="RISKtlandrEdge 8" xfId="50272"/>
    <cellStyle name="RISKtlandrEdge 9" xfId="50273"/>
    <cellStyle name="RISKtlCorner" xfId="50274"/>
    <cellStyle name="RISKtlCorner 10" xfId="50275"/>
    <cellStyle name="RISKtlCorner 2" xfId="50276"/>
    <cellStyle name="RISKtlCorner 2 2" xfId="50277"/>
    <cellStyle name="RISKtlCorner 2 2 2" xfId="50278"/>
    <cellStyle name="RISKtlCorner 2 2 3" xfId="50279"/>
    <cellStyle name="RISKtlCorner 2 3" xfId="50280"/>
    <cellStyle name="RISKtlCorner 2 3 2" xfId="50281"/>
    <cellStyle name="RISKtlCorner 2 4" xfId="50282"/>
    <cellStyle name="RISKtlCorner 2 5" xfId="50283"/>
    <cellStyle name="RISKtlCorner 3" xfId="50284"/>
    <cellStyle name="RISKtlCorner 3 2" xfId="50285"/>
    <cellStyle name="RISKtlCorner 3 2 2" xfId="50286"/>
    <cellStyle name="RISKtlCorner 3 2 3" xfId="50287"/>
    <cellStyle name="RISKtlCorner 3 2 4" xfId="50288"/>
    <cellStyle name="RISKtlCorner 3 3" xfId="50289"/>
    <cellStyle name="RISKtlCorner 3 3 2" xfId="50290"/>
    <cellStyle name="RISKtlCorner 3 4" xfId="50291"/>
    <cellStyle name="RISKtlCorner 3 5" xfId="50292"/>
    <cellStyle name="RISKtlCorner 3 6" xfId="50293"/>
    <cellStyle name="RISKtlCorner 4" xfId="50294"/>
    <cellStyle name="RISKtlCorner 4 2" xfId="50295"/>
    <cellStyle name="RISKtlCorner 4 2 2" xfId="50296"/>
    <cellStyle name="RISKtlCorner 4 2 3" xfId="50297"/>
    <cellStyle name="RISKtlCorner 4 2 4" xfId="50298"/>
    <cellStyle name="RISKtlCorner 4 3" xfId="50299"/>
    <cellStyle name="RISKtlCorner 4 3 2" xfId="50300"/>
    <cellStyle name="RISKtlCorner 4 3 3" xfId="50751"/>
    <cellStyle name="RISKtlCorner 4 4" xfId="50301"/>
    <cellStyle name="RISKtlCorner 4 5" xfId="50302"/>
    <cellStyle name="RISKtlCorner 4 6" xfId="50303"/>
    <cellStyle name="RISKtlCorner 5" xfId="50304"/>
    <cellStyle name="RISKtlCorner 5 2" xfId="50305"/>
    <cellStyle name="RISKtlCorner 5 2 2" xfId="50306"/>
    <cellStyle name="RISKtlCorner 5 2 3" xfId="50307"/>
    <cellStyle name="RISKtlCorner 5 3" xfId="50308"/>
    <cellStyle name="RISKtlCorner 5 4" xfId="50309"/>
    <cellStyle name="RISKtlCorner 5 5" xfId="50310"/>
    <cellStyle name="RISKtlCorner 5 6" xfId="50311"/>
    <cellStyle name="RISKtlCorner 6" xfId="50312"/>
    <cellStyle name="RISKtlCorner 6 2" xfId="50313"/>
    <cellStyle name="RISKtlCorner 6 3" xfId="50314"/>
    <cellStyle name="RISKtlCorner 6 4" xfId="50315"/>
    <cellStyle name="RISKtlCorner 7" xfId="50316"/>
    <cellStyle name="RISKtlCorner 8" xfId="50317"/>
    <cellStyle name="RISKtlCorner 9" xfId="50318"/>
    <cellStyle name="RISKtopEdge" xfId="50319"/>
    <cellStyle name="RISKtopEdge 10" xfId="50320"/>
    <cellStyle name="RISKtopEdge 2" xfId="50321"/>
    <cellStyle name="RISKtopEdge 2 2" xfId="50322"/>
    <cellStyle name="RISKtopEdge 2 2 2" xfId="50323"/>
    <cellStyle name="RISKtopEdge 2 2 3" xfId="50324"/>
    <cellStyle name="RISKtopEdge 2 3" xfId="50325"/>
    <cellStyle name="RISKtopEdge 2 3 2" xfId="50326"/>
    <cellStyle name="RISKtopEdge 2 4" xfId="50327"/>
    <cellStyle name="RISKtopEdge 2 5" xfId="50328"/>
    <cellStyle name="RISKtopEdge 3" xfId="50329"/>
    <cellStyle name="RISKtopEdge 3 2" xfId="50330"/>
    <cellStyle name="RISKtopEdge 3 2 2" xfId="50331"/>
    <cellStyle name="RISKtopEdge 3 2 3" xfId="50332"/>
    <cellStyle name="RISKtopEdge 3 2 4" xfId="50333"/>
    <cellStyle name="RISKtopEdge 3 3" xfId="50334"/>
    <cellStyle name="RISKtopEdge 3 3 2" xfId="50335"/>
    <cellStyle name="RISKtopEdge 3 4" xfId="50336"/>
    <cellStyle name="RISKtopEdge 3 5" xfId="50337"/>
    <cellStyle name="RISKtopEdge 3 6" xfId="50338"/>
    <cellStyle name="RISKtopEdge 4" xfId="50339"/>
    <cellStyle name="RISKtopEdge 4 2" xfId="50340"/>
    <cellStyle name="RISKtopEdge 4 2 2" xfId="50341"/>
    <cellStyle name="RISKtopEdge 4 2 3" xfId="50342"/>
    <cellStyle name="RISKtopEdge 4 2 4" xfId="50343"/>
    <cellStyle name="RISKtopEdge 4 3" xfId="50344"/>
    <cellStyle name="RISKtopEdge 4 3 2" xfId="50345"/>
    <cellStyle name="RISKtopEdge 4 3 3" xfId="50752"/>
    <cellStyle name="RISKtopEdge 4 4" xfId="50346"/>
    <cellStyle name="RISKtopEdge 4 5" xfId="50347"/>
    <cellStyle name="RISKtopEdge 4 6" xfId="50348"/>
    <cellStyle name="RISKtopEdge 5" xfId="50349"/>
    <cellStyle name="RISKtopEdge 5 2" xfId="50350"/>
    <cellStyle name="RISKtopEdge 5 2 2" xfId="50351"/>
    <cellStyle name="RISKtopEdge 5 2 3" xfId="50352"/>
    <cellStyle name="RISKtopEdge 5 3" xfId="50353"/>
    <cellStyle name="RISKtopEdge 5 4" xfId="50354"/>
    <cellStyle name="RISKtopEdge 5 5" xfId="50355"/>
    <cellStyle name="RISKtopEdge 5 6" xfId="50356"/>
    <cellStyle name="RISKtopEdge 6" xfId="50357"/>
    <cellStyle name="RISKtopEdge 6 2" xfId="50358"/>
    <cellStyle name="RISKtopEdge 6 3" xfId="50359"/>
    <cellStyle name="RISKtopEdge 6 4" xfId="50360"/>
    <cellStyle name="RISKtopEdge 7" xfId="50361"/>
    <cellStyle name="RISKtopEdge 8" xfId="50362"/>
    <cellStyle name="RISKtopEdge 9" xfId="50363"/>
    <cellStyle name="RISKtrCorner" xfId="50364"/>
    <cellStyle name="RISKtrCorner 10" xfId="50365"/>
    <cellStyle name="RISKtrCorner 2" xfId="50366"/>
    <cellStyle name="RISKtrCorner 2 2" xfId="50367"/>
    <cellStyle name="RISKtrCorner 2 2 2" xfId="50368"/>
    <cellStyle name="RISKtrCorner 2 2 3" xfId="50369"/>
    <cellStyle name="RISKtrCorner 2 3" xfId="50370"/>
    <cellStyle name="RISKtrCorner 2 3 2" xfId="50371"/>
    <cellStyle name="RISKtrCorner 2 4" xfId="50372"/>
    <cellStyle name="RISKtrCorner 2 5" xfId="50373"/>
    <cellStyle name="RISKtrCorner 3" xfId="50374"/>
    <cellStyle name="RISKtrCorner 3 2" xfId="50375"/>
    <cellStyle name="RISKtrCorner 3 2 2" xfId="50376"/>
    <cellStyle name="RISKtrCorner 3 2 3" xfId="50377"/>
    <cellStyle name="RISKtrCorner 3 2 4" xfId="50378"/>
    <cellStyle name="RISKtrCorner 3 3" xfId="50379"/>
    <cellStyle name="RISKtrCorner 3 3 2" xfId="50380"/>
    <cellStyle name="RISKtrCorner 3 4" xfId="50381"/>
    <cellStyle name="RISKtrCorner 3 5" xfId="50382"/>
    <cellStyle name="RISKtrCorner 3 6" xfId="50383"/>
    <cellStyle name="RISKtrCorner 4" xfId="50384"/>
    <cellStyle name="RISKtrCorner 4 2" xfId="50385"/>
    <cellStyle name="RISKtrCorner 4 2 2" xfId="50386"/>
    <cellStyle name="RISKtrCorner 4 2 3" xfId="50387"/>
    <cellStyle name="RISKtrCorner 4 2 4" xfId="50388"/>
    <cellStyle name="RISKtrCorner 4 3" xfId="50389"/>
    <cellStyle name="RISKtrCorner 4 3 2" xfId="50390"/>
    <cellStyle name="RISKtrCorner 4 3 3" xfId="50753"/>
    <cellStyle name="RISKtrCorner 4 4" xfId="50391"/>
    <cellStyle name="RISKtrCorner 4 5" xfId="50392"/>
    <cellStyle name="RISKtrCorner 4 6" xfId="50393"/>
    <cellStyle name="RISKtrCorner 5" xfId="50394"/>
    <cellStyle name="RISKtrCorner 5 2" xfId="50395"/>
    <cellStyle name="RISKtrCorner 5 2 2" xfId="50396"/>
    <cellStyle name="RISKtrCorner 5 2 3" xfId="50397"/>
    <cellStyle name="RISKtrCorner 5 3" xfId="50398"/>
    <cellStyle name="RISKtrCorner 5 4" xfId="50399"/>
    <cellStyle name="RISKtrCorner 5 5" xfId="50400"/>
    <cellStyle name="RISKtrCorner 5 6" xfId="50401"/>
    <cellStyle name="RISKtrCorner 6" xfId="50402"/>
    <cellStyle name="RISKtrCorner 6 2" xfId="50403"/>
    <cellStyle name="RISKtrCorner 6 3" xfId="50404"/>
    <cellStyle name="RISKtrCorner 6 4" xfId="50405"/>
    <cellStyle name="RISKtrCorner 7" xfId="50406"/>
    <cellStyle name="RISKtrCorner 8" xfId="50407"/>
    <cellStyle name="RISKtrCorner 9" xfId="50408"/>
    <cellStyle name="RowHeading" xfId="38092"/>
    <cellStyle name="s" xfId="38093"/>
    <cellStyle name="s_B" xfId="38094"/>
    <cellStyle name="s_B_Templates v2" xfId="38095"/>
    <cellStyle name="s_B_Templates v3" xfId="38096"/>
    <cellStyle name="s_Bal Sheets" xfId="38097"/>
    <cellStyle name="s_Bal Sheets_1" xfId="38098"/>
    <cellStyle name="s_Bal Sheets_1_Templates v2" xfId="38099"/>
    <cellStyle name="s_Bal Sheets_1_Templates v3" xfId="38100"/>
    <cellStyle name="s_Bal Sheets_2" xfId="38101"/>
    <cellStyle name="s_Bal Sheets_Templates v2" xfId="38102"/>
    <cellStyle name="s_Bal Sheets_Templates v3" xfId="38103"/>
    <cellStyle name="s_Credit (2)" xfId="38104"/>
    <cellStyle name="s_Credit (2)_1" xfId="38105"/>
    <cellStyle name="s_Credit (2)_2" xfId="38106"/>
    <cellStyle name="s_Credit (2)_2_Templates v2" xfId="38107"/>
    <cellStyle name="s_Credit (2)_2_Templates v3" xfId="38108"/>
    <cellStyle name="s_Credit (2)_Templates v2" xfId="38109"/>
    <cellStyle name="s_Credit (2)_Templates v3" xfId="38110"/>
    <cellStyle name="s_DCF Analysis for DPL" xfId="38111"/>
    <cellStyle name="s_DCF Analysis for DPL_Templates v2" xfId="38112"/>
    <cellStyle name="s_DCF Analysis for DPL_Templates v3" xfId="38113"/>
    <cellStyle name="s_DCF Matrix" xfId="38114"/>
    <cellStyle name="s_DCF Matrix_1" xfId="38115"/>
    <cellStyle name="s_DCF Matrix_1_Templates v2" xfId="38116"/>
    <cellStyle name="s_DCF Matrix_1_Templates v3" xfId="38117"/>
    <cellStyle name="s_DCFLBO Code" xfId="38118"/>
    <cellStyle name="s_DCFLBO Code_1" xfId="38119"/>
    <cellStyle name="s_DCFLBO Code_1_Templates v2" xfId="38120"/>
    <cellStyle name="s_DCFLBO Code_1_Templates v3" xfId="38121"/>
    <cellStyle name="s_DPL Valuation1022" xfId="38122"/>
    <cellStyle name="s_DPL Valuation1022_Templates v2" xfId="38123"/>
    <cellStyle name="s_DPL Valuation1022_Templates v3" xfId="38124"/>
    <cellStyle name="s_Earnings" xfId="38125"/>
    <cellStyle name="s_Earnings (2)" xfId="38126"/>
    <cellStyle name="s_Earnings (2)_1" xfId="38127"/>
    <cellStyle name="s_Earnings (2)_1_Templates v2" xfId="38128"/>
    <cellStyle name="s_Earnings (2)_1_Templates v3" xfId="38129"/>
    <cellStyle name="s_Earnings (2)_Templates v2" xfId="38130"/>
    <cellStyle name="s_Earnings (2)_Templates v3" xfId="38131"/>
    <cellStyle name="s_Earnings_1" xfId="38132"/>
    <cellStyle name="s_Earnings_1_Templates v2" xfId="38133"/>
    <cellStyle name="s_Earnings_1_Templates v3" xfId="38134"/>
    <cellStyle name="s_finsumm" xfId="38135"/>
    <cellStyle name="s_finsumm_1" xfId="38136"/>
    <cellStyle name="s_finsumm_1_Templates v2" xfId="38137"/>
    <cellStyle name="s_finsumm_1_Templates v3" xfId="38138"/>
    <cellStyle name="s_finsumm_2" xfId="38139"/>
    <cellStyle name="s_finsumm_2_Templates v2" xfId="38140"/>
    <cellStyle name="s_finsumm_2_Templates v3" xfId="38141"/>
    <cellStyle name="s_GoroWipTax-to2050_fromCo_Oct21_99" xfId="38142"/>
    <cellStyle name="s_HardInc " xfId="38143"/>
    <cellStyle name="s_Hist Inputs (2)" xfId="38144"/>
    <cellStyle name="s_Hist Inputs (2)_1" xfId="38145"/>
    <cellStyle name="s_Hist Inputs (2)_1_Templates v2" xfId="38146"/>
    <cellStyle name="s_Hist Inputs (2)_1_Templates v3" xfId="38147"/>
    <cellStyle name="s_IEL_finsumm" xfId="38148"/>
    <cellStyle name="s_IEL_finsumm_1" xfId="38149"/>
    <cellStyle name="s_IEL_finsumm_2" xfId="38150"/>
    <cellStyle name="s_IEL_finsumm_2_Templates v2" xfId="38151"/>
    <cellStyle name="s_IEL_finsumm_2_Templates v3" xfId="38152"/>
    <cellStyle name="s_IEL_finsumm_Templates v2" xfId="38153"/>
    <cellStyle name="s_IEL_finsumm_Templates v3" xfId="38154"/>
    <cellStyle name="s_IEL_finsumm1" xfId="38155"/>
    <cellStyle name="s_IEL_finsumm1_1" xfId="38156"/>
    <cellStyle name="s_IEL_finsumm1_1_Templates v2" xfId="38157"/>
    <cellStyle name="s_IEL_finsumm1_1_Templates v3" xfId="38158"/>
    <cellStyle name="s_IEL_finsumm1_2" xfId="38159"/>
    <cellStyle name="s_IEL_finsumm1_2_Templates v2" xfId="38160"/>
    <cellStyle name="s_IEL_finsumm1_2_Templates v3" xfId="38161"/>
    <cellStyle name="s_IEL_finsumm1_Templates v2" xfId="38162"/>
    <cellStyle name="s_IEL_finsumm1_Templates v3" xfId="38163"/>
    <cellStyle name="s_Lbo" xfId="38164"/>
    <cellStyle name="s_LBO Summary" xfId="38165"/>
    <cellStyle name="s_LBO Summary_1" xfId="38166"/>
    <cellStyle name="s_LBO Summary_1_Templates v2" xfId="38167"/>
    <cellStyle name="s_LBO Summary_1_Templates v3" xfId="38168"/>
    <cellStyle name="s_LBO Summary_2" xfId="38169"/>
    <cellStyle name="s_LBO Summary_2_Templates v2" xfId="38170"/>
    <cellStyle name="s_LBO Summary_2_Templates v3" xfId="38171"/>
    <cellStyle name="s_Lbo_1" xfId="38172"/>
    <cellStyle name="s_Lbo_1_Templates v2" xfId="38173"/>
    <cellStyle name="s_Lbo_1_Templates v3" xfId="38174"/>
    <cellStyle name="s_Lbo_Templates v2" xfId="38175"/>
    <cellStyle name="s_Lbo_Templates v3" xfId="38176"/>
    <cellStyle name="s_rvr_analysis_andrew" xfId="38177"/>
    <cellStyle name="s_rvr_analysis_andrew_Templates v2" xfId="38178"/>
    <cellStyle name="s_rvr_analysis_andrew_Templates v3" xfId="38179"/>
    <cellStyle name="s_Schedules" xfId="38180"/>
    <cellStyle name="s_Schedules_1" xfId="38181"/>
    <cellStyle name="s_Schedules_1_Templates v2" xfId="38182"/>
    <cellStyle name="s_Schedules_1_Templates v3" xfId="38183"/>
    <cellStyle name="s_Trans Assump" xfId="38184"/>
    <cellStyle name="s_Trans Assump (2)" xfId="38185"/>
    <cellStyle name="s_Trans Assump (2)_1" xfId="38186"/>
    <cellStyle name="s_Trans Assump (2)_1_Templates v2" xfId="38187"/>
    <cellStyle name="s_Trans Assump (2)_1_Templates v3" xfId="38188"/>
    <cellStyle name="s_Trans Assump_1" xfId="38189"/>
    <cellStyle name="s_Trans Assump_Templates v2" xfId="38190"/>
    <cellStyle name="s_Trans Assump_Templates v3" xfId="38191"/>
    <cellStyle name="s_Trans Sum" xfId="38192"/>
    <cellStyle name="s_Trans Sum_1" xfId="38193"/>
    <cellStyle name="s_Trans Sum_Templates v2" xfId="38194"/>
    <cellStyle name="s_Trans Sum_Templates v3" xfId="38195"/>
    <cellStyle name="s_Unit Price Sen. (2)" xfId="38196"/>
    <cellStyle name="s_Unit Price Sen. (2)_1" xfId="38197"/>
    <cellStyle name="s_Unit Price Sen. (2)_1_Templates v2" xfId="38198"/>
    <cellStyle name="s_Unit Price Sen. (2)_1_Templates v3" xfId="38199"/>
    <cellStyle name="s_Unit Price Sen. (2)_2" xfId="38200"/>
    <cellStyle name="s_Unit Price Sen. (2)_Templates v2" xfId="38201"/>
    <cellStyle name="s_Unit Price Sen. (2)_Templates v3" xfId="38202"/>
    <cellStyle name="Salomon Logo" xfId="38203"/>
    <cellStyle name="SAPBEXaggData" xfId="33"/>
    <cellStyle name="SAPBEXaggData 10" xfId="38204"/>
    <cellStyle name="SAPBEXaggData 11" xfId="38205"/>
    <cellStyle name="SAPBEXaggData 12" xfId="38206"/>
    <cellStyle name="SAPBEXaggData 13" xfId="38207"/>
    <cellStyle name="SAPBEXaggData 14" xfId="38208"/>
    <cellStyle name="SAPBEXaggData 15" xfId="38209"/>
    <cellStyle name="SAPBEXaggData 16" xfId="38210"/>
    <cellStyle name="SAPBEXaggData 17" xfId="38211"/>
    <cellStyle name="SAPBEXaggData 18" xfId="38212"/>
    <cellStyle name="SAPBEXaggData 19" xfId="38213"/>
    <cellStyle name="SAPBEXaggData 2" xfId="38214"/>
    <cellStyle name="SAPBEXaggData 2 2" xfId="48194"/>
    <cellStyle name="SAPBEXaggData 2 3" xfId="48195"/>
    <cellStyle name="SAPBEXaggData 20" xfId="38215"/>
    <cellStyle name="SAPBEXaggData 21" xfId="38216"/>
    <cellStyle name="SAPBEXaggData 22" xfId="38217"/>
    <cellStyle name="SAPBEXaggData 23" xfId="38218"/>
    <cellStyle name="SAPBEXaggData 24" xfId="38219"/>
    <cellStyle name="SAPBEXaggData 25" xfId="38220"/>
    <cellStyle name="SAPBEXaggData 26" xfId="38221"/>
    <cellStyle name="SAPBEXaggData 27" xfId="38222"/>
    <cellStyle name="SAPBEXaggData 28" xfId="38223"/>
    <cellStyle name="SAPBEXaggData 29" xfId="38224"/>
    <cellStyle name="SAPBEXaggData 3" xfId="38225"/>
    <cellStyle name="SAPBEXaggData 30" xfId="38226"/>
    <cellStyle name="SAPBEXaggData 31" xfId="38227"/>
    <cellStyle name="SAPBEXaggData 32" xfId="38228"/>
    <cellStyle name="SAPBEXaggData 4" xfId="38229"/>
    <cellStyle name="SAPBEXaggData 5" xfId="38230"/>
    <cellStyle name="SAPBEXaggData 6" xfId="38231"/>
    <cellStyle name="SAPBEXaggData 7" xfId="38232"/>
    <cellStyle name="SAPBEXaggData 8" xfId="38233"/>
    <cellStyle name="SAPBEXaggData 9" xfId="38234"/>
    <cellStyle name="SAPBEXaggData_SGN 10a Business Plan 2010v14 used for CF model v2" xfId="48196"/>
    <cellStyle name="SAPBEXaggDataEmph" xfId="34"/>
    <cellStyle name="SAPBEXaggDataEmph 10" xfId="38235"/>
    <cellStyle name="SAPBEXaggDataEmph 11" xfId="38236"/>
    <cellStyle name="SAPBEXaggDataEmph 12" xfId="38237"/>
    <cellStyle name="SAPBEXaggDataEmph 13" xfId="38238"/>
    <cellStyle name="SAPBEXaggDataEmph 14" xfId="38239"/>
    <cellStyle name="SAPBEXaggDataEmph 15" xfId="38240"/>
    <cellStyle name="SAPBEXaggDataEmph 16" xfId="38241"/>
    <cellStyle name="SAPBEXaggDataEmph 17" xfId="38242"/>
    <cellStyle name="SAPBEXaggDataEmph 18" xfId="38243"/>
    <cellStyle name="SAPBEXaggDataEmph 19" xfId="38244"/>
    <cellStyle name="SAPBEXaggDataEmph 2" xfId="38245"/>
    <cellStyle name="SAPBEXaggDataEmph 2 2" xfId="48197"/>
    <cellStyle name="SAPBEXaggDataEmph 2 3" xfId="48198"/>
    <cellStyle name="SAPBEXaggDataEmph 20" xfId="38246"/>
    <cellStyle name="SAPBEXaggDataEmph 21" xfId="38247"/>
    <cellStyle name="SAPBEXaggDataEmph 22" xfId="38248"/>
    <cellStyle name="SAPBEXaggDataEmph 23" xfId="38249"/>
    <cellStyle name="SAPBEXaggDataEmph 24" xfId="38250"/>
    <cellStyle name="SAPBEXaggDataEmph 25" xfId="38251"/>
    <cellStyle name="SAPBEXaggDataEmph 26" xfId="38252"/>
    <cellStyle name="SAPBEXaggDataEmph 27" xfId="38253"/>
    <cellStyle name="SAPBEXaggDataEmph 28" xfId="38254"/>
    <cellStyle name="SAPBEXaggDataEmph 29" xfId="38255"/>
    <cellStyle name="SAPBEXaggDataEmph 3" xfId="38256"/>
    <cellStyle name="SAPBEXaggDataEmph 30" xfId="38257"/>
    <cellStyle name="SAPBEXaggDataEmph 31" xfId="38258"/>
    <cellStyle name="SAPBEXaggDataEmph 32" xfId="38259"/>
    <cellStyle name="SAPBEXaggDataEmph 4" xfId="38260"/>
    <cellStyle name="SAPBEXaggDataEmph 5" xfId="38261"/>
    <cellStyle name="SAPBEXaggDataEmph 6" xfId="38262"/>
    <cellStyle name="SAPBEXaggDataEmph 7" xfId="38263"/>
    <cellStyle name="SAPBEXaggDataEmph 8" xfId="38264"/>
    <cellStyle name="SAPBEXaggDataEmph 9" xfId="38265"/>
    <cellStyle name="SAPBEXaggDataEmph_SGN 10a Business Plan 2010v14 used for CF model v2" xfId="48199"/>
    <cellStyle name="SAPBEXaggItem" xfId="35"/>
    <cellStyle name="SAPBEXaggItem 10" xfId="38266"/>
    <cellStyle name="SAPBEXaggItem 11" xfId="38267"/>
    <cellStyle name="SAPBEXaggItem 12" xfId="38268"/>
    <cellStyle name="SAPBEXaggItem 13" xfId="38269"/>
    <cellStyle name="SAPBEXaggItem 14" xfId="38270"/>
    <cellStyle name="SAPBEXaggItem 15" xfId="38271"/>
    <cellStyle name="SAPBEXaggItem 16" xfId="38272"/>
    <cellStyle name="SAPBEXaggItem 17" xfId="38273"/>
    <cellStyle name="SAPBEXaggItem 18" xfId="38274"/>
    <cellStyle name="SAPBEXaggItem 19" xfId="38275"/>
    <cellStyle name="SAPBEXaggItem 2" xfId="38276"/>
    <cellStyle name="SAPBEXaggItem 2 2" xfId="48200"/>
    <cellStyle name="SAPBEXaggItem 2 3" xfId="48201"/>
    <cellStyle name="SAPBEXaggItem 20" xfId="38277"/>
    <cellStyle name="SAPBEXaggItem 21" xfId="38278"/>
    <cellStyle name="SAPBEXaggItem 22" xfId="38279"/>
    <cellStyle name="SAPBEXaggItem 23" xfId="38280"/>
    <cellStyle name="SAPBEXaggItem 24" xfId="38281"/>
    <cellStyle name="SAPBEXaggItem 25" xfId="38282"/>
    <cellStyle name="SAPBEXaggItem 26" xfId="38283"/>
    <cellStyle name="SAPBEXaggItem 27" xfId="38284"/>
    <cellStyle name="SAPBEXaggItem 28" xfId="38285"/>
    <cellStyle name="SAPBEXaggItem 29" xfId="38286"/>
    <cellStyle name="SAPBEXaggItem 3" xfId="38287"/>
    <cellStyle name="SAPBEXaggItem 30" xfId="38288"/>
    <cellStyle name="SAPBEXaggItem 31" xfId="38289"/>
    <cellStyle name="SAPBEXaggItem 32" xfId="38290"/>
    <cellStyle name="SAPBEXaggItem 4" xfId="38291"/>
    <cellStyle name="SAPBEXaggItem 5" xfId="38292"/>
    <cellStyle name="SAPBEXaggItem 6" xfId="38293"/>
    <cellStyle name="SAPBEXaggItem 7" xfId="38294"/>
    <cellStyle name="SAPBEXaggItem 8" xfId="38295"/>
    <cellStyle name="SAPBEXaggItem 9" xfId="38296"/>
    <cellStyle name="SAPBEXaggItem_SGN 10a Business Plan 2010v14 used for CF model v2" xfId="48202"/>
    <cellStyle name="SAPBEXaggItemX" xfId="36"/>
    <cellStyle name="SAPBEXaggItemX 10" xfId="38297"/>
    <cellStyle name="SAPBEXaggItemX 11" xfId="38298"/>
    <cellStyle name="SAPBEXaggItemX 12" xfId="38299"/>
    <cellStyle name="SAPBEXaggItemX 13" xfId="38300"/>
    <cellStyle name="SAPBEXaggItemX 14" xfId="38301"/>
    <cellStyle name="SAPBEXaggItemX 15" xfId="38302"/>
    <cellStyle name="SAPBEXaggItemX 16" xfId="38303"/>
    <cellStyle name="SAPBEXaggItemX 17" xfId="38304"/>
    <cellStyle name="SAPBEXaggItemX 18" xfId="38305"/>
    <cellStyle name="SAPBEXaggItemX 19" xfId="38306"/>
    <cellStyle name="SAPBEXaggItemX 2" xfId="38307"/>
    <cellStyle name="SAPBEXaggItemX 2 2" xfId="48203"/>
    <cellStyle name="SAPBEXaggItemX 2 3" xfId="48204"/>
    <cellStyle name="SAPBEXaggItemX 20" xfId="38308"/>
    <cellStyle name="SAPBEXaggItemX 21" xfId="38309"/>
    <cellStyle name="SAPBEXaggItemX 22" xfId="38310"/>
    <cellStyle name="SAPBEXaggItemX 23" xfId="38311"/>
    <cellStyle name="SAPBEXaggItemX 24" xfId="38312"/>
    <cellStyle name="SAPBEXaggItemX 25" xfId="38313"/>
    <cellStyle name="SAPBEXaggItemX 26" xfId="38314"/>
    <cellStyle name="SAPBEXaggItemX 27" xfId="38315"/>
    <cellStyle name="SAPBEXaggItemX 28" xfId="38316"/>
    <cellStyle name="SAPBEXaggItemX 29" xfId="38317"/>
    <cellStyle name="SAPBEXaggItemX 3" xfId="38318"/>
    <cellStyle name="SAPBEXaggItemX 30" xfId="38319"/>
    <cellStyle name="SAPBEXaggItemX 31" xfId="38320"/>
    <cellStyle name="SAPBEXaggItemX 32" xfId="38321"/>
    <cellStyle name="SAPBEXaggItemX 4" xfId="38322"/>
    <cellStyle name="SAPBEXaggItemX 5" xfId="38323"/>
    <cellStyle name="SAPBEXaggItemX 6" xfId="38324"/>
    <cellStyle name="SAPBEXaggItemX 7" xfId="38325"/>
    <cellStyle name="SAPBEXaggItemX 8" xfId="38326"/>
    <cellStyle name="SAPBEXaggItemX 9" xfId="38327"/>
    <cellStyle name="SAPBEXchaText" xfId="37"/>
    <cellStyle name="SAPBEXchaText 2" xfId="48205"/>
    <cellStyle name="SAPBEXchaText_SGN 10a Business Plan 2010v14 used for CF model v2" xfId="48206"/>
    <cellStyle name="SAPBEXexcBad7" xfId="38"/>
    <cellStyle name="SAPBEXexcBad7 10" xfId="38328"/>
    <cellStyle name="SAPBEXexcBad7 11" xfId="38329"/>
    <cellStyle name="SAPBEXexcBad7 12" xfId="38330"/>
    <cellStyle name="SAPBEXexcBad7 13" xfId="38331"/>
    <cellStyle name="SAPBEXexcBad7 14" xfId="38332"/>
    <cellStyle name="SAPBEXexcBad7 15" xfId="38333"/>
    <cellStyle name="SAPBEXexcBad7 16" xfId="38334"/>
    <cellStyle name="SAPBEXexcBad7 17" xfId="38335"/>
    <cellStyle name="SAPBEXexcBad7 18" xfId="38336"/>
    <cellStyle name="SAPBEXexcBad7 19" xfId="38337"/>
    <cellStyle name="SAPBEXexcBad7 2" xfId="38338"/>
    <cellStyle name="SAPBEXexcBad7 2 2" xfId="48207"/>
    <cellStyle name="SAPBEXexcBad7 2 3" xfId="48208"/>
    <cellStyle name="SAPBEXexcBad7 20" xfId="38339"/>
    <cellStyle name="SAPBEXexcBad7 21" xfId="38340"/>
    <cellStyle name="SAPBEXexcBad7 22" xfId="38341"/>
    <cellStyle name="SAPBEXexcBad7 23" xfId="38342"/>
    <cellStyle name="SAPBEXexcBad7 24" xfId="38343"/>
    <cellStyle name="SAPBEXexcBad7 25" xfId="38344"/>
    <cellStyle name="SAPBEXexcBad7 26" xfId="38345"/>
    <cellStyle name="SAPBEXexcBad7 27" xfId="38346"/>
    <cellStyle name="SAPBEXexcBad7 28" xfId="38347"/>
    <cellStyle name="SAPBEXexcBad7 29" xfId="38348"/>
    <cellStyle name="SAPBEXexcBad7 3" xfId="38349"/>
    <cellStyle name="SAPBEXexcBad7 30" xfId="38350"/>
    <cellStyle name="SAPBEXexcBad7 31" xfId="38351"/>
    <cellStyle name="SAPBEXexcBad7 32" xfId="38352"/>
    <cellStyle name="SAPBEXexcBad7 4" xfId="38353"/>
    <cellStyle name="SAPBEXexcBad7 5" xfId="38354"/>
    <cellStyle name="SAPBEXexcBad7 6" xfId="38355"/>
    <cellStyle name="SAPBEXexcBad7 7" xfId="38356"/>
    <cellStyle name="SAPBEXexcBad7 8" xfId="38357"/>
    <cellStyle name="SAPBEXexcBad7 9" xfId="38358"/>
    <cellStyle name="SAPBEXexcBad7_SGN 10a Business Plan 2010v14 used for CF model v2" xfId="48209"/>
    <cellStyle name="SAPBEXexcBad8" xfId="39"/>
    <cellStyle name="SAPBEXexcBad8 10" xfId="38359"/>
    <cellStyle name="SAPBEXexcBad8 11" xfId="38360"/>
    <cellStyle name="SAPBEXexcBad8 12" xfId="38361"/>
    <cellStyle name="SAPBEXexcBad8 13" xfId="38362"/>
    <cellStyle name="SAPBEXexcBad8 14" xfId="38363"/>
    <cellStyle name="SAPBEXexcBad8 15" xfId="38364"/>
    <cellStyle name="SAPBEXexcBad8 16" xfId="38365"/>
    <cellStyle name="SAPBEXexcBad8 17" xfId="38366"/>
    <cellStyle name="SAPBEXexcBad8 18" xfId="38367"/>
    <cellStyle name="SAPBEXexcBad8 19" xfId="38368"/>
    <cellStyle name="SAPBEXexcBad8 2" xfId="38369"/>
    <cellStyle name="SAPBEXexcBad8 2 2" xfId="48210"/>
    <cellStyle name="SAPBEXexcBad8 2 3" xfId="48211"/>
    <cellStyle name="SAPBEXexcBad8 20" xfId="38370"/>
    <cellStyle name="SAPBEXexcBad8 21" xfId="38371"/>
    <cellStyle name="SAPBEXexcBad8 22" xfId="38372"/>
    <cellStyle name="SAPBEXexcBad8 23" xfId="38373"/>
    <cellStyle name="SAPBEXexcBad8 24" xfId="38374"/>
    <cellStyle name="SAPBEXexcBad8 25" xfId="38375"/>
    <cellStyle name="SAPBEXexcBad8 26" xfId="38376"/>
    <cellStyle name="SAPBEXexcBad8 27" xfId="38377"/>
    <cellStyle name="SAPBEXexcBad8 28" xfId="38378"/>
    <cellStyle name="SAPBEXexcBad8 29" xfId="38379"/>
    <cellStyle name="SAPBEXexcBad8 3" xfId="38380"/>
    <cellStyle name="SAPBEXexcBad8 30" xfId="38381"/>
    <cellStyle name="SAPBEXexcBad8 31" xfId="38382"/>
    <cellStyle name="SAPBEXexcBad8 32" xfId="38383"/>
    <cellStyle name="SAPBEXexcBad8 4" xfId="38384"/>
    <cellStyle name="SAPBEXexcBad8 5" xfId="38385"/>
    <cellStyle name="SAPBEXexcBad8 6" xfId="38386"/>
    <cellStyle name="SAPBEXexcBad8 7" xfId="38387"/>
    <cellStyle name="SAPBEXexcBad8 8" xfId="38388"/>
    <cellStyle name="SAPBEXexcBad8 9" xfId="38389"/>
    <cellStyle name="SAPBEXexcBad8_SGN 10a Business Plan 2010v14 used for CF model v2" xfId="48212"/>
    <cellStyle name="SAPBEXexcBad9" xfId="40"/>
    <cellStyle name="SAPBEXexcBad9 10" xfId="38390"/>
    <cellStyle name="SAPBEXexcBad9 11" xfId="38391"/>
    <cellStyle name="SAPBEXexcBad9 12" xfId="38392"/>
    <cellStyle name="SAPBEXexcBad9 13" xfId="38393"/>
    <cellStyle name="SAPBEXexcBad9 14" xfId="38394"/>
    <cellStyle name="SAPBEXexcBad9 15" xfId="38395"/>
    <cellStyle name="SAPBEXexcBad9 16" xfId="38396"/>
    <cellStyle name="SAPBEXexcBad9 17" xfId="38397"/>
    <cellStyle name="SAPBEXexcBad9 18" xfId="38398"/>
    <cellStyle name="SAPBEXexcBad9 19" xfId="38399"/>
    <cellStyle name="SAPBEXexcBad9 2" xfId="38400"/>
    <cellStyle name="SAPBEXexcBad9 2 2" xfId="48213"/>
    <cellStyle name="SAPBEXexcBad9 2 3" xfId="48214"/>
    <cellStyle name="SAPBEXexcBad9 20" xfId="38401"/>
    <cellStyle name="SAPBEXexcBad9 21" xfId="38402"/>
    <cellStyle name="SAPBEXexcBad9 22" xfId="38403"/>
    <cellStyle name="SAPBEXexcBad9 23" xfId="38404"/>
    <cellStyle name="SAPBEXexcBad9 24" xfId="38405"/>
    <cellStyle name="SAPBEXexcBad9 25" xfId="38406"/>
    <cellStyle name="SAPBEXexcBad9 26" xfId="38407"/>
    <cellStyle name="SAPBEXexcBad9 27" xfId="38408"/>
    <cellStyle name="SAPBEXexcBad9 28" xfId="38409"/>
    <cellStyle name="SAPBEXexcBad9 29" xfId="38410"/>
    <cellStyle name="SAPBEXexcBad9 3" xfId="38411"/>
    <cellStyle name="SAPBEXexcBad9 30" xfId="38412"/>
    <cellStyle name="SAPBEXexcBad9 31" xfId="38413"/>
    <cellStyle name="SAPBEXexcBad9 32" xfId="38414"/>
    <cellStyle name="SAPBEXexcBad9 4" xfId="38415"/>
    <cellStyle name="SAPBEXexcBad9 5" xfId="38416"/>
    <cellStyle name="SAPBEXexcBad9 6" xfId="38417"/>
    <cellStyle name="SAPBEXexcBad9 7" xfId="38418"/>
    <cellStyle name="SAPBEXexcBad9 8" xfId="38419"/>
    <cellStyle name="SAPBEXexcBad9 9" xfId="38420"/>
    <cellStyle name="SAPBEXexcBad9_SGN 10a Business Plan 2010v14 used for CF model v2" xfId="48215"/>
    <cellStyle name="SAPBEXexcCritical4" xfId="41"/>
    <cellStyle name="SAPBEXexcCritical4 10" xfId="38421"/>
    <cellStyle name="SAPBEXexcCritical4 11" xfId="38422"/>
    <cellStyle name="SAPBEXexcCritical4 12" xfId="38423"/>
    <cellStyle name="SAPBEXexcCritical4 13" xfId="38424"/>
    <cellStyle name="SAPBEXexcCritical4 14" xfId="38425"/>
    <cellStyle name="SAPBEXexcCritical4 15" xfId="38426"/>
    <cellStyle name="SAPBEXexcCritical4 16" xfId="38427"/>
    <cellStyle name="SAPBEXexcCritical4 17" xfId="38428"/>
    <cellStyle name="SAPBEXexcCritical4 18" xfId="38429"/>
    <cellStyle name="SAPBEXexcCritical4 19" xfId="38430"/>
    <cellStyle name="SAPBEXexcCritical4 2" xfId="38431"/>
    <cellStyle name="SAPBEXexcCritical4 2 2" xfId="48216"/>
    <cellStyle name="SAPBEXexcCritical4 2 3" xfId="48217"/>
    <cellStyle name="SAPBEXexcCritical4 20" xfId="38432"/>
    <cellStyle name="SAPBEXexcCritical4 21" xfId="38433"/>
    <cellStyle name="SAPBEXexcCritical4 22" xfId="38434"/>
    <cellStyle name="SAPBEXexcCritical4 23" xfId="38435"/>
    <cellStyle name="SAPBEXexcCritical4 24" xfId="38436"/>
    <cellStyle name="SAPBEXexcCritical4 25" xfId="38437"/>
    <cellStyle name="SAPBEXexcCritical4 26" xfId="38438"/>
    <cellStyle name="SAPBEXexcCritical4 27" xfId="38439"/>
    <cellStyle name="SAPBEXexcCritical4 28" xfId="38440"/>
    <cellStyle name="SAPBEXexcCritical4 29" xfId="38441"/>
    <cellStyle name="SAPBEXexcCritical4 3" xfId="38442"/>
    <cellStyle name="SAPBEXexcCritical4 30" xfId="38443"/>
    <cellStyle name="SAPBEXexcCritical4 31" xfId="38444"/>
    <cellStyle name="SAPBEXexcCritical4 32" xfId="38445"/>
    <cellStyle name="SAPBEXexcCritical4 4" xfId="38446"/>
    <cellStyle name="SAPBEXexcCritical4 5" xfId="38447"/>
    <cellStyle name="SAPBEXexcCritical4 6" xfId="38448"/>
    <cellStyle name="SAPBEXexcCritical4 7" xfId="38449"/>
    <cellStyle name="SAPBEXexcCritical4 8" xfId="38450"/>
    <cellStyle name="SAPBEXexcCritical4 9" xfId="38451"/>
    <cellStyle name="SAPBEXexcCritical4_SGN 10a Business Plan 2010v14 used for CF model v2" xfId="48218"/>
    <cellStyle name="SAPBEXexcCritical5" xfId="42"/>
    <cellStyle name="SAPBEXexcCritical5 10" xfId="38452"/>
    <cellStyle name="SAPBEXexcCritical5 11" xfId="38453"/>
    <cellStyle name="SAPBEXexcCritical5 12" xfId="38454"/>
    <cellStyle name="SAPBEXexcCritical5 13" xfId="38455"/>
    <cellStyle name="SAPBEXexcCritical5 14" xfId="38456"/>
    <cellStyle name="SAPBEXexcCritical5 15" xfId="38457"/>
    <cellStyle name="SAPBEXexcCritical5 16" xfId="38458"/>
    <cellStyle name="SAPBEXexcCritical5 17" xfId="38459"/>
    <cellStyle name="SAPBEXexcCritical5 18" xfId="38460"/>
    <cellStyle name="SAPBEXexcCritical5 19" xfId="38461"/>
    <cellStyle name="SAPBEXexcCritical5 2" xfId="38462"/>
    <cellStyle name="SAPBEXexcCritical5 2 2" xfId="48219"/>
    <cellStyle name="SAPBEXexcCritical5 2 3" xfId="48220"/>
    <cellStyle name="SAPBEXexcCritical5 20" xfId="38463"/>
    <cellStyle name="SAPBEXexcCritical5 21" xfId="38464"/>
    <cellStyle name="SAPBEXexcCritical5 22" xfId="38465"/>
    <cellStyle name="SAPBEXexcCritical5 23" xfId="38466"/>
    <cellStyle name="SAPBEXexcCritical5 24" xfId="38467"/>
    <cellStyle name="SAPBEXexcCritical5 25" xfId="38468"/>
    <cellStyle name="SAPBEXexcCritical5 26" xfId="38469"/>
    <cellStyle name="SAPBEXexcCritical5 27" xfId="38470"/>
    <cellStyle name="SAPBEXexcCritical5 28" xfId="38471"/>
    <cellStyle name="SAPBEXexcCritical5 29" xfId="38472"/>
    <cellStyle name="SAPBEXexcCritical5 3" xfId="38473"/>
    <cellStyle name="SAPBEXexcCritical5 30" xfId="38474"/>
    <cellStyle name="SAPBEXexcCritical5 31" xfId="38475"/>
    <cellStyle name="SAPBEXexcCritical5 32" xfId="38476"/>
    <cellStyle name="SAPBEXexcCritical5 4" xfId="38477"/>
    <cellStyle name="SAPBEXexcCritical5 5" xfId="38478"/>
    <cellStyle name="SAPBEXexcCritical5 6" xfId="38479"/>
    <cellStyle name="SAPBEXexcCritical5 7" xfId="38480"/>
    <cellStyle name="SAPBEXexcCritical5 8" xfId="38481"/>
    <cellStyle name="SAPBEXexcCritical5 9" xfId="38482"/>
    <cellStyle name="SAPBEXexcCritical5_SGN 10a Business Plan 2010v14 used for CF model v2" xfId="48221"/>
    <cellStyle name="SAPBEXexcCritical6" xfId="43"/>
    <cellStyle name="SAPBEXexcCritical6 10" xfId="38483"/>
    <cellStyle name="SAPBEXexcCritical6 11" xfId="38484"/>
    <cellStyle name="SAPBEXexcCritical6 12" xfId="38485"/>
    <cellStyle name="SAPBEXexcCritical6 13" xfId="38486"/>
    <cellStyle name="SAPBEXexcCritical6 14" xfId="38487"/>
    <cellStyle name="SAPBEXexcCritical6 15" xfId="38488"/>
    <cellStyle name="SAPBEXexcCritical6 16" xfId="38489"/>
    <cellStyle name="SAPBEXexcCritical6 17" xfId="38490"/>
    <cellStyle name="SAPBEXexcCritical6 18" xfId="38491"/>
    <cellStyle name="SAPBEXexcCritical6 19" xfId="38492"/>
    <cellStyle name="SAPBEXexcCritical6 2" xfId="38493"/>
    <cellStyle name="SAPBEXexcCritical6 2 2" xfId="48222"/>
    <cellStyle name="SAPBEXexcCritical6 2 3" xfId="48223"/>
    <cellStyle name="SAPBEXexcCritical6 20" xfId="38494"/>
    <cellStyle name="SAPBEXexcCritical6 21" xfId="38495"/>
    <cellStyle name="SAPBEXexcCritical6 22" xfId="38496"/>
    <cellStyle name="SAPBEXexcCritical6 23" xfId="38497"/>
    <cellStyle name="SAPBEXexcCritical6 24" xfId="38498"/>
    <cellStyle name="SAPBEXexcCritical6 25" xfId="38499"/>
    <cellStyle name="SAPBEXexcCritical6 26" xfId="38500"/>
    <cellStyle name="SAPBEXexcCritical6 27" xfId="38501"/>
    <cellStyle name="SAPBEXexcCritical6 28" xfId="38502"/>
    <cellStyle name="SAPBEXexcCritical6 29" xfId="38503"/>
    <cellStyle name="SAPBEXexcCritical6 3" xfId="38504"/>
    <cellStyle name="SAPBEXexcCritical6 30" xfId="38505"/>
    <cellStyle name="SAPBEXexcCritical6 31" xfId="38506"/>
    <cellStyle name="SAPBEXexcCritical6 32" xfId="38507"/>
    <cellStyle name="SAPBEXexcCritical6 4" xfId="38508"/>
    <cellStyle name="SAPBEXexcCritical6 5" xfId="38509"/>
    <cellStyle name="SAPBEXexcCritical6 6" xfId="38510"/>
    <cellStyle name="SAPBEXexcCritical6 7" xfId="38511"/>
    <cellStyle name="SAPBEXexcCritical6 8" xfId="38512"/>
    <cellStyle name="SAPBEXexcCritical6 9" xfId="38513"/>
    <cellStyle name="SAPBEXexcCritical6_SGN 10a Business Plan 2010v14 used for CF model v2" xfId="48224"/>
    <cellStyle name="SAPBEXexcGood1" xfId="44"/>
    <cellStyle name="SAPBEXexcGood1 10" xfId="38514"/>
    <cellStyle name="SAPBEXexcGood1 11" xfId="38515"/>
    <cellStyle name="SAPBEXexcGood1 12" xfId="38516"/>
    <cellStyle name="SAPBEXexcGood1 13" xfId="38517"/>
    <cellStyle name="SAPBEXexcGood1 14" xfId="38518"/>
    <cellStyle name="SAPBEXexcGood1 15" xfId="38519"/>
    <cellStyle name="SAPBEXexcGood1 16" xfId="38520"/>
    <cellStyle name="SAPBEXexcGood1 17" xfId="38521"/>
    <cellStyle name="SAPBEXexcGood1 18" xfId="38522"/>
    <cellStyle name="SAPBEXexcGood1 19" xfId="38523"/>
    <cellStyle name="SAPBEXexcGood1 2" xfId="38524"/>
    <cellStyle name="SAPBEXexcGood1 2 2" xfId="48225"/>
    <cellStyle name="SAPBEXexcGood1 2 3" xfId="48226"/>
    <cellStyle name="SAPBEXexcGood1 20" xfId="38525"/>
    <cellStyle name="SAPBEXexcGood1 21" xfId="38526"/>
    <cellStyle name="SAPBEXexcGood1 22" xfId="38527"/>
    <cellStyle name="SAPBEXexcGood1 23" xfId="38528"/>
    <cellStyle name="SAPBEXexcGood1 24" xfId="38529"/>
    <cellStyle name="SAPBEXexcGood1 25" xfId="38530"/>
    <cellStyle name="SAPBEXexcGood1 26" xfId="38531"/>
    <cellStyle name="SAPBEXexcGood1 27" xfId="38532"/>
    <cellStyle name="SAPBEXexcGood1 28" xfId="38533"/>
    <cellStyle name="SAPBEXexcGood1 29" xfId="38534"/>
    <cellStyle name="SAPBEXexcGood1 3" xfId="38535"/>
    <cellStyle name="SAPBEXexcGood1 30" xfId="38536"/>
    <cellStyle name="SAPBEXexcGood1 31" xfId="38537"/>
    <cellStyle name="SAPBEXexcGood1 32" xfId="38538"/>
    <cellStyle name="SAPBEXexcGood1 4" xfId="38539"/>
    <cellStyle name="SAPBEXexcGood1 5" xfId="38540"/>
    <cellStyle name="SAPBEXexcGood1 6" xfId="38541"/>
    <cellStyle name="SAPBEXexcGood1 7" xfId="38542"/>
    <cellStyle name="SAPBEXexcGood1 8" xfId="38543"/>
    <cellStyle name="SAPBEXexcGood1 9" xfId="38544"/>
    <cellStyle name="SAPBEXexcGood1_SGN 10a Business Plan 2010v14 used for CF model v2" xfId="48227"/>
    <cellStyle name="SAPBEXexcGood2" xfId="45"/>
    <cellStyle name="SAPBEXexcGood2 10" xfId="38545"/>
    <cellStyle name="SAPBEXexcGood2 11" xfId="38546"/>
    <cellStyle name="SAPBEXexcGood2 12" xfId="38547"/>
    <cellStyle name="SAPBEXexcGood2 13" xfId="38548"/>
    <cellStyle name="SAPBEXexcGood2 14" xfId="38549"/>
    <cellStyle name="SAPBEXexcGood2 15" xfId="38550"/>
    <cellStyle name="SAPBEXexcGood2 16" xfId="38551"/>
    <cellStyle name="SAPBEXexcGood2 17" xfId="38552"/>
    <cellStyle name="SAPBEXexcGood2 18" xfId="38553"/>
    <cellStyle name="SAPBEXexcGood2 19" xfId="38554"/>
    <cellStyle name="SAPBEXexcGood2 2" xfId="38555"/>
    <cellStyle name="SAPBEXexcGood2 2 2" xfId="48228"/>
    <cellStyle name="SAPBEXexcGood2 2 3" xfId="48229"/>
    <cellStyle name="SAPBEXexcGood2 20" xfId="38556"/>
    <cellStyle name="SAPBEXexcGood2 21" xfId="38557"/>
    <cellStyle name="SAPBEXexcGood2 22" xfId="38558"/>
    <cellStyle name="SAPBEXexcGood2 23" xfId="38559"/>
    <cellStyle name="SAPBEXexcGood2 24" xfId="38560"/>
    <cellStyle name="SAPBEXexcGood2 25" xfId="38561"/>
    <cellStyle name="SAPBEXexcGood2 26" xfId="38562"/>
    <cellStyle name="SAPBEXexcGood2 27" xfId="38563"/>
    <cellStyle name="SAPBEXexcGood2 28" xfId="38564"/>
    <cellStyle name="SAPBEXexcGood2 29" xfId="38565"/>
    <cellStyle name="SAPBEXexcGood2 3" xfId="38566"/>
    <cellStyle name="SAPBEXexcGood2 30" xfId="38567"/>
    <cellStyle name="SAPBEXexcGood2 31" xfId="38568"/>
    <cellStyle name="SAPBEXexcGood2 32" xfId="38569"/>
    <cellStyle name="SAPBEXexcGood2 4" xfId="38570"/>
    <cellStyle name="SAPBEXexcGood2 5" xfId="38571"/>
    <cellStyle name="SAPBEXexcGood2 6" xfId="38572"/>
    <cellStyle name="SAPBEXexcGood2 7" xfId="38573"/>
    <cellStyle name="SAPBEXexcGood2 8" xfId="38574"/>
    <cellStyle name="SAPBEXexcGood2 9" xfId="38575"/>
    <cellStyle name="SAPBEXexcGood2_SGN 10a Business Plan 2010v14 used for CF model v2" xfId="48230"/>
    <cellStyle name="SAPBEXexcGood3" xfId="46"/>
    <cellStyle name="SAPBEXexcGood3 10" xfId="38576"/>
    <cellStyle name="SAPBEXexcGood3 11" xfId="38577"/>
    <cellStyle name="SAPBEXexcGood3 12" xfId="38578"/>
    <cellStyle name="SAPBEXexcGood3 13" xfId="38579"/>
    <cellStyle name="SAPBEXexcGood3 14" xfId="38580"/>
    <cellStyle name="SAPBEXexcGood3 15" xfId="38581"/>
    <cellStyle name="SAPBEXexcGood3 16" xfId="38582"/>
    <cellStyle name="SAPBEXexcGood3 17" xfId="38583"/>
    <cellStyle name="SAPBEXexcGood3 18" xfId="38584"/>
    <cellStyle name="SAPBEXexcGood3 19" xfId="38585"/>
    <cellStyle name="SAPBEXexcGood3 2" xfId="38586"/>
    <cellStyle name="SAPBEXexcGood3 2 2" xfId="48231"/>
    <cellStyle name="SAPBEXexcGood3 2 3" xfId="48232"/>
    <cellStyle name="SAPBEXexcGood3 20" xfId="38587"/>
    <cellStyle name="SAPBEXexcGood3 21" xfId="38588"/>
    <cellStyle name="SAPBEXexcGood3 22" xfId="38589"/>
    <cellStyle name="SAPBEXexcGood3 23" xfId="38590"/>
    <cellStyle name="SAPBEXexcGood3 24" xfId="38591"/>
    <cellStyle name="SAPBEXexcGood3 25" xfId="38592"/>
    <cellStyle name="SAPBEXexcGood3 26" xfId="38593"/>
    <cellStyle name="SAPBEXexcGood3 27" xfId="38594"/>
    <cellStyle name="SAPBEXexcGood3 28" xfId="38595"/>
    <cellStyle name="SAPBEXexcGood3 29" xfId="38596"/>
    <cellStyle name="SAPBEXexcGood3 3" xfId="38597"/>
    <cellStyle name="SAPBEXexcGood3 30" xfId="38598"/>
    <cellStyle name="SAPBEXexcGood3 31" xfId="38599"/>
    <cellStyle name="SAPBEXexcGood3 32" xfId="38600"/>
    <cellStyle name="SAPBEXexcGood3 4" xfId="38601"/>
    <cellStyle name="SAPBEXexcGood3 5" xfId="38602"/>
    <cellStyle name="SAPBEXexcGood3 6" xfId="38603"/>
    <cellStyle name="SAPBEXexcGood3 7" xfId="38604"/>
    <cellStyle name="SAPBEXexcGood3 8" xfId="38605"/>
    <cellStyle name="SAPBEXexcGood3 9" xfId="38606"/>
    <cellStyle name="SAPBEXexcGood3_SGN 10a Business Plan 2010v14 used for CF model v2" xfId="48233"/>
    <cellStyle name="SAPBEXfilterDrill" xfId="47"/>
    <cellStyle name="SAPBEXfilterDrill 2" xfId="48234"/>
    <cellStyle name="SAPBEXfilterDrill 3" xfId="50754"/>
    <cellStyle name="SAPBEXfilterDrill_SGN 10a Business Plan 2010v14 used for CF model v2" xfId="48235"/>
    <cellStyle name="SAPBEXfilterItem" xfId="48"/>
    <cellStyle name="SAPBEXfilterItem 2" xfId="48236"/>
    <cellStyle name="SAPBEXfilterItem_SGN 10a Business Plan 2010v14 used for CF model v2" xfId="48237"/>
    <cellStyle name="SAPBEXfilterText" xfId="49"/>
    <cellStyle name="SAPBEXfilterText 2" xfId="48238"/>
    <cellStyle name="SAPBEXfilterText_SGN 10a Business Plan 2010v14 used for CF model v2" xfId="48239"/>
    <cellStyle name="SAPBEXformats" xfId="50"/>
    <cellStyle name="SAPBEXformats 10" xfId="38607"/>
    <cellStyle name="SAPBEXformats 11" xfId="38608"/>
    <cellStyle name="SAPBEXformats 12" xfId="38609"/>
    <cellStyle name="SAPBEXformats 13" xfId="38610"/>
    <cellStyle name="SAPBEXformats 14" xfId="38611"/>
    <cellStyle name="SAPBEXformats 15" xfId="38612"/>
    <cellStyle name="SAPBEXformats 16" xfId="38613"/>
    <cellStyle name="SAPBEXformats 17" xfId="38614"/>
    <cellStyle name="SAPBEXformats 18" xfId="38615"/>
    <cellStyle name="SAPBEXformats 19" xfId="38616"/>
    <cellStyle name="SAPBEXformats 2" xfId="38617"/>
    <cellStyle name="SAPBEXformats 2 2" xfId="48240"/>
    <cellStyle name="SAPBEXformats 2 3" xfId="48241"/>
    <cellStyle name="SAPBEXformats 20" xfId="38618"/>
    <cellStyle name="SAPBEXformats 21" xfId="38619"/>
    <cellStyle name="SAPBEXformats 22" xfId="38620"/>
    <cellStyle name="SAPBEXformats 23" xfId="38621"/>
    <cellStyle name="SAPBEXformats 24" xfId="38622"/>
    <cellStyle name="SAPBEXformats 25" xfId="38623"/>
    <cellStyle name="SAPBEXformats 26" xfId="38624"/>
    <cellStyle name="SAPBEXformats 27" xfId="38625"/>
    <cellStyle name="SAPBEXformats 28" xfId="38626"/>
    <cellStyle name="SAPBEXformats 29" xfId="38627"/>
    <cellStyle name="SAPBEXformats 3" xfId="38628"/>
    <cellStyle name="SAPBEXformats 30" xfId="38629"/>
    <cellStyle name="SAPBEXformats 31" xfId="38630"/>
    <cellStyle name="SAPBEXformats 32" xfId="38631"/>
    <cellStyle name="SAPBEXformats 4" xfId="38632"/>
    <cellStyle name="SAPBEXformats 5" xfId="38633"/>
    <cellStyle name="SAPBEXformats 6" xfId="38634"/>
    <cellStyle name="SAPBEXformats 7" xfId="38635"/>
    <cellStyle name="SAPBEXformats 8" xfId="38636"/>
    <cellStyle name="SAPBEXformats 9" xfId="38637"/>
    <cellStyle name="SAPBEXformats_SGN 10a Business Plan 2010v14 used for CF model v2" xfId="48242"/>
    <cellStyle name="SAPBEXheaderItem" xfId="51"/>
    <cellStyle name="SAPBEXheaderItem 2" xfId="38638"/>
    <cellStyle name="SAPBEXheaderItem_0910 GSO Capex RRP - Final (Detail) v2 220710" xfId="38639"/>
    <cellStyle name="SAPBEXheaderText" xfId="52"/>
    <cellStyle name="SAPBEXheaderText 2" xfId="38640"/>
    <cellStyle name="SAPBEXheaderText_0910 GSO Capex RRP - Final (Detail) v2 220710" xfId="38641"/>
    <cellStyle name="SAPBEXHLevel0" xfId="53"/>
    <cellStyle name="SAPBEXHLevel0 10" xfId="38642"/>
    <cellStyle name="SAPBEXHLevel0 11" xfId="38643"/>
    <cellStyle name="SAPBEXHLevel0 12" xfId="38644"/>
    <cellStyle name="SAPBEXHLevel0 13" xfId="38645"/>
    <cellStyle name="SAPBEXHLevel0 14" xfId="38646"/>
    <cellStyle name="SAPBEXHLevel0 15" xfId="38647"/>
    <cellStyle name="SAPBEXHLevel0 16" xfId="38648"/>
    <cellStyle name="SAPBEXHLevel0 17" xfId="38649"/>
    <cellStyle name="SAPBEXHLevel0 18" xfId="38650"/>
    <cellStyle name="SAPBEXHLevel0 19" xfId="38651"/>
    <cellStyle name="SAPBEXHLevel0 2" xfId="38652"/>
    <cellStyle name="SAPBEXHLevel0 2 10" xfId="38653"/>
    <cellStyle name="SAPBEXHLevel0 2 11" xfId="38654"/>
    <cellStyle name="SAPBEXHLevel0 2 12" xfId="38655"/>
    <cellStyle name="SAPBEXHLevel0 2 13" xfId="38656"/>
    <cellStyle name="SAPBEXHLevel0 2 14" xfId="38657"/>
    <cellStyle name="SAPBEXHLevel0 2 15" xfId="38658"/>
    <cellStyle name="SAPBEXHLevel0 2 16" xfId="38659"/>
    <cellStyle name="SAPBEXHLevel0 2 17" xfId="38660"/>
    <cellStyle name="SAPBEXHLevel0 2 18" xfId="38661"/>
    <cellStyle name="SAPBEXHLevel0 2 19" xfId="38662"/>
    <cellStyle name="SAPBEXHLevel0 2 2" xfId="38663"/>
    <cellStyle name="SAPBEXHLevel0 2 2 2" xfId="48243"/>
    <cellStyle name="SAPBEXHLevel0 2 2 3" xfId="48244"/>
    <cellStyle name="SAPBEXHLevel0 2 20" xfId="38664"/>
    <cellStyle name="SAPBEXHLevel0 2 21" xfId="38665"/>
    <cellStyle name="SAPBEXHLevel0 2 22" xfId="38666"/>
    <cellStyle name="SAPBEXHLevel0 2 23" xfId="38667"/>
    <cellStyle name="SAPBEXHLevel0 2 24" xfId="38668"/>
    <cellStyle name="SAPBEXHLevel0 2 25" xfId="38669"/>
    <cellStyle name="SAPBEXHLevel0 2 26" xfId="38670"/>
    <cellStyle name="SAPBEXHLevel0 2 27" xfId="38671"/>
    <cellStyle name="SAPBEXHLevel0 2 28" xfId="38672"/>
    <cellStyle name="SAPBEXHLevel0 2 29" xfId="38673"/>
    <cellStyle name="SAPBEXHLevel0 2 3" xfId="38674"/>
    <cellStyle name="SAPBEXHLevel0 2 3 2" xfId="48245"/>
    <cellStyle name="SAPBEXHLevel0 2 30" xfId="38675"/>
    <cellStyle name="SAPBEXHLevel0 2 31" xfId="38676"/>
    <cellStyle name="SAPBEXHLevel0 2 32" xfId="38677"/>
    <cellStyle name="SAPBEXHLevel0 2 4" xfId="38678"/>
    <cellStyle name="SAPBEXHLevel0 2 4 2" xfId="48246"/>
    <cellStyle name="SAPBEXHLevel0 2 5" xfId="38679"/>
    <cellStyle name="SAPBEXHLevel0 2 5 2" xfId="48247"/>
    <cellStyle name="SAPBEXHLevel0 2 6" xfId="38680"/>
    <cellStyle name="SAPBEXHLevel0 2 6 2" xfId="48248"/>
    <cellStyle name="SAPBEXHLevel0 2 7" xfId="38681"/>
    <cellStyle name="SAPBEXHLevel0 2 7 2" xfId="48249"/>
    <cellStyle name="SAPBEXHLevel0 2 8" xfId="38682"/>
    <cellStyle name="SAPBEXHLevel0 2 8 2" xfId="48250"/>
    <cellStyle name="SAPBEXHLevel0 2 9" xfId="38683"/>
    <cellStyle name="SAPBEXHLevel0 20" xfId="38684"/>
    <cellStyle name="SAPBEXHLevel0 21" xfId="38685"/>
    <cellStyle name="SAPBEXHLevel0 22" xfId="38686"/>
    <cellStyle name="SAPBEXHLevel0 23" xfId="38687"/>
    <cellStyle name="SAPBEXHLevel0 24" xfId="38688"/>
    <cellStyle name="SAPBEXHLevel0 25" xfId="38689"/>
    <cellStyle name="SAPBEXHLevel0 26" xfId="38690"/>
    <cellStyle name="SAPBEXHLevel0 27" xfId="38691"/>
    <cellStyle name="SAPBEXHLevel0 28" xfId="38692"/>
    <cellStyle name="SAPBEXHLevel0 29" xfId="38693"/>
    <cellStyle name="SAPBEXHLevel0 3" xfId="38694"/>
    <cellStyle name="SAPBEXHLevel0 3 2" xfId="48251"/>
    <cellStyle name="SAPBEXHLevel0 3 3" xfId="48252"/>
    <cellStyle name="SAPBEXHLevel0 30" xfId="38695"/>
    <cellStyle name="SAPBEXHLevel0 31" xfId="38696"/>
    <cellStyle name="SAPBEXHLevel0 32" xfId="38697"/>
    <cellStyle name="SAPBEXHLevel0 33" xfId="38698"/>
    <cellStyle name="SAPBEXHLevel0 34" xfId="50409"/>
    <cellStyle name="SAPBEXHLevel0 4" xfId="38699"/>
    <cellStyle name="SAPBEXHLevel0 4 2" xfId="48253"/>
    <cellStyle name="SAPBEXHLevel0 4 2 2" xfId="50755"/>
    <cellStyle name="SAPBEXHLevel0 4 3" xfId="50410"/>
    <cellStyle name="SAPBEXHLevel0 4 3 2" xfId="50756"/>
    <cellStyle name="SAPBEXHLevel0 4 3 3" xfId="50757"/>
    <cellStyle name="SAPBEXHLevel0 5" xfId="38700"/>
    <cellStyle name="SAPBEXHLevel0 5 2" xfId="48254"/>
    <cellStyle name="SAPBEXHLevel0 5 2 2" xfId="50758"/>
    <cellStyle name="SAPBEXHLevel0 5 3" xfId="50759"/>
    <cellStyle name="SAPBEXHLevel0 5 4" xfId="50760"/>
    <cellStyle name="SAPBEXHLevel0 6" xfId="38701"/>
    <cellStyle name="SAPBEXHLevel0 6 2" xfId="48255"/>
    <cellStyle name="SAPBEXHLevel0 6 2 2" xfId="50761"/>
    <cellStyle name="SAPBEXHLevel0 7" xfId="38702"/>
    <cellStyle name="SAPBEXHLevel0 7 2" xfId="48256"/>
    <cellStyle name="SAPBEXHLevel0 7 3" xfId="50762"/>
    <cellStyle name="SAPBEXHLevel0 8" xfId="38703"/>
    <cellStyle name="SAPBEXHLevel0 8 2" xfId="48257"/>
    <cellStyle name="SAPBEXHLevel0 9" xfId="38704"/>
    <cellStyle name="SAPBEXHLevel0 9 2" xfId="48258"/>
    <cellStyle name="SAPBEXHLevel0_0910 GSO Capex RRP - Final (Detail) v2 220710" xfId="38705"/>
    <cellStyle name="SAPBEXHLevel0X" xfId="54"/>
    <cellStyle name="SAPBEXHLevel0X 10" xfId="38706"/>
    <cellStyle name="SAPBEXHLevel0X 11" xfId="38707"/>
    <cellStyle name="SAPBEXHLevel0X 12" xfId="38708"/>
    <cellStyle name="SAPBEXHLevel0X 13" xfId="38709"/>
    <cellStyle name="SAPBEXHLevel0X 14" xfId="38710"/>
    <cellStyle name="SAPBEXHLevel0X 15" xfId="38711"/>
    <cellStyle name="SAPBEXHLevel0X 16" xfId="38712"/>
    <cellStyle name="SAPBEXHLevel0X 17" xfId="38713"/>
    <cellStyle name="SAPBEXHLevel0X 18" xfId="38714"/>
    <cellStyle name="SAPBEXHLevel0X 19" xfId="38715"/>
    <cellStyle name="SAPBEXHLevel0X 2" xfId="38716"/>
    <cellStyle name="SAPBEXHLevel0X 2 10" xfId="38717"/>
    <cellStyle name="SAPBEXHLevel0X 2 11" xfId="38718"/>
    <cellStyle name="SAPBEXHLevel0X 2 12" xfId="38719"/>
    <cellStyle name="SAPBEXHLevel0X 2 13" xfId="38720"/>
    <cellStyle name="SAPBEXHLevel0X 2 14" xfId="38721"/>
    <cellStyle name="SAPBEXHLevel0X 2 15" xfId="38722"/>
    <cellStyle name="SAPBEXHLevel0X 2 16" xfId="38723"/>
    <cellStyle name="SAPBEXHLevel0X 2 17" xfId="38724"/>
    <cellStyle name="SAPBEXHLevel0X 2 18" xfId="38725"/>
    <cellStyle name="SAPBEXHLevel0X 2 19" xfId="38726"/>
    <cellStyle name="SAPBEXHLevel0X 2 2" xfId="38727"/>
    <cellStyle name="SAPBEXHLevel0X 2 2 2" xfId="48259"/>
    <cellStyle name="SAPBEXHLevel0X 2 2 3" xfId="48260"/>
    <cellStyle name="SAPBEXHLevel0X 2 20" xfId="38728"/>
    <cellStyle name="SAPBEXHLevel0X 2 21" xfId="38729"/>
    <cellStyle name="SAPBEXHLevel0X 2 22" xfId="38730"/>
    <cellStyle name="SAPBEXHLevel0X 2 23" xfId="38731"/>
    <cellStyle name="SAPBEXHLevel0X 2 24" xfId="38732"/>
    <cellStyle name="SAPBEXHLevel0X 2 25" xfId="38733"/>
    <cellStyle name="SAPBEXHLevel0X 2 26" xfId="38734"/>
    <cellStyle name="SAPBEXHLevel0X 2 27" xfId="38735"/>
    <cellStyle name="SAPBEXHLevel0X 2 28" xfId="38736"/>
    <cellStyle name="SAPBEXHLevel0X 2 29" xfId="38737"/>
    <cellStyle name="SAPBEXHLevel0X 2 3" xfId="38738"/>
    <cellStyle name="SAPBEXHLevel0X 2 3 2" xfId="48261"/>
    <cellStyle name="SAPBEXHLevel0X 2 30" xfId="38739"/>
    <cellStyle name="SAPBEXHLevel0X 2 31" xfId="38740"/>
    <cellStyle name="SAPBEXHLevel0X 2 32" xfId="38741"/>
    <cellStyle name="SAPBEXHLevel0X 2 4" xfId="38742"/>
    <cellStyle name="SAPBEXHLevel0X 2 4 2" xfId="48262"/>
    <cellStyle name="SAPBEXHLevel0X 2 5" xfId="38743"/>
    <cellStyle name="SAPBEXHLevel0X 2 5 2" xfId="48263"/>
    <cellStyle name="SAPBEXHLevel0X 2 6" xfId="38744"/>
    <cellStyle name="SAPBEXHLevel0X 2 6 2" xfId="48264"/>
    <cellStyle name="SAPBEXHLevel0X 2 7" xfId="38745"/>
    <cellStyle name="SAPBEXHLevel0X 2 7 2" xfId="48265"/>
    <cellStyle name="SAPBEXHLevel0X 2 8" xfId="38746"/>
    <cellStyle name="SAPBEXHLevel0X 2 8 2" xfId="48266"/>
    <cellStyle name="SAPBEXHLevel0X 2 9" xfId="38747"/>
    <cellStyle name="SAPBEXHLevel0X 20" xfId="38748"/>
    <cellStyle name="SAPBEXHLevel0X 21" xfId="38749"/>
    <cellStyle name="SAPBEXHLevel0X 22" xfId="38750"/>
    <cellStyle name="SAPBEXHLevel0X 23" xfId="38751"/>
    <cellStyle name="SAPBEXHLevel0X 24" xfId="38752"/>
    <cellStyle name="SAPBEXHLevel0X 25" xfId="38753"/>
    <cellStyle name="SAPBEXHLevel0X 26" xfId="38754"/>
    <cellStyle name="SAPBEXHLevel0X 27" xfId="38755"/>
    <cellStyle name="SAPBEXHLevel0X 28" xfId="38756"/>
    <cellStyle name="SAPBEXHLevel0X 29" xfId="38757"/>
    <cellStyle name="SAPBEXHLevel0X 3" xfId="38758"/>
    <cellStyle name="SAPBEXHLevel0X 3 2" xfId="48267"/>
    <cellStyle name="SAPBEXHLevel0X 3 3" xfId="48268"/>
    <cellStyle name="SAPBEXHLevel0X 30" xfId="38759"/>
    <cellStyle name="SAPBEXHLevel0X 31" xfId="38760"/>
    <cellStyle name="SAPBEXHLevel0X 32" xfId="38761"/>
    <cellStyle name="SAPBEXHLevel0X 33" xfId="38762"/>
    <cellStyle name="SAPBEXHLevel0X 34" xfId="50411"/>
    <cellStyle name="SAPBEXHLevel0X 4" xfId="38763"/>
    <cellStyle name="SAPBEXHLevel0X 4 2" xfId="48269"/>
    <cellStyle name="SAPBEXHLevel0X 4 2 2" xfId="50763"/>
    <cellStyle name="SAPBEXHLevel0X 4 3" xfId="50412"/>
    <cellStyle name="SAPBEXHLevel0X 4 3 2" xfId="50764"/>
    <cellStyle name="SAPBEXHLevel0X 4 3 3" xfId="50765"/>
    <cellStyle name="SAPBEXHLevel0X 5" xfId="38764"/>
    <cellStyle name="SAPBEXHLevel0X 5 2" xfId="48270"/>
    <cellStyle name="SAPBEXHLevel0X 5 2 2" xfId="50766"/>
    <cellStyle name="SAPBEXHLevel0X 5 3" xfId="50767"/>
    <cellStyle name="SAPBEXHLevel0X 5 4" xfId="50768"/>
    <cellStyle name="SAPBEXHLevel0X 6" xfId="38765"/>
    <cellStyle name="SAPBEXHLevel0X 6 2" xfId="48271"/>
    <cellStyle name="SAPBEXHLevel0X 6 2 2" xfId="50769"/>
    <cellStyle name="SAPBEXHLevel0X 7" xfId="38766"/>
    <cellStyle name="SAPBEXHLevel0X 7 2" xfId="48272"/>
    <cellStyle name="SAPBEXHLevel0X 7 3" xfId="50770"/>
    <cellStyle name="SAPBEXHLevel0X 8" xfId="38767"/>
    <cellStyle name="SAPBEXHLevel0X 8 2" xfId="48273"/>
    <cellStyle name="SAPBEXHLevel0X 9" xfId="38768"/>
    <cellStyle name="SAPBEXHLevel0X 9 2" xfId="48274"/>
    <cellStyle name="SAPBEXHLevel0X_0910 GSO Capex RRP - Final (Detail) v2 220710" xfId="38769"/>
    <cellStyle name="SAPBEXHLevel1" xfId="55"/>
    <cellStyle name="SAPBEXHLevel1 10" xfId="38770"/>
    <cellStyle name="SAPBEXHLevel1 11" xfId="38771"/>
    <cellStyle name="SAPBEXHLevel1 12" xfId="38772"/>
    <cellStyle name="SAPBEXHLevel1 13" xfId="38773"/>
    <cellStyle name="SAPBEXHLevel1 14" xfId="38774"/>
    <cellStyle name="SAPBEXHLevel1 15" xfId="38775"/>
    <cellStyle name="SAPBEXHLevel1 16" xfId="38776"/>
    <cellStyle name="SAPBEXHLevel1 17" xfId="38777"/>
    <cellStyle name="SAPBEXHLevel1 18" xfId="38778"/>
    <cellStyle name="SAPBEXHLevel1 19" xfId="38779"/>
    <cellStyle name="SAPBEXHLevel1 2" xfId="38780"/>
    <cellStyle name="SAPBEXHLevel1 2 10" xfId="38781"/>
    <cellStyle name="SAPBEXHLevel1 2 11" xfId="38782"/>
    <cellStyle name="SAPBEXHLevel1 2 12" xfId="38783"/>
    <cellStyle name="SAPBEXHLevel1 2 13" xfId="38784"/>
    <cellStyle name="SAPBEXHLevel1 2 14" xfId="38785"/>
    <cellStyle name="SAPBEXHLevel1 2 15" xfId="38786"/>
    <cellStyle name="SAPBEXHLevel1 2 16" xfId="38787"/>
    <cellStyle name="SAPBEXHLevel1 2 17" xfId="38788"/>
    <cellStyle name="SAPBEXHLevel1 2 18" xfId="38789"/>
    <cellStyle name="SAPBEXHLevel1 2 19" xfId="38790"/>
    <cellStyle name="SAPBEXHLevel1 2 2" xfId="38791"/>
    <cellStyle name="SAPBEXHLevel1 2 2 2" xfId="48275"/>
    <cellStyle name="SAPBEXHLevel1 2 2 3" xfId="48276"/>
    <cellStyle name="SAPBEXHLevel1 2 20" xfId="38792"/>
    <cellStyle name="SAPBEXHLevel1 2 21" xfId="38793"/>
    <cellStyle name="SAPBEXHLevel1 2 22" xfId="38794"/>
    <cellStyle name="SAPBEXHLevel1 2 23" xfId="38795"/>
    <cellStyle name="SAPBEXHLevel1 2 24" xfId="38796"/>
    <cellStyle name="SAPBEXHLevel1 2 25" xfId="38797"/>
    <cellStyle name="SAPBEXHLevel1 2 26" xfId="38798"/>
    <cellStyle name="SAPBEXHLevel1 2 27" xfId="38799"/>
    <cellStyle name="SAPBEXHLevel1 2 28" xfId="38800"/>
    <cellStyle name="SAPBEXHLevel1 2 29" xfId="38801"/>
    <cellStyle name="SAPBEXHLevel1 2 3" xfId="38802"/>
    <cellStyle name="SAPBEXHLevel1 2 3 2" xfId="48277"/>
    <cellStyle name="SAPBEXHLevel1 2 30" xfId="38803"/>
    <cellStyle name="SAPBEXHLevel1 2 31" xfId="38804"/>
    <cellStyle name="SAPBEXHLevel1 2 32" xfId="38805"/>
    <cellStyle name="SAPBEXHLevel1 2 4" xfId="38806"/>
    <cellStyle name="SAPBEXHLevel1 2 4 2" xfId="48278"/>
    <cellStyle name="SAPBEXHLevel1 2 5" xfId="38807"/>
    <cellStyle name="SAPBEXHLevel1 2 5 2" xfId="48279"/>
    <cellStyle name="SAPBEXHLevel1 2 6" xfId="38808"/>
    <cellStyle name="SAPBEXHLevel1 2 6 2" xfId="48280"/>
    <cellStyle name="SAPBEXHLevel1 2 7" xfId="38809"/>
    <cellStyle name="SAPBEXHLevel1 2 7 2" xfId="48281"/>
    <cellStyle name="SAPBEXHLevel1 2 8" xfId="38810"/>
    <cellStyle name="SAPBEXHLevel1 2 8 2" xfId="48282"/>
    <cellStyle name="SAPBEXHLevel1 2 9" xfId="38811"/>
    <cellStyle name="SAPBEXHLevel1 20" xfId="38812"/>
    <cellStyle name="SAPBEXHLevel1 21" xfId="38813"/>
    <cellStyle name="SAPBEXHLevel1 22" xfId="38814"/>
    <cellStyle name="SAPBEXHLevel1 23" xfId="38815"/>
    <cellStyle name="SAPBEXHLevel1 24" xfId="38816"/>
    <cellStyle name="SAPBEXHLevel1 25" xfId="38817"/>
    <cellStyle name="SAPBEXHLevel1 26" xfId="38818"/>
    <cellStyle name="SAPBEXHLevel1 27" xfId="38819"/>
    <cellStyle name="SAPBEXHLevel1 28" xfId="38820"/>
    <cellStyle name="SAPBEXHLevel1 29" xfId="38821"/>
    <cellStyle name="SAPBEXHLevel1 3" xfId="38822"/>
    <cellStyle name="SAPBEXHLevel1 3 2" xfId="48283"/>
    <cellStyle name="SAPBEXHLevel1 3 3" xfId="48284"/>
    <cellStyle name="SAPBEXHLevel1 30" xfId="38823"/>
    <cellStyle name="SAPBEXHLevel1 31" xfId="38824"/>
    <cellStyle name="SAPBEXHLevel1 32" xfId="38825"/>
    <cellStyle name="SAPBEXHLevel1 33" xfId="38826"/>
    <cellStyle name="SAPBEXHLevel1 34" xfId="50413"/>
    <cellStyle name="SAPBEXHLevel1 4" xfId="38827"/>
    <cellStyle name="SAPBEXHLevel1 4 2" xfId="48285"/>
    <cellStyle name="SAPBEXHLevel1 4 2 2" xfId="50771"/>
    <cellStyle name="SAPBEXHLevel1 4 3" xfId="50414"/>
    <cellStyle name="SAPBEXHLevel1 4 3 2" xfId="50772"/>
    <cellStyle name="SAPBEXHLevel1 4 3 3" xfId="50773"/>
    <cellStyle name="SAPBEXHLevel1 5" xfId="38828"/>
    <cellStyle name="SAPBEXHLevel1 5 2" xfId="48286"/>
    <cellStyle name="SAPBEXHLevel1 5 2 2" xfId="50774"/>
    <cellStyle name="SAPBEXHLevel1 5 3" xfId="50775"/>
    <cellStyle name="SAPBEXHLevel1 5 4" xfId="50776"/>
    <cellStyle name="SAPBEXHLevel1 6" xfId="38829"/>
    <cellStyle name="SAPBEXHLevel1 6 2" xfId="48287"/>
    <cellStyle name="SAPBEXHLevel1 6 2 2" xfId="50777"/>
    <cellStyle name="SAPBEXHLevel1 7" xfId="38830"/>
    <cellStyle name="SAPBEXHLevel1 7 2" xfId="48288"/>
    <cellStyle name="SAPBEXHLevel1 7 3" xfId="50778"/>
    <cellStyle name="SAPBEXHLevel1 8" xfId="38831"/>
    <cellStyle name="SAPBEXHLevel1 8 2" xfId="48289"/>
    <cellStyle name="SAPBEXHLevel1 9" xfId="38832"/>
    <cellStyle name="SAPBEXHLevel1 9 2" xfId="48290"/>
    <cellStyle name="SAPBEXHLevel1_0910 GSO Capex RRP - Final (Detail) v2 220710" xfId="38833"/>
    <cellStyle name="SAPBEXHLevel1X" xfId="56"/>
    <cellStyle name="SAPBEXHLevel1X 10" xfId="38834"/>
    <cellStyle name="SAPBEXHLevel1X 11" xfId="38835"/>
    <cellStyle name="SAPBEXHLevel1X 12" xfId="38836"/>
    <cellStyle name="SAPBEXHLevel1X 13" xfId="38837"/>
    <cellStyle name="SAPBEXHLevel1X 14" xfId="38838"/>
    <cellStyle name="SAPBEXHLevel1X 15" xfId="38839"/>
    <cellStyle name="SAPBEXHLevel1X 16" xfId="38840"/>
    <cellStyle name="SAPBEXHLevel1X 17" xfId="38841"/>
    <cellStyle name="SAPBEXHLevel1X 18" xfId="38842"/>
    <cellStyle name="SAPBEXHLevel1X 19" xfId="38843"/>
    <cellStyle name="SAPBEXHLevel1X 2" xfId="38844"/>
    <cellStyle name="SAPBEXHLevel1X 2 10" xfId="38845"/>
    <cellStyle name="SAPBEXHLevel1X 2 11" xfId="38846"/>
    <cellStyle name="SAPBEXHLevel1X 2 12" xfId="38847"/>
    <cellStyle name="SAPBEXHLevel1X 2 13" xfId="38848"/>
    <cellStyle name="SAPBEXHLevel1X 2 14" xfId="38849"/>
    <cellStyle name="SAPBEXHLevel1X 2 15" xfId="38850"/>
    <cellStyle name="SAPBEXHLevel1X 2 16" xfId="38851"/>
    <cellStyle name="SAPBEXHLevel1X 2 17" xfId="38852"/>
    <cellStyle name="SAPBEXHLevel1X 2 18" xfId="38853"/>
    <cellStyle name="SAPBEXHLevel1X 2 19" xfId="38854"/>
    <cellStyle name="SAPBEXHLevel1X 2 2" xfId="38855"/>
    <cellStyle name="SAPBEXHLevel1X 2 2 2" xfId="48291"/>
    <cellStyle name="SAPBEXHLevel1X 2 2 3" xfId="48292"/>
    <cellStyle name="SAPBEXHLevel1X 2 20" xfId="38856"/>
    <cellStyle name="SAPBEXHLevel1X 2 21" xfId="38857"/>
    <cellStyle name="SAPBEXHLevel1X 2 22" xfId="38858"/>
    <cellStyle name="SAPBEXHLevel1X 2 23" xfId="38859"/>
    <cellStyle name="SAPBEXHLevel1X 2 24" xfId="38860"/>
    <cellStyle name="SAPBEXHLevel1X 2 25" xfId="38861"/>
    <cellStyle name="SAPBEXHLevel1X 2 26" xfId="38862"/>
    <cellStyle name="SAPBEXHLevel1X 2 27" xfId="38863"/>
    <cellStyle name="SAPBEXHLevel1X 2 28" xfId="38864"/>
    <cellStyle name="SAPBEXHLevel1X 2 29" xfId="38865"/>
    <cellStyle name="SAPBEXHLevel1X 2 3" xfId="38866"/>
    <cellStyle name="SAPBEXHLevel1X 2 3 2" xfId="48293"/>
    <cellStyle name="SAPBEXHLevel1X 2 30" xfId="38867"/>
    <cellStyle name="SAPBEXHLevel1X 2 31" xfId="38868"/>
    <cellStyle name="SAPBEXHLevel1X 2 32" xfId="38869"/>
    <cellStyle name="SAPBEXHLevel1X 2 4" xfId="38870"/>
    <cellStyle name="SAPBEXHLevel1X 2 4 2" xfId="48294"/>
    <cellStyle name="SAPBEXHLevel1X 2 5" xfId="38871"/>
    <cellStyle name="SAPBEXHLevel1X 2 5 2" xfId="48295"/>
    <cellStyle name="SAPBEXHLevel1X 2 6" xfId="38872"/>
    <cellStyle name="SAPBEXHLevel1X 2 6 2" xfId="48296"/>
    <cellStyle name="SAPBEXHLevel1X 2 7" xfId="38873"/>
    <cellStyle name="SAPBEXHLevel1X 2 7 2" xfId="48297"/>
    <cellStyle name="SAPBEXHLevel1X 2 8" xfId="38874"/>
    <cellStyle name="SAPBEXHLevel1X 2 8 2" xfId="48298"/>
    <cellStyle name="SAPBEXHLevel1X 2 9" xfId="38875"/>
    <cellStyle name="SAPBEXHLevel1X 20" xfId="38876"/>
    <cellStyle name="SAPBEXHLevel1X 21" xfId="38877"/>
    <cellStyle name="SAPBEXHLevel1X 22" xfId="38878"/>
    <cellStyle name="SAPBEXHLevel1X 23" xfId="38879"/>
    <cellStyle name="SAPBEXHLevel1X 24" xfId="38880"/>
    <cellStyle name="SAPBEXHLevel1X 25" xfId="38881"/>
    <cellStyle name="SAPBEXHLevel1X 26" xfId="38882"/>
    <cellStyle name="SAPBEXHLevel1X 27" xfId="38883"/>
    <cellStyle name="SAPBEXHLevel1X 28" xfId="38884"/>
    <cellStyle name="SAPBEXHLevel1X 29" xfId="38885"/>
    <cellStyle name="SAPBEXHLevel1X 3" xfId="38886"/>
    <cellStyle name="SAPBEXHLevel1X 3 2" xfId="48299"/>
    <cellStyle name="SAPBEXHLevel1X 3 3" xfId="48300"/>
    <cellStyle name="SAPBEXHLevel1X 30" xfId="38887"/>
    <cellStyle name="SAPBEXHLevel1X 31" xfId="38888"/>
    <cellStyle name="SAPBEXHLevel1X 32" xfId="38889"/>
    <cellStyle name="SAPBEXHLevel1X 33" xfId="38890"/>
    <cellStyle name="SAPBEXHLevel1X 34" xfId="50415"/>
    <cellStyle name="SAPBEXHLevel1X 4" xfId="38891"/>
    <cellStyle name="SAPBEXHLevel1X 4 2" xfId="48301"/>
    <cellStyle name="SAPBEXHLevel1X 4 2 2" xfId="50779"/>
    <cellStyle name="SAPBEXHLevel1X 4 3" xfId="50416"/>
    <cellStyle name="SAPBEXHLevel1X 4 3 2" xfId="50780"/>
    <cellStyle name="SAPBEXHLevel1X 4 3 3" xfId="50781"/>
    <cellStyle name="SAPBEXHLevel1X 5" xfId="38892"/>
    <cellStyle name="SAPBEXHLevel1X 5 2" xfId="48302"/>
    <cellStyle name="SAPBEXHLevel1X 5 2 2" xfId="50782"/>
    <cellStyle name="SAPBEXHLevel1X 5 3" xfId="50783"/>
    <cellStyle name="SAPBEXHLevel1X 5 4" xfId="50784"/>
    <cellStyle name="SAPBEXHLevel1X 6" xfId="38893"/>
    <cellStyle name="SAPBEXHLevel1X 6 2" xfId="48303"/>
    <cellStyle name="SAPBEXHLevel1X 6 2 2" xfId="50785"/>
    <cellStyle name="SAPBEXHLevel1X 7" xfId="38894"/>
    <cellStyle name="SAPBEXHLevel1X 7 2" xfId="48304"/>
    <cellStyle name="SAPBEXHLevel1X 7 3" xfId="50786"/>
    <cellStyle name="SAPBEXHLevel1X 8" xfId="38895"/>
    <cellStyle name="SAPBEXHLevel1X 8 2" xfId="48305"/>
    <cellStyle name="SAPBEXHLevel1X 9" xfId="38896"/>
    <cellStyle name="SAPBEXHLevel1X 9 2" xfId="48306"/>
    <cellStyle name="SAPBEXHLevel1X_0910 GSO Capex RRP - Final (Detail) v2 220710" xfId="38897"/>
    <cellStyle name="SAPBEXHLevel2" xfId="57"/>
    <cellStyle name="SAPBEXHLevel2 10" xfId="38898"/>
    <cellStyle name="SAPBEXHLevel2 11" xfId="38899"/>
    <cellStyle name="SAPBEXHLevel2 12" xfId="38900"/>
    <cellStyle name="SAPBEXHLevel2 13" xfId="38901"/>
    <cellStyle name="SAPBEXHLevel2 14" xfId="38902"/>
    <cellStyle name="SAPBEXHLevel2 15" xfId="38903"/>
    <cellStyle name="SAPBEXHLevel2 16" xfId="38904"/>
    <cellStyle name="SAPBEXHLevel2 17" xfId="38905"/>
    <cellStyle name="SAPBEXHLevel2 18" xfId="38906"/>
    <cellStyle name="SAPBEXHLevel2 19" xfId="38907"/>
    <cellStyle name="SAPBEXHLevel2 2" xfId="38908"/>
    <cellStyle name="SAPBEXHLevel2 2 10" xfId="38909"/>
    <cellStyle name="SAPBEXHLevel2 2 11" xfId="38910"/>
    <cellStyle name="SAPBEXHLevel2 2 12" xfId="38911"/>
    <cellStyle name="SAPBEXHLevel2 2 13" xfId="38912"/>
    <cellStyle name="SAPBEXHLevel2 2 14" xfId="38913"/>
    <cellStyle name="SAPBEXHLevel2 2 15" xfId="38914"/>
    <cellStyle name="SAPBEXHLevel2 2 16" xfId="38915"/>
    <cellStyle name="SAPBEXHLevel2 2 17" xfId="38916"/>
    <cellStyle name="SAPBEXHLevel2 2 18" xfId="38917"/>
    <cellStyle name="SAPBEXHLevel2 2 19" xfId="38918"/>
    <cellStyle name="SAPBEXHLevel2 2 2" xfId="38919"/>
    <cellStyle name="SAPBEXHLevel2 2 2 2" xfId="48307"/>
    <cellStyle name="SAPBEXHLevel2 2 2 3" xfId="48308"/>
    <cellStyle name="SAPBEXHLevel2 2 20" xfId="38920"/>
    <cellStyle name="SAPBEXHLevel2 2 21" xfId="38921"/>
    <cellStyle name="SAPBEXHLevel2 2 22" xfId="38922"/>
    <cellStyle name="SAPBEXHLevel2 2 23" xfId="38923"/>
    <cellStyle name="SAPBEXHLevel2 2 24" xfId="38924"/>
    <cellStyle name="SAPBEXHLevel2 2 25" xfId="38925"/>
    <cellStyle name="SAPBEXHLevel2 2 26" xfId="38926"/>
    <cellStyle name="SAPBEXHLevel2 2 27" xfId="38927"/>
    <cellStyle name="SAPBEXHLevel2 2 28" xfId="38928"/>
    <cellStyle name="SAPBEXHLevel2 2 29" xfId="38929"/>
    <cellStyle name="SAPBEXHLevel2 2 3" xfId="38930"/>
    <cellStyle name="SAPBEXHLevel2 2 3 2" xfId="48309"/>
    <cellStyle name="SAPBEXHLevel2 2 30" xfId="38931"/>
    <cellStyle name="SAPBEXHLevel2 2 31" xfId="38932"/>
    <cellStyle name="SAPBEXHLevel2 2 32" xfId="38933"/>
    <cellStyle name="SAPBEXHLevel2 2 4" xfId="38934"/>
    <cellStyle name="SAPBEXHLevel2 2 4 2" xfId="48310"/>
    <cellStyle name="SAPBEXHLevel2 2 5" xfId="38935"/>
    <cellStyle name="SAPBEXHLevel2 2 5 2" xfId="48311"/>
    <cellStyle name="SAPBEXHLevel2 2 6" xfId="38936"/>
    <cellStyle name="SAPBEXHLevel2 2 6 2" xfId="48312"/>
    <cellStyle name="SAPBEXHLevel2 2 7" xfId="38937"/>
    <cellStyle name="SAPBEXHLevel2 2 7 2" xfId="48313"/>
    <cellStyle name="SAPBEXHLevel2 2 8" xfId="38938"/>
    <cellStyle name="SAPBEXHLevel2 2 8 2" xfId="48314"/>
    <cellStyle name="SAPBEXHLevel2 2 9" xfId="38939"/>
    <cellStyle name="SAPBEXHLevel2 20" xfId="38940"/>
    <cellStyle name="SAPBEXHLevel2 21" xfId="38941"/>
    <cellStyle name="SAPBEXHLevel2 22" xfId="38942"/>
    <cellStyle name="SAPBEXHLevel2 23" xfId="38943"/>
    <cellStyle name="SAPBEXHLevel2 24" xfId="38944"/>
    <cellStyle name="SAPBEXHLevel2 25" xfId="38945"/>
    <cellStyle name="SAPBEXHLevel2 26" xfId="38946"/>
    <cellStyle name="SAPBEXHLevel2 27" xfId="38947"/>
    <cellStyle name="SAPBEXHLevel2 28" xfId="38948"/>
    <cellStyle name="SAPBEXHLevel2 29" xfId="38949"/>
    <cellStyle name="SAPBEXHLevel2 3" xfId="38950"/>
    <cellStyle name="SAPBEXHLevel2 3 2" xfId="48315"/>
    <cellStyle name="SAPBEXHLevel2 3 3" xfId="48316"/>
    <cellStyle name="SAPBEXHLevel2 30" xfId="38951"/>
    <cellStyle name="SAPBEXHLevel2 31" xfId="38952"/>
    <cellStyle name="SAPBEXHLevel2 32" xfId="38953"/>
    <cellStyle name="SAPBEXHLevel2 33" xfId="38954"/>
    <cellStyle name="SAPBEXHLevel2 34" xfId="50417"/>
    <cellStyle name="SAPBEXHLevel2 4" xfId="38955"/>
    <cellStyle name="SAPBEXHLevel2 4 2" xfId="48317"/>
    <cellStyle name="SAPBEXHLevel2 4 2 2" xfId="50787"/>
    <cellStyle name="SAPBEXHLevel2 4 3" xfId="50418"/>
    <cellStyle name="SAPBEXHLevel2 4 3 2" xfId="50788"/>
    <cellStyle name="SAPBEXHLevel2 4 3 3" xfId="50789"/>
    <cellStyle name="SAPBEXHLevel2 5" xfId="38956"/>
    <cellStyle name="SAPBEXHLevel2 5 2" xfId="48318"/>
    <cellStyle name="SAPBEXHLevel2 5 2 2" xfId="50790"/>
    <cellStyle name="SAPBEXHLevel2 5 3" xfId="50791"/>
    <cellStyle name="SAPBEXHLevel2 5 4" xfId="50792"/>
    <cellStyle name="SAPBEXHLevel2 6" xfId="38957"/>
    <cellStyle name="SAPBEXHLevel2 6 2" xfId="48319"/>
    <cellStyle name="SAPBEXHLevel2 6 2 2" xfId="50793"/>
    <cellStyle name="SAPBEXHLevel2 7" xfId="38958"/>
    <cellStyle name="SAPBEXHLevel2 7 2" xfId="48320"/>
    <cellStyle name="SAPBEXHLevel2 7 3" xfId="50794"/>
    <cellStyle name="SAPBEXHLevel2 8" xfId="38959"/>
    <cellStyle name="SAPBEXHLevel2 8 2" xfId="48321"/>
    <cellStyle name="SAPBEXHLevel2 9" xfId="38960"/>
    <cellStyle name="SAPBEXHLevel2 9 2" xfId="48322"/>
    <cellStyle name="SAPBEXHLevel2_0910 GSO Capex RRP - Final (Detail) v2 220710" xfId="38961"/>
    <cellStyle name="SAPBEXHLevel2X" xfId="58"/>
    <cellStyle name="SAPBEXHLevel2X 10" xfId="38962"/>
    <cellStyle name="SAPBEXHLevel2X 11" xfId="38963"/>
    <cellStyle name="SAPBEXHLevel2X 12" xfId="38964"/>
    <cellStyle name="SAPBEXHLevel2X 13" xfId="38965"/>
    <cellStyle name="SAPBEXHLevel2X 14" xfId="38966"/>
    <cellStyle name="SAPBEXHLevel2X 15" xfId="38967"/>
    <cellStyle name="SAPBEXHLevel2X 16" xfId="38968"/>
    <cellStyle name="SAPBEXHLevel2X 17" xfId="38969"/>
    <cellStyle name="SAPBEXHLevel2X 18" xfId="38970"/>
    <cellStyle name="SAPBEXHLevel2X 19" xfId="38971"/>
    <cellStyle name="SAPBEXHLevel2X 2" xfId="38972"/>
    <cellStyle name="SAPBEXHLevel2X 2 10" xfId="38973"/>
    <cellStyle name="SAPBEXHLevel2X 2 11" xfId="38974"/>
    <cellStyle name="SAPBEXHLevel2X 2 12" xfId="38975"/>
    <cellStyle name="SAPBEXHLevel2X 2 13" xfId="38976"/>
    <cellStyle name="SAPBEXHLevel2X 2 14" xfId="38977"/>
    <cellStyle name="SAPBEXHLevel2X 2 15" xfId="38978"/>
    <cellStyle name="SAPBEXHLevel2X 2 16" xfId="38979"/>
    <cellStyle name="SAPBEXHLevel2X 2 17" xfId="38980"/>
    <cellStyle name="SAPBEXHLevel2X 2 18" xfId="38981"/>
    <cellStyle name="SAPBEXHLevel2X 2 19" xfId="38982"/>
    <cellStyle name="SAPBEXHLevel2X 2 2" xfId="38983"/>
    <cellStyle name="SAPBEXHLevel2X 2 2 2" xfId="48323"/>
    <cellStyle name="SAPBEXHLevel2X 2 2 3" xfId="48324"/>
    <cellStyle name="SAPBEXHLevel2X 2 20" xfId="38984"/>
    <cellStyle name="SAPBEXHLevel2X 2 21" xfId="38985"/>
    <cellStyle name="SAPBEXHLevel2X 2 22" xfId="38986"/>
    <cellStyle name="SAPBEXHLevel2X 2 23" xfId="38987"/>
    <cellStyle name="SAPBEXHLevel2X 2 24" xfId="38988"/>
    <cellStyle name="SAPBEXHLevel2X 2 25" xfId="38989"/>
    <cellStyle name="SAPBEXHLevel2X 2 26" xfId="38990"/>
    <cellStyle name="SAPBEXHLevel2X 2 27" xfId="38991"/>
    <cellStyle name="SAPBEXHLevel2X 2 28" xfId="38992"/>
    <cellStyle name="SAPBEXHLevel2X 2 29" xfId="38993"/>
    <cellStyle name="SAPBEXHLevel2X 2 3" xfId="38994"/>
    <cellStyle name="SAPBEXHLevel2X 2 3 2" xfId="48325"/>
    <cellStyle name="SAPBEXHLevel2X 2 30" xfId="38995"/>
    <cellStyle name="SAPBEXHLevel2X 2 31" xfId="38996"/>
    <cellStyle name="SAPBEXHLevel2X 2 32" xfId="38997"/>
    <cellStyle name="SAPBEXHLevel2X 2 4" xfId="38998"/>
    <cellStyle name="SAPBEXHLevel2X 2 4 2" xfId="48326"/>
    <cellStyle name="SAPBEXHLevel2X 2 5" xfId="38999"/>
    <cellStyle name="SAPBEXHLevel2X 2 5 2" xfId="48327"/>
    <cellStyle name="SAPBEXHLevel2X 2 6" xfId="39000"/>
    <cellStyle name="SAPBEXHLevel2X 2 6 2" xfId="48328"/>
    <cellStyle name="SAPBEXHLevel2X 2 7" xfId="39001"/>
    <cellStyle name="SAPBEXHLevel2X 2 7 2" xfId="48329"/>
    <cellStyle name="SAPBEXHLevel2X 2 8" xfId="39002"/>
    <cellStyle name="SAPBEXHLevel2X 2 8 2" xfId="48330"/>
    <cellStyle name="SAPBEXHLevel2X 2 9" xfId="39003"/>
    <cellStyle name="SAPBEXHLevel2X 20" xfId="39004"/>
    <cellStyle name="SAPBEXHLevel2X 21" xfId="39005"/>
    <cellStyle name="SAPBEXHLevel2X 22" xfId="39006"/>
    <cellStyle name="SAPBEXHLevel2X 23" xfId="39007"/>
    <cellStyle name="SAPBEXHLevel2X 24" xfId="39008"/>
    <cellStyle name="SAPBEXHLevel2X 25" xfId="39009"/>
    <cellStyle name="SAPBEXHLevel2X 26" xfId="39010"/>
    <cellStyle name="SAPBEXHLevel2X 27" xfId="39011"/>
    <cellStyle name="SAPBEXHLevel2X 28" xfId="39012"/>
    <cellStyle name="SAPBEXHLevel2X 29" xfId="39013"/>
    <cellStyle name="SAPBEXHLevel2X 3" xfId="39014"/>
    <cellStyle name="SAPBEXHLevel2X 3 2" xfId="48331"/>
    <cellStyle name="SAPBEXHLevel2X 3 3" xfId="48332"/>
    <cellStyle name="SAPBEXHLevel2X 30" xfId="39015"/>
    <cellStyle name="SAPBEXHLevel2X 31" xfId="39016"/>
    <cellStyle name="SAPBEXHLevel2X 32" xfId="39017"/>
    <cellStyle name="SAPBEXHLevel2X 33" xfId="39018"/>
    <cellStyle name="SAPBEXHLevel2X 34" xfId="50419"/>
    <cellStyle name="SAPBEXHLevel2X 4" xfId="39019"/>
    <cellStyle name="SAPBEXHLevel2X 4 2" xfId="48333"/>
    <cellStyle name="SAPBEXHLevel2X 4 2 2" xfId="50795"/>
    <cellStyle name="SAPBEXHLevel2X 4 3" xfId="50420"/>
    <cellStyle name="SAPBEXHLevel2X 4 3 2" xfId="50796"/>
    <cellStyle name="SAPBEXHLevel2X 4 3 3" xfId="50797"/>
    <cellStyle name="SAPBEXHLevel2X 5" xfId="39020"/>
    <cellStyle name="SAPBEXHLevel2X 5 2" xfId="48334"/>
    <cellStyle name="SAPBEXHLevel2X 5 2 2" xfId="50798"/>
    <cellStyle name="SAPBEXHLevel2X 5 3" xfId="50799"/>
    <cellStyle name="SAPBEXHLevel2X 5 4" xfId="50800"/>
    <cellStyle name="SAPBEXHLevel2X 6" xfId="39021"/>
    <cellStyle name="SAPBEXHLevel2X 6 2" xfId="48335"/>
    <cellStyle name="SAPBEXHLevel2X 6 2 2" xfId="50801"/>
    <cellStyle name="SAPBEXHLevel2X 7" xfId="39022"/>
    <cellStyle name="SAPBEXHLevel2X 7 2" xfId="48336"/>
    <cellStyle name="SAPBEXHLevel2X 7 3" xfId="50802"/>
    <cellStyle name="SAPBEXHLevel2X 8" xfId="39023"/>
    <cellStyle name="SAPBEXHLevel2X 8 2" xfId="48337"/>
    <cellStyle name="SAPBEXHLevel2X 9" xfId="39024"/>
    <cellStyle name="SAPBEXHLevel2X 9 2" xfId="48338"/>
    <cellStyle name="SAPBEXHLevel2X_0910 GSO Capex RRP - Final (Detail) v2 220710" xfId="39025"/>
    <cellStyle name="SAPBEXHLevel3" xfId="59"/>
    <cellStyle name="SAPBEXHLevel3 10" xfId="39026"/>
    <cellStyle name="SAPBEXHLevel3 11" xfId="39027"/>
    <cellStyle name="SAPBEXHLevel3 12" xfId="39028"/>
    <cellStyle name="SAPBEXHLevel3 13" xfId="39029"/>
    <cellStyle name="SAPBEXHLevel3 14" xfId="39030"/>
    <cellStyle name="SAPBEXHLevel3 15" xfId="39031"/>
    <cellStyle name="SAPBEXHLevel3 16" xfId="39032"/>
    <cellStyle name="SAPBEXHLevel3 17" xfId="39033"/>
    <cellStyle name="SAPBEXHLevel3 18" xfId="39034"/>
    <cellStyle name="SAPBEXHLevel3 19" xfId="39035"/>
    <cellStyle name="SAPBEXHLevel3 2" xfId="39036"/>
    <cellStyle name="SAPBEXHLevel3 2 10" xfId="39037"/>
    <cellStyle name="SAPBEXHLevel3 2 11" xfId="39038"/>
    <cellStyle name="SAPBEXHLevel3 2 12" xfId="39039"/>
    <cellStyle name="SAPBEXHLevel3 2 13" xfId="39040"/>
    <cellStyle name="SAPBEXHLevel3 2 14" xfId="39041"/>
    <cellStyle name="SAPBEXHLevel3 2 15" xfId="39042"/>
    <cellStyle name="SAPBEXHLevel3 2 16" xfId="39043"/>
    <cellStyle name="SAPBEXHLevel3 2 17" xfId="39044"/>
    <cellStyle name="SAPBEXHLevel3 2 18" xfId="39045"/>
    <cellStyle name="SAPBEXHLevel3 2 19" xfId="39046"/>
    <cellStyle name="SAPBEXHLevel3 2 2" xfId="39047"/>
    <cellStyle name="SAPBEXHLevel3 2 2 2" xfId="48339"/>
    <cellStyle name="SAPBEXHLevel3 2 2 3" xfId="48340"/>
    <cellStyle name="SAPBEXHLevel3 2 20" xfId="39048"/>
    <cellStyle name="SAPBEXHLevel3 2 21" xfId="39049"/>
    <cellStyle name="SAPBEXHLevel3 2 22" xfId="39050"/>
    <cellStyle name="SAPBEXHLevel3 2 23" xfId="39051"/>
    <cellStyle name="SAPBEXHLevel3 2 24" xfId="39052"/>
    <cellStyle name="SAPBEXHLevel3 2 25" xfId="39053"/>
    <cellStyle name="SAPBEXHLevel3 2 26" xfId="39054"/>
    <cellStyle name="SAPBEXHLevel3 2 27" xfId="39055"/>
    <cellStyle name="SAPBEXHLevel3 2 28" xfId="39056"/>
    <cellStyle name="SAPBEXHLevel3 2 29" xfId="39057"/>
    <cellStyle name="SAPBEXHLevel3 2 3" xfId="39058"/>
    <cellStyle name="SAPBEXHLevel3 2 3 2" xfId="48341"/>
    <cellStyle name="SAPBEXHLevel3 2 30" xfId="39059"/>
    <cellStyle name="SAPBEXHLevel3 2 31" xfId="39060"/>
    <cellStyle name="SAPBEXHLevel3 2 32" xfId="39061"/>
    <cellStyle name="SAPBEXHLevel3 2 4" xfId="39062"/>
    <cellStyle name="SAPBEXHLevel3 2 4 2" xfId="48342"/>
    <cellStyle name="SAPBEXHLevel3 2 5" xfId="39063"/>
    <cellStyle name="SAPBEXHLevel3 2 5 2" xfId="48343"/>
    <cellStyle name="SAPBEXHLevel3 2 6" xfId="39064"/>
    <cellStyle name="SAPBEXHLevel3 2 6 2" xfId="48344"/>
    <cellStyle name="SAPBEXHLevel3 2 7" xfId="39065"/>
    <cellStyle name="SAPBEXHLevel3 2 7 2" xfId="48345"/>
    <cellStyle name="SAPBEXHLevel3 2 8" xfId="39066"/>
    <cellStyle name="SAPBEXHLevel3 2 8 2" xfId="48346"/>
    <cellStyle name="SAPBEXHLevel3 2 9" xfId="39067"/>
    <cellStyle name="SAPBEXHLevel3 20" xfId="39068"/>
    <cellStyle name="SAPBEXHLevel3 21" xfId="39069"/>
    <cellStyle name="SAPBEXHLevel3 22" xfId="39070"/>
    <cellStyle name="SAPBEXHLevel3 23" xfId="39071"/>
    <cellStyle name="SAPBEXHLevel3 24" xfId="39072"/>
    <cellStyle name="SAPBEXHLevel3 25" xfId="39073"/>
    <cellStyle name="SAPBEXHLevel3 26" xfId="39074"/>
    <cellStyle name="SAPBEXHLevel3 27" xfId="39075"/>
    <cellStyle name="SAPBEXHLevel3 28" xfId="39076"/>
    <cellStyle name="SAPBEXHLevel3 29" xfId="39077"/>
    <cellStyle name="SAPBEXHLevel3 3" xfId="39078"/>
    <cellStyle name="SAPBEXHLevel3 3 2" xfId="48347"/>
    <cellStyle name="SAPBEXHLevel3 3 3" xfId="48348"/>
    <cellStyle name="SAPBEXHLevel3 30" xfId="39079"/>
    <cellStyle name="SAPBEXHLevel3 31" xfId="39080"/>
    <cellStyle name="SAPBEXHLevel3 32" xfId="39081"/>
    <cellStyle name="SAPBEXHLevel3 33" xfId="39082"/>
    <cellStyle name="SAPBEXHLevel3 34" xfId="50421"/>
    <cellStyle name="SAPBEXHLevel3 4" xfId="39083"/>
    <cellStyle name="SAPBEXHLevel3 4 2" xfId="48349"/>
    <cellStyle name="SAPBEXHLevel3 4 2 2" xfId="50803"/>
    <cellStyle name="SAPBEXHLevel3 4 3" xfId="50422"/>
    <cellStyle name="SAPBEXHLevel3 4 3 2" xfId="50804"/>
    <cellStyle name="SAPBEXHLevel3 4 3 3" xfId="50805"/>
    <cellStyle name="SAPBEXHLevel3 5" xfId="39084"/>
    <cellStyle name="SAPBEXHLevel3 5 2" xfId="48350"/>
    <cellStyle name="SAPBEXHLevel3 5 2 2" xfId="50806"/>
    <cellStyle name="SAPBEXHLevel3 5 3" xfId="50807"/>
    <cellStyle name="SAPBEXHLevel3 5 4" xfId="50808"/>
    <cellStyle name="SAPBEXHLevel3 6" xfId="39085"/>
    <cellStyle name="SAPBEXHLevel3 6 2" xfId="48351"/>
    <cellStyle name="SAPBEXHLevel3 6 2 2" xfId="50809"/>
    <cellStyle name="SAPBEXHLevel3 7" xfId="39086"/>
    <cellStyle name="SAPBEXHLevel3 7 2" xfId="48352"/>
    <cellStyle name="SAPBEXHLevel3 7 3" xfId="50810"/>
    <cellStyle name="SAPBEXHLevel3 8" xfId="39087"/>
    <cellStyle name="SAPBEXHLevel3 8 2" xfId="48353"/>
    <cellStyle name="SAPBEXHLevel3 9" xfId="39088"/>
    <cellStyle name="SAPBEXHLevel3 9 2" xfId="48354"/>
    <cellStyle name="SAPBEXHLevel3_0910 GSO Capex RRP - Final (Detail) v2 220710" xfId="39089"/>
    <cellStyle name="SAPBEXHLevel3X" xfId="60"/>
    <cellStyle name="SAPBEXHLevel3X 10" xfId="39090"/>
    <cellStyle name="SAPBEXHLevel3X 11" xfId="39091"/>
    <cellStyle name="SAPBEXHLevel3X 12" xfId="39092"/>
    <cellStyle name="SAPBEXHLevel3X 13" xfId="39093"/>
    <cellStyle name="SAPBEXHLevel3X 14" xfId="39094"/>
    <cellStyle name="SAPBEXHLevel3X 15" xfId="39095"/>
    <cellStyle name="SAPBEXHLevel3X 16" xfId="39096"/>
    <cellStyle name="SAPBEXHLevel3X 17" xfId="39097"/>
    <cellStyle name="SAPBEXHLevel3X 18" xfId="39098"/>
    <cellStyle name="SAPBEXHLevel3X 19" xfId="39099"/>
    <cellStyle name="SAPBEXHLevel3X 2" xfId="39100"/>
    <cellStyle name="SAPBEXHLevel3X 2 10" xfId="39101"/>
    <cellStyle name="SAPBEXHLevel3X 2 11" xfId="39102"/>
    <cellStyle name="SAPBEXHLevel3X 2 12" xfId="39103"/>
    <cellStyle name="SAPBEXHLevel3X 2 13" xfId="39104"/>
    <cellStyle name="SAPBEXHLevel3X 2 14" xfId="39105"/>
    <cellStyle name="SAPBEXHLevel3X 2 15" xfId="39106"/>
    <cellStyle name="SAPBEXHLevel3X 2 16" xfId="39107"/>
    <cellStyle name="SAPBEXHLevel3X 2 17" xfId="39108"/>
    <cellStyle name="SAPBEXHLevel3X 2 18" xfId="39109"/>
    <cellStyle name="SAPBEXHLevel3X 2 19" xfId="39110"/>
    <cellStyle name="SAPBEXHLevel3X 2 2" xfId="39111"/>
    <cellStyle name="SAPBEXHLevel3X 2 2 2" xfId="48355"/>
    <cellStyle name="SAPBEXHLevel3X 2 2 3" xfId="48356"/>
    <cellStyle name="SAPBEXHLevel3X 2 20" xfId="39112"/>
    <cellStyle name="SAPBEXHLevel3X 2 21" xfId="39113"/>
    <cellStyle name="SAPBEXHLevel3X 2 22" xfId="39114"/>
    <cellStyle name="SAPBEXHLevel3X 2 23" xfId="39115"/>
    <cellStyle name="SAPBEXHLevel3X 2 24" xfId="39116"/>
    <cellStyle name="SAPBEXHLevel3X 2 25" xfId="39117"/>
    <cellStyle name="SAPBEXHLevel3X 2 26" xfId="39118"/>
    <cellStyle name="SAPBEXHLevel3X 2 27" xfId="39119"/>
    <cellStyle name="SAPBEXHLevel3X 2 28" xfId="39120"/>
    <cellStyle name="SAPBEXHLevel3X 2 29" xfId="39121"/>
    <cellStyle name="SAPBEXHLevel3X 2 3" xfId="39122"/>
    <cellStyle name="SAPBEXHLevel3X 2 3 2" xfId="48357"/>
    <cellStyle name="SAPBEXHLevel3X 2 30" xfId="39123"/>
    <cellStyle name="SAPBEXHLevel3X 2 31" xfId="39124"/>
    <cellStyle name="SAPBEXHLevel3X 2 32" xfId="39125"/>
    <cellStyle name="SAPBEXHLevel3X 2 4" xfId="39126"/>
    <cellStyle name="SAPBEXHLevel3X 2 4 2" xfId="48358"/>
    <cellStyle name="SAPBEXHLevel3X 2 5" xfId="39127"/>
    <cellStyle name="SAPBEXHLevel3X 2 5 2" xfId="48359"/>
    <cellStyle name="SAPBEXHLevel3X 2 6" xfId="39128"/>
    <cellStyle name="SAPBEXHLevel3X 2 6 2" xfId="48360"/>
    <cellStyle name="SAPBEXHLevel3X 2 7" xfId="39129"/>
    <cellStyle name="SAPBEXHLevel3X 2 7 2" xfId="48361"/>
    <cellStyle name="SAPBEXHLevel3X 2 8" xfId="39130"/>
    <cellStyle name="SAPBEXHLevel3X 2 8 2" xfId="48362"/>
    <cellStyle name="SAPBEXHLevel3X 2 9" xfId="39131"/>
    <cellStyle name="SAPBEXHLevel3X 20" xfId="39132"/>
    <cellStyle name="SAPBEXHLevel3X 21" xfId="39133"/>
    <cellStyle name="SAPBEXHLevel3X 22" xfId="39134"/>
    <cellStyle name="SAPBEXHLevel3X 23" xfId="39135"/>
    <cellStyle name="SAPBEXHLevel3X 24" xfId="39136"/>
    <cellStyle name="SAPBEXHLevel3X 25" xfId="39137"/>
    <cellStyle name="SAPBEXHLevel3X 26" xfId="39138"/>
    <cellStyle name="SAPBEXHLevel3X 27" xfId="39139"/>
    <cellStyle name="SAPBEXHLevel3X 28" xfId="39140"/>
    <cellStyle name="SAPBEXHLevel3X 29" xfId="39141"/>
    <cellStyle name="SAPBEXHLevel3X 3" xfId="39142"/>
    <cellStyle name="SAPBEXHLevel3X 3 2" xfId="48363"/>
    <cellStyle name="SAPBEXHLevel3X 3 3" xfId="48364"/>
    <cellStyle name="SAPBEXHLevel3X 30" xfId="39143"/>
    <cellStyle name="SAPBEXHLevel3X 31" xfId="39144"/>
    <cellStyle name="SAPBEXHLevel3X 32" xfId="39145"/>
    <cellStyle name="SAPBEXHLevel3X 33" xfId="39146"/>
    <cellStyle name="SAPBEXHLevel3X 34" xfId="50423"/>
    <cellStyle name="SAPBEXHLevel3X 4" xfId="39147"/>
    <cellStyle name="SAPBEXHLevel3X 4 2" xfId="48365"/>
    <cellStyle name="SAPBEXHLevel3X 4 2 2" xfId="50811"/>
    <cellStyle name="SAPBEXHLevel3X 4 3" xfId="50424"/>
    <cellStyle name="SAPBEXHLevel3X 4 3 2" xfId="50812"/>
    <cellStyle name="SAPBEXHLevel3X 4 3 3" xfId="50813"/>
    <cellStyle name="SAPBEXHLevel3X 5" xfId="39148"/>
    <cellStyle name="SAPBEXHLevel3X 5 2" xfId="48366"/>
    <cellStyle name="SAPBEXHLevel3X 5 2 2" xfId="50814"/>
    <cellStyle name="SAPBEXHLevel3X 5 3" xfId="50815"/>
    <cellStyle name="SAPBEXHLevel3X 5 4" xfId="50816"/>
    <cellStyle name="SAPBEXHLevel3X 6" xfId="39149"/>
    <cellStyle name="SAPBEXHLevel3X 6 2" xfId="48367"/>
    <cellStyle name="SAPBEXHLevel3X 6 2 2" xfId="50817"/>
    <cellStyle name="SAPBEXHLevel3X 7" xfId="39150"/>
    <cellStyle name="SAPBEXHLevel3X 7 2" xfId="48368"/>
    <cellStyle name="SAPBEXHLevel3X 7 3" xfId="50818"/>
    <cellStyle name="SAPBEXHLevel3X 8" xfId="39151"/>
    <cellStyle name="SAPBEXHLevel3X 8 2" xfId="48369"/>
    <cellStyle name="SAPBEXHLevel3X 9" xfId="39152"/>
    <cellStyle name="SAPBEXHLevel3X 9 2" xfId="48370"/>
    <cellStyle name="SAPBEXHLevel3X_0910 GSO Capex RRP - Final (Detail) v2 220710" xfId="39153"/>
    <cellStyle name="SAPBEXinputData" xfId="61"/>
    <cellStyle name="SAPBEXinputData 10" xfId="39154"/>
    <cellStyle name="SAPBEXinputData 10 2" xfId="48371"/>
    <cellStyle name="SAPBEXinputData 11" xfId="39155"/>
    <cellStyle name="SAPBEXinputData 11 2" xfId="48372"/>
    <cellStyle name="SAPBEXinputData 12" xfId="39156"/>
    <cellStyle name="SAPBEXinputData 12 2" xfId="48373"/>
    <cellStyle name="SAPBEXinputData 13" xfId="39157"/>
    <cellStyle name="SAPBEXinputData 13 2" xfId="48374"/>
    <cellStyle name="SAPBEXinputData 14" xfId="39158"/>
    <cellStyle name="SAPBEXinputData 15" xfId="39159"/>
    <cellStyle name="SAPBEXinputData 16" xfId="39160"/>
    <cellStyle name="SAPBEXinputData 17" xfId="39161"/>
    <cellStyle name="SAPBEXinputData 18" xfId="39162"/>
    <cellStyle name="SAPBEXinputData 19" xfId="50425"/>
    <cellStyle name="SAPBEXinputData 2" xfId="39163"/>
    <cellStyle name="SAPBEXinputData 2 10" xfId="39164"/>
    <cellStyle name="SAPBEXinputData 2 10 2" xfId="48375"/>
    <cellStyle name="SAPBEXinputData 2 11" xfId="39165"/>
    <cellStyle name="SAPBEXinputData 2 11 2" xfId="48376"/>
    <cellStyle name="SAPBEXinputData 2 12" xfId="39166"/>
    <cellStyle name="SAPBEXinputData 2 12 2" xfId="48377"/>
    <cellStyle name="SAPBEXinputData 2 13" xfId="39167"/>
    <cellStyle name="SAPBEXinputData 2 14" xfId="39168"/>
    <cellStyle name="SAPBEXinputData 2 15" xfId="39169"/>
    <cellStyle name="SAPBEXinputData 2 16" xfId="39170"/>
    <cellStyle name="SAPBEXinputData 2 17" xfId="39171"/>
    <cellStyle name="SAPBEXinputData 2 18" xfId="50819"/>
    <cellStyle name="SAPBEXinputData 2 2" xfId="39172"/>
    <cellStyle name="SAPBEXinputData 2 2 10" xfId="39173"/>
    <cellStyle name="SAPBEXinputData 2 2 11" xfId="39174"/>
    <cellStyle name="SAPBEXinputData 2 2 12" xfId="39175"/>
    <cellStyle name="SAPBEXinputData 2 2 13" xfId="39176"/>
    <cellStyle name="SAPBEXinputData 2 2 14" xfId="39177"/>
    <cellStyle name="SAPBEXinputData 2 2 15" xfId="39178"/>
    <cellStyle name="SAPBEXinputData 2 2 16" xfId="39179"/>
    <cellStyle name="SAPBEXinputData 2 2 17" xfId="39180"/>
    <cellStyle name="SAPBEXinputData 2 2 18" xfId="39181"/>
    <cellStyle name="SAPBEXinputData 2 2 19" xfId="39182"/>
    <cellStyle name="SAPBEXinputData 2 2 2" xfId="39183"/>
    <cellStyle name="SAPBEXinputData 2 2 2 10" xfId="39184"/>
    <cellStyle name="SAPBEXinputData 2 2 2 11" xfId="39185"/>
    <cellStyle name="SAPBEXinputData 2 2 2 12" xfId="39186"/>
    <cellStyle name="SAPBEXinputData 2 2 2 13" xfId="39187"/>
    <cellStyle name="SAPBEXinputData 2 2 2 2" xfId="39188"/>
    <cellStyle name="SAPBEXinputData 2 2 2 2 2" xfId="48378"/>
    <cellStyle name="SAPBEXinputData 2 2 2 2 3" xfId="48379"/>
    <cellStyle name="SAPBEXinputData 2 2 2 3" xfId="39189"/>
    <cellStyle name="SAPBEXinputData 2 2 2 3 2" xfId="48380"/>
    <cellStyle name="SAPBEXinputData 2 2 2 4" xfId="39190"/>
    <cellStyle name="SAPBEXinputData 2 2 2 4 2" xfId="48381"/>
    <cellStyle name="SAPBEXinputData 2 2 2 5" xfId="39191"/>
    <cellStyle name="SAPBEXinputData 2 2 2 5 2" xfId="48382"/>
    <cellStyle name="SAPBEXinputData 2 2 2 6" xfId="39192"/>
    <cellStyle name="SAPBEXinputData 2 2 2 6 2" xfId="48383"/>
    <cellStyle name="SAPBEXinputData 2 2 2 7" xfId="39193"/>
    <cellStyle name="SAPBEXinputData 2 2 2 7 2" xfId="48384"/>
    <cellStyle name="SAPBEXinputData 2 2 2 8" xfId="39194"/>
    <cellStyle name="SAPBEXinputData 2 2 2 8 2" xfId="48385"/>
    <cellStyle name="SAPBEXinputData 2 2 2 9" xfId="39195"/>
    <cellStyle name="SAPBEXinputData 2 2 20" xfId="39196"/>
    <cellStyle name="SAPBEXinputData 2 2 21" xfId="39197"/>
    <cellStyle name="SAPBEXinputData 2 2 22" xfId="39198"/>
    <cellStyle name="SAPBEXinputData 2 2 23" xfId="39199"/>
    <cellStyle name="SAPBEXinputData 2 2 24" xfId="39200"/>
    <cellStyle name="SAPBEXinputData 2 2 25" xfId="39201"/>
    <cellStyle name="SAPBEXinputData 2 2 26" xfId="39202"/>
    <cellStyle name="SAPBEXinputData 2 2 27" xfId="39203"/>
    <cellStyle name="SAPBEXinputData 2 2 28" xfId="39204"/>
    <cellStyle name="SAPBEXinputData 2 2 29" xfId="39205"/>
    <cellStyle name="SAPBEXinputData 2 2 3" xfId="39206"/>
    <cellStyle name="SAPBEXinputData 2 2 3 2" xfId="48386"/>
    <cellStyle name="SAPBEXinputData 2 2 3 3" xfId="48387"/>
    <cellStyle name="SAPBEXinputData 2 2 30" xfId="39207"/>
    <cellStyle name="SAPBEXinputData 2 2 31" xfId="50820"/>
    <cellStyle name="SAPBEXinputData 2 2 4" xfId="39208"/>
    <cellStyle name="SAPBEXinputData 2 2 4 2" xfId="48388"/>
    <cellStyle name="SAPBEXinputData 2 2 5" xfId="39209"/>
    <cellStyle name="SAPBEXinputData 2 2 5 2" xfId="48389"/>
    <cellStyle name="SAPBEXinputData 2 2 6" xfId="39210"/>
    <cellStyle name="SAPBEXinputData 2 2 6 2" xfId="48390"/>
    <cellStyle name="SAPBEXinputData 2 2 7" xfId="39211"/>
    <cellStyle name="SAPBEXinputData 2 2 7 2" xfId="48391"/>
    <cellStyle name="SAPBEXinputData 2 2 8" xfId="39212"/>
    <cellStyle name="SAPBEXinputData 2 2 8 2" xfId="48392"/>
    <cellStyle name="SAPBEXinputData 2 2 9" xfId="39213"/>
    <cellStyle name="SAPBEXinputData 2 2 9 2" xfId="48393"/>
    <cellStyle name="SAPBEXinputData 2 3" xfId="39214"/>
    <cellStyle name="SAPBEXinputData 2 3 10" xfId="39215"/>
    <cellStyle name="SAPBEXinputData 2 3 11" xfId="39216"/>
    <cellStyle name="SAPBEXinputData 2 3 12" xfId="39217"/>
    <cellStyle name="SAPBEXinputData 2 3 13" xfId="39218"/>
    <cellStyle name="SAPBEXinputData 2 3 14" xfId="39219"/>
    <cellStyle name="SAPBEXinputData 2 3 15" xfId="39220"/>
    <cellStyle name="SAPBEXinputData 2 3 16" xfId="39221"/>
    <cellStyle name="SAPBEXinputData 2 3 17" xfId="39222"/>
    <cellStyle name="SAPBEXinputData 2 3 18" xfId="39223"/>
    <cellStyle name="SAPBEXinputData 2 3 19" xfId="39224"/>
    <cellStyle name="SAPBEXinputData 2 3 2" xfId="39225"/>
    <cellStyle name="SAPBEXinputData 2 3 2 10" xfId="39226"/>
    <cellStyle name="SAPBEXinputData 2 3 2 11" xfId="39227"/>
    <cellStyle name="SAPBEXinputData 2 3 2 12" xfId="39228"/>
    <cellStyle name="SAPBEXinputData 2 3 2 13" xfId="39229"/>
    <cellStyle name="SAPBEXinputData 2 3 2 2" xfId="39230"/>
    <cellStyle name="SAPBEXinputData 2 3 2 2 2" xfId="48394"/>
    <cellStyle name="SAPBEXinputData 2 3 2 2 3" xfId="48395"/>
    <cellStyle name="SAPBEXinputData 2 3 2 3" xfId="39231"/>
    <cellStyle name="SAPBEXinputData 2 3 2 3 2" xfId="48396"/>
    <cellStyle name="SAPBEXinputData 2 3 2 4" xfId="39232"/>
    <cellStyle name="SAPBEXinputData 2 3 2 4 2" xfId="48397"/>
    <cellStyle name="SAPBEXinputData 2 3 2 5" xfId="39233"/>
    <cellStyle name="SAPBEXinputData 2 3 2 5 2" xfId="48398"/>
    <cellStyle name="SAPBEXinputData 2 3 2 6" xfId="39234"/>
    <cellStyle name="SAPBEXinputData 2 3 2 6 2" xfId="48399"/>
    <cellStyle name="SAPBEXinputData 2 3 2 7" xfId="39235"/>
    <cellStyle name="SAPBEXinputData 2 3 2 7 2" xfId="48400"/>
    <cellStyle name="SAPBEXinputData 2 3 2 8" xfId="39236"/>
    <cellStyle name="SAPBEXinputData 2 3 2 8 2" xfId="48401"/>
    <cellStyle name="SAPBEXinputData 2 3 2 9" xfId="39237"/>
    <cellStyle name="SAPBEXinputData 2 3 20" xfId="39238"/>
    <cellStyle name="SAPBEXinputData 2 3 21" xfId="39239"/>
    <cellStyle name="SAPBEXinputData 2 3 22" xfId="39240"/>
    <cellStyle name="SAPBEXinputData 2 3 23" xfId="39241"/>
    <cellStyle name="SAPBEXinputData 2 3 24" xfId="39242"/>
    <cellStyle name="SAPBEXinputData 2 3 25" xfId="39243"/>
    <cellStyle name="SAPBEXinputData 2 3 26" xfId="39244"/>
    <cellStyle name="SAPBEXinputData 2 3 27" xfId="39245"/>
    <cellStyle name="SAPBEXinputData 2 3 28" xfId="39246"/>
    <cellStyle name="SAPBEXinputData 2 3 29" xfId="39247"/>
    <cellStyle name="SAPBEXinputData 2 3 3" xfId="39248"/>
    <cellStyle name="SAPBEXinputData 2 3 3 2" xfId="48402"/>
    <cellStyle name="SAPBEXinputData 2 3 3 3" xfId="48403"/>
    <cellStyle name="SAPBEXinputData 2 3 30" xfId="39249"/>
    <cellStyle name="SAPBEXinputData 2 3 31" xfId="50426"/>
    <cellStyle name="SAPBEXinputData 2 3 4" xfId="39250"/>
    <cellStyle name="SAPBEXinputData 2 3 4 2" xfId="48404"/>
    <cellStyle name="SAPBEXinputData 2 3 5" xfId="39251"/>
    <cellStyle name="SAPBEXinputData 2 3 5 2" xfId="48405"/>
    <cellStyle name="SAPBEXinputData 2 3 6" xfId="39252"/>
    <cellStyle name="SAPBEXinputData 2 3 6 2" xfId="48406"/>
    <cellStyle name="SAPBEXinputData 2 3 7" xfId="39253"/>
    <cellStyle name="SAPBEXinputData 2 3 7 2" xfId="48407"/>
    <cellStyle name="SAPBEXinputData 2 3 8" xfId="39254"/>
    <cellStyle name="SAPBEXinputData 2 3 8 2" xfId="48408"/>
    <cellStyle name="SAPBEXinputData 2 3 9" xfId="39255"/>
    <cellStyle name="SAPBEXinputData 2 3 9 2" xfId="48409"/>
    <cellStyle name="SAPBEXinputData 2 4" xfId="39256"/>
    <cellStyle name="SAPBEXinputData 2 4 10" xfId="39257"/>
    <cellStyle name="SAPBEXinputData 2 4 11" xfId="39258"/>
    <cellStyle name="SAPBEXinputData 2 4 12" xfId="39259"/>
    <cellStyle name="SAPBEXinputData 2 4 13" xfId="39260"/>
    <cellStyle name="SAPBEXinputData 2 4 14" xfId="39261"/>
    <cellStyle name="SAPBEXinputData 2 4 15" xfId="39262"/>
    <cellStyle name="SAPBEXinputData 2 4 16" xfId="39263"/>
    <cellStyle name="SAPBEXinputData 2 4 17" xfId="39264"/>
    <cellStyle name="SAPBEXinputData 2 4 18" xfId="39265"/>
    <cellStyle name="SAPBEXinputData 2 4 19" xfId="39266"/>
    <cellStyle name="SAPBEXinputData 2 4 2" xfId="39267"/>
    <cellStyle name="SAPBEXinputData 2 4 2 10" xfId="39268"/>
    <cellStyle name="SAPBEXinputData 2 4 2 11" xfId="39269"/>
    <cellStyle name="SAPBEXinputData 2 4 2 12" xfId="39270"/>
    <cellStyle name="SAPBEXinputData 2 4 2 13" xfId="39271"/>
    <cellStyle name="SAPBEXinputData 2 4 2 2" xfId="39272"/>
    <cellStyle name="SAPBEXinputData 2 4 2 2 2" xfId="48410"/>
    <cellStyle name="SAPBEXinputData 2 4 2 2 3" xfId="48411"/>
    <cellStyle name="SAPBEXinputData 2 4 2 3" xfId="39273"/>
    <cellStyle name="SAPBEXinputData 2 4 2 3 2" xfId="48412"/>
    <cellStyle name="SAPBEXinputData 2 4 2 4" xfId="39274"/>
    <cellStyle name="SAPBEXinputData 2 4 2 4 2" xfId="48413"/>
    <cellStyle name="SAPBEXinputData 2 4 2 5" xfId="39275"/>
    <cellStyle name="SAPBEXinputData 2 4 2 5 2" xfId="48414"/>
    <cellStyle name="SAPBEXinputData 2 4 2 6" xfId="39276"/>
    <cellStyle name="SAPBEXinputData 2 4 2 6 2" xfId="48415"/>
    <cellStyle name="SAPBEXinputData 2 4 2 7" xfId="39277"/>
    <cellStyle name="SAPBEXinputData 2 4 2 7 2" xfId="48416"/>
    <cellStyle name="SAPBEXinputData 2 4 2 8" xfId="39278"/>
    <cellStyle name="SAPBEXinputData 2 4 2 8 2" xfId="48417"/>
    <cellStyle name="SAPBEXinputData 2 4 2 9" xfId="39279"/>
    <cellStyle name="SAPBEXinputData 2 4 20" xfId="39280"/>
    <cellStyle name="SAPBEXinputData 2 4 21" xfId="39281"/>
    <cellStyle name="SAPBEXinputData 2 4 22" xfId="39282"/>
    <cellStyle name="SAPBEXinputData 2 4 23" xfId="39283"/>
    <cellStyle name="SAPBEXinputData 2 4 24" xfId="39284"/>
    <cellStyle name="SAPBEXinputData 2 4 25" xfId="39285"/>
    <cellStyle name="SAPBEXinputData 2 4 26" xfId="39286"/>
    <cellStyle name="SAPBEXinputData 2 4 27" xfId="39287"/>
    <cellStyle name="SAPBEXinputData 2 4 28" xfId="39288"/>
    <cellStyle name="SAPBEXinputData 2 4 29" xfId="39289"/>
    <cellStyle name="SAPBEXinputData 2 4 3" xfId="39290"/>
    <cellStyle name="SAPBEXinputData 2 4 3 2" xfId="48418"/>
    <cellStyle name="SAPBEXinputData 2 4 3 3" xfId="48419"/>
    <cellStyle name="SAPBEXinputData 2 4 30" xfId="39291"/>
    <cellStyle name="SAPBEXinputData 2 4 4" xfId="39292"/>
    <cellStyle name="SAPBEXinputData 2 4 4 2" xfId="48420"/>
    <cellStyle name="SAPBEXinputData 2 4 5" xfId="39293"/>
    <cellStyle name="SAPBEXinputData 2 4 5 2" xfId="48421"/>
    <cellStyle name="SAPBEXinputData 2 4 6" xfId="39294"/>
    <cellStyle name="SAPBEXinputData 2 4 6 2" xfId="48422"/>
    <cellStyle name="SAPBEXinputData 2 4 7" xfId="39295"/>
    <cellStyle name="SAPBEXinputData 2 4 7 2" xfId="48423"/>
    <cellStyle name="SAPBEXinputData 2 4 8" xfId="39296"/>
    <cellStyle name="SAPBEXinputData 2 4 8 2" xfId="48424"/>
    <cellStyle name="SAPBEXinputData 2 4 9" xfId="39297"/>
    <cellStyle name="SAPBEXinputData 2 4 9 2" xfId="48425"/>
    <cellStyle name="SAPBEXinputData 2 5" xfId="39298"/>
    <cellStyle name="SAPBEXinputData 2 5 10" xfId="39299"/>
    <cellStyle name="SAPBEXinputData 2 5 11" xfId="39300"/>
    <cellStyle name="SAPBEXinputData 2 5 12" xfId="39301"/>
    <cellStyle name="SAPBEXinputData 2 5 13" xfId="39302"/>
    <cellStyle name="SAPBEXinputData 2 5 2" xfId="39303"/>
    <cellStyle name="SAPBEXinputData 2 5 2 2" xfId="48426"/>
    <cellStyle name="SAPBEXinputData 2 5 2 3" xfId="48427"/>
    <cellStyle name="SAPBEXinputData 2 5 3" xfId="39304"/>
    <cellStyle name="SAPBEXinputData 2 5 3 2" xfId="48428"/>
    <cellStyle name="SAPBEXinputData 2 5 4" xfId="39305"/>
    <cellStyle name="SAPBEXinputData 2 5 4 2" xfId="48429"/>
    <cellStyle name="SAPBEXinputData 2 5 5" xfId="39306"/>
    <cellStyle name="SAPBEXinputData 2 5 5 2" xfId="48430"/>
    <cellStyle name="SAPBEXinputData 2 5 6" xfId="39307"/>
    <cellStyle name="SAPBEXinputData 2 5 6 2" xfId="48431"/>
    <cellStyle name="SAPBEXinputData 2 5 7" xfId="39308"/>
    <cellStyle name="SAPBEXinputData 2 5 7 2" xfId="48432"/>
    <cellStyle name="SAPBEXinputData 2 5 8" xfId="39309"/>
    <cellStyle name="SAPBEXinputData 2 5 8 2" xfId="48433"/>
    <cellStyle name="SAPBEXinputData 2 5 9" xfId="39310"/>
    <cellStyle name="SAPBEXinputData 2 6" xfId="39311"/>
    <cellStyle name="SAPBEXinputData 2 6 2" xfId="48434"/>
    <cellStyle name="SAPBEXinputData 2 6 3" xfId="48435"/>
    <cellStyle name="SAPBEXinputData 2 7" xfId="39312"/>
    <cellStyle name="SAPBEXinputData 2 7 2" xfId="48436"/>
    <cellStyle name="SAPBEXinputData 2 8" xfId="39313"/>
    <cellStyle name="SAPBEXinputData 2 8 2" xfId="48437"/>
    <cellStyle name="SAPBEXinputData 2 9" xfId="39314"/>
    <cellStyle name="SAPBEXinputData 2 9 2" xfId="48438"/>
    <cellStyle name="SAPBEXinputData 3" xfId="39315"/>
    <cellStyle name="SAPBEXinputData 3 10" xfId="39316"/>
    <cellStyle name="SAPBEXinputData 3 11" xfId="39317"/>
    <cellStyle name="SAPBEXinputData 3 12" xfId="39318"/>
    <cellStyle name="SAPBEXinputData 3 13" xfId="39319"/>
    <cellStyle name="SAPBEXinputData 3 14" xfId="39320"/>
    <cellStyle name="SAPBEXinputData 3 15" xfId="39321"/>
    <cellStyle name="SAPBEXinputData 3 16" xfId="39322"/>
    <cellStyle name="SAPBEXinputData 3 17" xfId="39323"/>
    <cellStyle name="SAPBEXinputData 3 18" xfId="39324"/>
    <cellStyle name="SAPBEXinputData 3 19" xfId="39325"/>
    <cellStyle name="SAPBEXinputData 3 2" xfId="39326"/>
    <cellStyle name="SAPBEXinputData 3 2 10" xfId="39327"/>
    <cellStyle name="SAPBEXinputData 3 2 11" xfId="39328"/>
    <cellStyle name="SAPBEXinputData 3 2 12" xfId="39329"/>
    <cellStyle name="SAPBEXinputData 3 2 13" xfId="39330"/>
    <cellStyle name="SAPBEXinputData 3 2 2" xfId="39331"/>
    <cellStyle name="SAPBEXinputData 3 2 2 2" xfId="48439"/>
    <cellStyle name="SAPBEXinputData 3 2 2 3" xfId="48440"/>
    <cellStyle name="SAPBEXinputData 3 2 3" xfId="39332"/>
    <cellStyle name="SAPBEXinputData 3 2 3 2" xfId="48441"/>
    <cellStyle name="SAPBEXinputData 3 2 4" xfId="39333"/>
    <cellStyle name="SAPBEXinputData 3 2 4 2" xfId="48442"/>
    <cellStyle name="SAPBEXinputData 3 2 5" xfId="39334"/>
    <cellStyle name="SAPBEXinputData 3 2 5 2" xfId="48443"/>
    <cellStyle name="SAPBEXinputData 3 2 6" xfId="39335"/>
    <cellStyle name="SAPBEXinputData 3 2 6 2" xfId="48444"/>
    <cellStyle name="SAPBEXinputData 3 2 7" xfId="39336"/>
    <cellStyle name="SAPBEXinputData 3 2 7 2" xfId="48445"/>
    <cellStyle name="SAPBEXinputData 3 2 8" xfId="39337"/>
    <cellStyle name="SAPBEXinputData 3 2 8 2" xfId="48446"/>
    <cellStyle name="SAPBEXinputData 3 2 9" xfId="39338"/>
    <cellStyle name="SAPBEXinputData 3 20" xfId="39339"/>
    <cellStyle name="SAPBEXinputData 3 21" xfId="39340"/>
    <cellStyle name="SAPBEXinputData 3 22" xfId="39341"/>
    <cellStyle name="SAPBEXinputData 3 23" xfId="39342"/>
    <cellStyle name="SAPBEXinputData 3 24" xfId="39343"/>
    <cellStyle name="SAPBEXinputData 3 25" xfId="39344"/>
    <cellStyle name="SAPBEXinputData 3 26" xfId="39345"/>
    <cellStyle name="SAPBEXinputData 3 27" xfId="39346"/>
    <cellStyle name="SAPBEXinputData 3 28" xfId="39347"/>
    <cellStyle name="SAPBEXinputData 3 29" xfId="39348"/>
    <cellStyle name="SAPBEXinputData 3 3" xfId="39349"/>
    <cellStyle name="SAPBEXinputData 3 3 2" xfId="48447"/>
    <cellStyle name="SAPBEXinputData 3 3 3" xfId="48448"/>
    <cellStyle name="SAPBEXinputData 3 30" xfId="39350"/>
    <cellStyle name="SAPBEXinputData 3 31" xfId="50427"/>
    <cellStyle name="SAPBEXinputData 3 4" xfId="39351"/>
    <cellStyle name="SAPBEXinputData 3 4 2" xfId="48449"/>
    <cellStyle name="SAPBEXinputData 3 5" xfId="39352"/>
    <cellStyle name="SAPBEXinputData 3 5 2" xfId="48450"/>
    <cellStyle name="SAPBEXinputData 3 6" xfId="39353"/>
    <cellStyle name="SAPBEXinputData 3 6 2" xfId="48451"/>
    <cellStyle name="SAPBEXinputData 3 7" xfId="39354"/>
    <cellStyle name="SAPBEXinputData 3 7 2" xfId="48452"/>
    <cellStyle name="SAPBEXinputData 3 8" xfId="39355"/>
    <cellStyle name="SAPBEXinputData 3 8 2" xfId="48453"/>
    <cellStyle name="SAPBEXinputData 3 9" xfId="39356"/>
    <cellStyle name="SAPBEXinputData 3 9 2" xfId="48454"/>
    <cellStyle name="SAPBEXinputData 4" xfId="39357"/>
    <cellStyle name="SAPBEXinputData 4 10" xfId="39358"/>
    <cellStyle name="SAPBEXinputData 4 11" xfId="39359"/>
    <cellStyle name="SAPBEXinputData 4 12" xfId="39360"/>
    <cellStyle name="SAPBEXinputData 4 13" xfId="39361"/>
    <cellStyle name="SAPBEXinputData 4 14" xfId="39362"/>
    <cellStyle name="SAPBEXinputData 4 15" xfId="39363"/>
    <cellStyle name="SAPBEXinputData 4 16" xfId="39364"/>
    <cellStyle name="SAPBEXinputData 4 17" xfId="39365"/>
    <cellStyle name="SAPBEXinputData 4 18" xfId="39366"/>
    <cellStyle name="SAPBEXinputData 4 19" xfId="39367"/>
    <cellStyle name="SAPBEXinputData 4 2" xfId="39368"/>
    <cellStyle name="SAPBEXinputData 4 2 10" xfId="39369"/>
    <cellStyle name="SAPBEXinputData 4 2 11" xfId="39370"/>
    <cellStyle name="SAPBEXinputData 4 2 12" xfId="39371"/>
    <cellStyle name="SAPBEXinputData 4 2 13" xfId="39372"/>
    <cellStyle name="SAPBEXinputData 4 2 14" xfId="50428"/>
    <cellStyle name="SAPBEXinputData 4 2 2" xfId="39373"/>
    <cellStyle name="SAPBEXinputData 4 2 2 2" xfId="48455"/>
    <cellStyle name="SAPBEXinputData 4 2 2 3" xfId="48456"/>
    <cellStyle name="SAPBEXinputData 4 2 3" xfId="39374"/>
    <cellStyle name="SAPBEXinputData 4 2 3 2" xfId="48457"/>
    <cellStyle name="SAPBEXinputData 4 2 4" xfId="39375"/>
    <cellStyle name="SAPBEXinputData 4 2 4 2" xfId="48458"/>
    <cellStyle name="SAPBEXinputData 4 2 5" xfId="39376"/>
    <cellStyle name="SAPBEXinputData 4 2 5 2" xfId="48459"/>
    <cellStyle name="SAPBEXinputData 4 2 6" xfId="39377"/>
    <cellStyle name="SAPBEXinputData 4 2 6 2" xfId="48460"/>
    <cellStyle name="SAPBEXinputData 4 2 7" xfId="39378"/>
    <cellStyle name="SAPBEXinputData 4 2 7 2" xfId="48461"/>
    <cellStyle name="SAPBEXinputData 4 2 8" xfId="39379"/>
    <cellStyle name="SAPBEXinputData 4 2 8 2" xfId="48462"/>
    <cellStyle name="SAPBEXinputData 4 2 9" xfId="39380"/>
    <cellStyle name="SAPBEXinputData 4 20" xfId="39381"/>
    <cellStyle name="SAPBEXinputData 4 21" xfId="39382"/>
    <cellStyle name="SAPBEXinputData 4 22" xfId="39383"/>
    <cellStyle name="SAPBEXinputData 4 23" xfId="39384"/>
    <cellStyle name="SAPBEXinputData 4 24" xfId="39385"/>
    <cellStyle name="SAPBEXinputData 4 25" xfId="39386"/>
    <cellStyle name="SAPBEXinputData 4 26" xfId="39387"/>
    <cellStyle name="SAPBEXinputData 4 27" xfId="39388"/>
    <cellStyle name="SAPBEXinputData 4 28" xfId="39389"/>
    <cellStyle name="SAPBEXinputData 4 29" xfId="39390"/>
    <cellStyle name="SAPBEXinputData 4 3" xfId="39391"/>
    <cellStyle name="SAPBEXinputData 4 3 2" xfId="48463"/>
    <cellStyle name="SAPBEXinputData 4 3 2 2" xfId="50821"/>
    <cellStyle name="SAPBEXinputData 4 3 3" xfId="48464"/>
    <cellStyle name="SAPBEXinputData 4 3 3 2" xfId="50822"/>
    <cellStyle name="SAPBEXinputData 4 3 4" xfId="50823"/>
    <cellStyle name="SAPBEXinputData 4 30" xfId="39392"/>
    <cellStyle name="SAPBEXinputData 4 31" xfId="50429"/>
    <cellStyle name="SAPBEXinputData 4 4" xfId="39393"/>
    <cellStyle name="SAPBEXinputData 4 4 2" xfId="48465"/>
    <cellStyle name="SAPBEXinputData 4 5" xfId="39394"/>
    <cellStyle name="SAPBEXinputData 4 5 2" xfId="48466"/>
    <cellStyle name="SAPBEXinputData 4 6" xfId="39395"/>
    <cellStyle name="SAPBEXinputData 4 6 2" xfId="48467"/>
    <cellStyle name="SAPBEXinputData 4 7" xfId="39396"/>
    <cellStyle name="SAPBEXinputData 4 7 2" xfId="48468"/>
    <cellStyle name="SAPBEXinputData 4 8" xfId="39397"/>
    <cellStyle name="SAPBEXinputData 4 8 2" xfId="48469"/>
    <cellStyle name="SAPBEXinputData 4 9" xfId="39398"/>
    <cellStyle name="SAPBEXinputData 4 9 2" xfId="48470"/>
    <cellStyle name="SAPBEXinputData 5" xfId="39399"/>
    <cellStyle name="SAPBEXinputData 5 10" xfId="39400"/>
    <cellStyle name="SAPBEXinputData 5 11" xfId="39401"/>
    <cellStyle name="SAPBEXinputData 5 12" xfId="39402"/>
    <cellStyle name="SAPBEXinputData 5 13" xfId="39403"/>
    <cellStyle name="SAPBEXinputData 5 14" xfId="39404"/>
    <cellStyle name="SAPBEXinputData 5 15" xfId="39405"/>
    <cellStyle name="SAPBEXinputData 5 16" xfId="39406"/>
    <cellStyle name="SAPBEXinputData 5 17" xfId="39407"/>
    <cellStyle name="SAPBEXinputData 5 18" xfId="39408"/>
    <cellStyle name="SAPBEXinputData 5 19" xfId="39409"/>
    <cellStyle name="SAPBEXinputData 5 2" xfId="39410"/>
    <cellStyle name="SAPBEXinputData 5 2 10" xfId="39411"/>
    <cellStyle name="SAPBEXinputData 5 2 11" xfId="39412"/>
    <cellStyle name="SAPBEXinputData 5 2 12" xfId="39413"/>
    <cellStyle name="SAPBEXinputData 5 2 13" xfId="39414"/>
    <cellStyle name="SAPBEXinputData 5 2 14" xfId="50824"/>
    <cellStyle name="SAPBEXinputData 5 2 2" xfId="39415"/>
    <cellStyle name="SAPBEXinputData 5 2 2 2" xfId="48471"/>
    <cellStyle name="SAPBEXinputData 5 2 2 3" xfId="48472"/>
    <cellStyle name="SAPBEXinputData 5 2 3" xfId="39416"/>
    <cellStyle name="SAPBEXinputData 5 2 3 2" xfId="48473"/>
    <cellStyle name="SAPBEXinputData 5 2 4" xfId="39417"/>
    <cellStyle name="SAPBEXinputData 5 2 4 2" xfId="48474"/>
    <cellStyle name="SAPBEXinputData 5 2 5" xfId="39418"/>
    <cellStyle name="SAPBEXinputData 5 2 5 2" xfId="48475"/>
    <cellStyle name="SAPBEXinputData 5 2 6" xfId="39419"/>
    <cellStyle name="SAPBEXinputData 5 2 6 2" xfId="48476"/>
    <cellStyle name="SAPBEXinputData 5 2 7" xfId="39420"/>
    <cellStyle name="SAPBEXinputData 5 2 7 2" xfId="48477"/>
    <cellStyle name="SAPBEXinputData 5 2 8" xfId="39421"/>
    <cellStyle name="SAPBEXinputData 5 2 8 2" xfId="48478"/>
    <cellStyle name="SAPBEXinputData 5 2 9" xfId="39422"/>
    <cellStyle name="SAPBEXinputData 5 20" xfId="39423"/>
    <cellStyle name="SAPBEXinputData 5 21" xfId="39424"/>
    <cellStyle name="SAPBEXinputData 5 22" xfId="39425"/>
    <cellStyle name="SAPBEXinputData 5 23" xfId="39426"/>
    <cellStyle name="SAPBEXinputData 5 24" xfId="39427"/>
    <cellStyle name="SAPBEXinputData 5 25" xfId="39428"/>
    <cellStyle name="SAPBEXinputData 5 26" xfId="39429"/>
    <cellStyle name="SAPBEXinputData 5 27" xfId="39430"/>
    <cellStyle name="SAPBEXinputData 5 28" xfId="39431"/>
    <cellStyle name="SAPBEXinputData 5 29" xfId="39432"/>
    <cellStyle name="SAPBEXinputData 5 3" xfId="39433"/>
    <cellStyle name="SAPBEXinputData 5 3 2" xfId="48479"/>
    <cellStyle name="SAPBEXinputData 5 3 3" xfId="48480"/>
    <cellStyle name="SAPBEXinputData 5 3 4" xfId="50825"/>
    <cellStyle name="SAPBEXinputData 5 30" xfId="39434"/>
    <cellStyle name="SAPBEXinputData 5 31" xfId="50430"/>
    <cellStyle name="SAPBEXinputData 5 4" xfId="39435"/>
    <cellStyle name="SAPBEXinputData 5 4 2" xfId="48481"/>
    <cellStyle name="SAPBEXinputData 5 5" xfId="39436"/>
    <cellStyle name="SAPBEXinputData 5 5 2" xfId="48482"/>
    <cellStyle name="SAPBEXinputData 5 6" xfId="39437"/>
    <cellStyle name="SAPBEXinputData 5 6 2" xfId="48483"/>
    <cellStyle name="SAPBEXinputData 5 7" xfId="39438"/>
    <cellStyle name="SAPBEXinputData 5 7 2" xfId="48484"/>
    <cellStyle name="SAPBEXinputData 5 8" xfId="39439"/>
    <cellStyle name="SAPBEXinputData 5 8 2" xfId="48485"/>
    <cellStyle name="SAPBEXinputData 5 9" xfId="39440"/>
    <cellStyle name="SAPBEXinputData 5 9 2" xfId="48486"/>
    <cellStyle name="SAPBEXinputData 6" xfId="39441"/>
    <cellStyle name="SAPBEXinputData 6 10" xfId="39442"/>
    <cellStyle name="SAPBEXinputData 6 11" xfId="39443"/>
    <cellStyle name="SAPBEXinputData 6 12" xfId="39444"/>
    <cellStyle name="SAPBEXinputData 6 13" xfId="39445"/>
    <cellStyle name="SAPBEXinputData 6 14" xfId="50826"/>
    <cellStyle name="SAPBEXinputData 6 2" xfId="39446"/>
    <cellStyle name="SAPBEXinputData 6 2 2" xfId="48487"/>
    <cellStyle name="SAPBEXinputData 6 2 3" xfId="48488"/>
    <cellStyle name="SAPBEXinputData 6 2 4" xfId="50827"/>
    <cellStyle name="SAPBEXinputData 6 3" xfId="39447"/>
    <cellStyle name="SAPBEXinputData 6 3 2" xfId="48489"/>
    <cellStyle name="SAPBEXinputData 6 4" xfId="39448"/>
    <cellStyle name="SAPBEXinputData 6 4 2" xfId="48490"/>
    <cellStyle name="SAPBEXinputData 6 5" xfId="39449"/>
    <cellStyle name="SAPBEXinputData 6 5 2" xfId="48491"/>
    <cellStyle name="SAPBEXinputData 6 6" xfId="39450"/>
    <cellStyle name="SAPBEXinputData 6 6 2" xfId="48492"/>
    <cellStyle name="SAPBEXinputData 6 7" xfId="39451"/>
    <cellStyle name="SAPBEXinputData 6 7 2" xfId="48493"/>
    <cellStyle name="SAPBEXinputData 6 8" xfId="39452"/>
    <cellStyle name="SAPBEXinputData 6 8 2" xfId="48494"/>
    <cellStyle name="SAPBEXinputData 6 9" xfId="39453"/>
    <cellStyle name="SAPBEXinputData 7" xfId="39454"/>
    <cellStyle name="SAPBEXinputData 7 2" xfId="48495"/>
    <cellStyle name="SAPBEXinputData 7 3" xfId="48496"/>
    <cellStyle name="SAPBEXinputData 7 4" xfId="50828"/>
    <cellStyle name="SAPBEXinputData 8" xfId="39455"/>
    <cellStyle name="SAPBEXinputData 8 2" xfId="48497"/>
    <cellStyle name="SAPBEXinputData 9" xfId="39456"/>
    <cellStyle name="SAPBEXinputData 9 2" xfId="48498"/>
    <cellStyle name="SAPBEXinputData_0910 GSO Capex RRP - Final (Detail) v2 220710" xfId="39457"/>
    <cellStyle name="SAPBEXItemHeader" xfId="39458"/>
    <cellStyle name="SAPBEXItemHeader 10" xfId="39459"/>
    <cellStyle name="SAPBEXItemHeader 11" xfId="39460"/>
    <cellStyle name="SAPBEXItemHeader 12" xfId="39461"/>
    <cellStyle name="SAPBEXItemHeader 13" xfId="39462"/>
    <cellStyle name="SAPBEXItemHeader 14" xfId="39463"/>
    <cellStyle name="SAPBEXItemHeader 15" xfId="39464"/>
    <cellStyle name="SAPBEXItemHeader 16" xfId="39465"/>
    <cellStyle name="SAPBEXItemHeader 17" xfId="39466"/>
    <cellStyle name="SAPBEXItemHeader 18" xfId="39467"/>
    <cellStyle name="SAPBEXItemHeader 19" xfId="39468"/>
    <cellStyle name="SAPBEXItemHeader 2" xfId="39469"/>
    <cellStyle name="SAPBEXItemHeader 2 2" xfId="48499"/>
    <cellStyle name="SAPBEXItemHeader 2 3" xfId="48500"/>
    <cellStyle name="SAPBEXItemHeader 20" xfId="39470"/>
    <cellStyle name="SAPBEXItemHeader 21" xfId="39471"/>
    <cellStyle name="SAPBEXItemHeader 22" xfId="39472"/>
    <cellStyle name="SAPBEXItemHeader 23" xfId="39473"/>
    <cellStyle name="SAPBEXItemHeader 24" xfId="39474"/>
    <cellStyle name="SAPBEXItemHeader 25" xfId="39475"/>
    <cellStyle name="SAPBEXItemHeader 26" xfId="39476"/>
    <cellStyle name="SAPBEXItemHeader 27" xfId="39477"/>
    <cellStyle name="SAPBEXItemHeader 28" xfId="39478"/>
    <cellStyle name="SAPBEXItemHeader 29" xfId="39479"/>
    <cellStyle name="SAPBEXItemHeader 3" xfId="39480"/>
    <cellStyle name="SAPBEXItemHeader 30" xfId="39481"/>
    <cellStyle name="SAPBEXItemHeader 31" xfId="39482"/>
    <cellStyle name="SAPBEXItemHeader 32" xfId="39483"/>
    <cellStyle name="SAPBEXItemHeader 4" xfId="39484"/>
    <cellStyle name="SAPBEXItemHeader 5" xfId="39485"/>
    <cellStyle name="SAPBEXItemHeader 6" xfId="39486"/>
    <cellStyle name="SAPBEXItemHeader 7" xfId="39487"/>
    <cellStyle name="SAPBEXItemHeader 8" xfId="39488"/>
    <cellStyle name="SAPBEXItemHeader 9" xfId="39489"/>
    <cellStyle name="SAPBEXresData" xfId="62"/>
    <cellStyle name="SAPBEXresData 10" xfId="39490"/>
    <cellStyle name="SAPBEXresData 11" xfId="39491"/>
    <cellStyle name="SAPBEXresData 12" xfId="39492"/>
    <cellStyle name="SAPBEXresData 13" xfId="39493"/>
    <cellStyle name="SAPBEXresData 14" xfId="39494"/>
    <cellStyle name="SAPBEXresData 15" xfId="39495"/>
    <cellStyle name="SAPBEXresData 16" xfId="39496"/>
    <cellStyle name="SAPBEXresData 17" xfId="39497"/>
    <cellStyle name="SAPBEXresData 18" xfId="39498"/>
    <cellStyle name="SAPBEXresData 19" xfId="39499"/>
    <cellStyle name="SAPBEXresData 2" xfId="39500"/>
    <cellStyle name="SAPBEXresData 2 2" xfId="48501"/>
    <cellStyle name="SAPBEXresData 2 3" xfId="48502"/>
    <cellStyle name="SAPBEXresData 20" xfId="39501"/>
    <cellStyle name="SAPBEXresData 21" xfId="39502"/>
    <cellStyle name="SAPBEXresData 22" xfId="39503"/>
    <cellStyle name="SAPBEXresData 23" xfId="39504"/>
    <cellStyle name="SAPBEXresData 24" xfId="39505"/>
    <cellStyle name="SAPBEXresData 25" xfId="39506"/>
    <cellStyle name="SAPBEXresData 26" xfId="39507"/>
    <cellStyle name="SAPBEXresData 27" xfId="39508"/>
    <cellStyle name="SAPBEXresData 28" xfId="39509"/>
    <cellStyle name="SAPBEXresData 29" xfId="39510"/>
    <cellStyle name="SAPBEXresData 3" xfId="39511"/>
    <cellStyle name="SAPBEXresData 30" xfId="39512"/>
    <cellStyle name="SAPBEXresData 31" xfId="39513"/>
    <cellStyle name="SAPBEXresData 32" xfId="39514"/>
    <cellStyle name="SAPBEXresData 4" xfId="39515"/>
    <cellStyle name="SAPBEXresData 5" xfId="39516"/>
    <cellStyle name="SAPBEXresData 6" xfId="39517"/>
    <cellStyle name="SAPBEXresData 7" xfId="39518"/>
    <cellStyle name="SAPBEXresData 8" xfId="39519"/>
    <cellStyle name="SAPBEXresData 9" xfId="39520"/>
    <cellStyle name="SAPBEXresData_SGN 10a Business Plan 2010v14 used for CF model v2" xfId="48503"/>
    <cellStyle name="SAPBEXresDataEmph" xfId="63"/>
    <cellStyle name="SAPBEXresDataEmph 10" xfId="39521"/>
    <cellStyle name="SAPBEXresDataEmph 11" xfId="39522"/>
    <cellStyle name="SAPBEXresDataEmph 12" xfId="39523"/>
    <cellStyle name="SAPBEXresDataEmph 13" xfId="39524"/>
    <cellStyle name="SAPBEXresDataEmph 14" xfId="39525"/>
    <cellStyle name="SAPBEXresDataEmph 15" xfId="39526"/>
    <cellStyle name="SAPBEXresDataEmph 16" xfId="39527"/>
    <cellStyle name="SAPBEXresDataEmph 17" xfId="39528"/>
    <cellStyle name="SAPBEXresDataEmph 18" xfId="39529"/>
    <cellStyle name="SAPBEXresDataEmph 19" xfId="39530"/>
    <cellStyle name="SAPBEXresDataEmph 2" xfId="39531"/>
    <cellStyle name="SAPBEXresDataEmph 2 2" xfId="48504"/>
    <cellStyle name="SAPBEXresDataEmph 2 3" xfId="48505"/>
    <cellStyle name="SAPBEXresDataEmph 20" xfId="39532"/>
    <cellStyle name="SAPBEXresDataEmph 21" xfId="39533"/>
    <cellStyle name="SAPBEXresDataEmph 22" xfId="39534"/>
    <cellStyle name="SAPBEXresDataEmph 23" xfId="39535"/>
    <cellStyle name="SAPBEXresDataEmph 24" xfId="39536"/>
    <cellStyle name="SAPBEXresDataEmph 25" xfId="39537"/>
    <cellStyle name="SAPBEXresDataEmph 26" xfId="39538"/>
    <cellStyle name="SAPBEXresDataEmph 27" xfId="39539"/>
    <cellStyle name="SAPBEXresDataEmph 28" xfId="39540"/>
    <cellStyle name="SAPBEXresDataEmph 29" xfId="39541"/>
    <cellStyle name="SAPBEXresDataEmph 3" xfId="39542"/>
    <cellStyle name="SAPBEXresDataEmph 30" xfId="39543"/>
    <cellStyle name="SAPBEXresDataEmph 31" xfId="39544"/>
    <cellStyle name="SAPBEXresDataEmph 32" xfId="39545"/>
    <cellStyle name="SAPBEXresDataEmph 4" xfId="39546"/>
    <cellStyle name="SAPBEXresDataEmph 5" xfId="39547"/>
    <cellStyle name="SAPBEXresDataEmph 6" xfId="39548"/>
    <cellStyle name="SAPBEXresDataEmph 7" xfId="39549"/>
    <cellStyle name="SAPBEXresDataEmph 8" xfId="39550"/>
    <cellStyle name="SAPBEXresDataEmph 9" xfId="39551"/>
    <cellStyle name="SAPBEXresDataEmph_SGN 10a Business Plan 2010v14 used for CF model v2" xfId="48506"/>
    <cellStyle name="SAPBEXresItem" xfId="64"/>
    <cellStyle name="SAPBEXresItem 10" xfId="39552"/>
    <cellStyle name="SAPBEXresItem 11" xfId="39553"/>
    <cellStyle name="SAPBEXresItem 12" xfId="39554"/>
    <cellStyle name="SAPBEXresItem 13" xfId="39555"/>
    <cellStyle name="SAPBEXresItem 14" xfId="39556"/>
    <cellStyle name="SAPBEXresItem 15" xfId="39557"/>
    <cellStyle name="SAPBEXresItem 16" xfId="39558"/>
    <cellStyle name="SAPBEXresItem 17" xfId="39559"/>
    <cellStyle name="SAPBEXresItem 18" xfId="39560"/>
    <cellStyle name="SAPBEXresItem 19" xfId="39561"/>
    <cellStyle name="SAPBEXresItem 2" xfId="39562"/>
    <cellStyle name="SAPBEXresItem 2 2" xfId="48507"/>
    <cellStyle name="SAPBEXresItem 2 3" xfId="48508"/>
    <cellStyle name="SAPBEXresItem 20" xfId="39563"/>
    <cellStyle name="SAPBEXresItem 21" xfId="39564"/>
    <cellStyle name="SAPBEXresItem 22" xfId="39565"/>
    <cellStyle name="SAPBEXresItem 23" xfId="39566"/>
    <cellStyle name="SAPBEXresItem 24" xfId="39567"/>
    <cellStyle name="SAPBEXresItem 25" xfId="39568"/>
    <cellStyle name="SAPBEXresItem 26" xfId="39569"/>
    <cellStyle name="SAPBEXresItem 27" xfId="39570"/>
    <cellStyle name="SAPBEXresItem 28" xfId="39571"/>
    <cellStyle name="SAPBEXresItem 29" xfId="39572"/>
    <cellStyle name="SAPBEXresItem 3" xfId="39573"/>
    <cellStyle name="SAPBEXresItem 30" xfId="39574"/>
    <cellStyle name="SAPBEXresItem 31" xfId="39575"/>
    <cellStyle name="SAPBEXresItem 32" xfId="39576"/>
    <cellStyle name="SAPBEXresItem 4" xfId="39577"/>
    <cellStyle name="SAPBEXresItem 5" xfId="39578"/>
    <cellStyle name="SAPBEXresItem 6" xfId="39579"/>
    <cellStyle name="SAPBEXresItem 7" xfId="39580"/>
    <cellStyle name="SAPBEXresItem 8" xfId="39581"/>
    <cellStyle name="SAPBEXresItem 9" xfId="39582"/>
    <cellStyle name="SAPBEXresItem_SGN 10a Business Plan 2010v14 used for CF model v2" xfId="48509"/>
    <cellStyle name="SAPBEXresItemX" xfId="65"/>
    <cellStyle name="SAPBEXresItemX 10" xfId="39583"/>
    <cellStyle name="SAPBEXresItemX 11" xfId="39584"/>
    <cellStyle name="SAPBEXresItemX 12" xfId="39585"/>
    <cellStyle name="SAPBEXresItemX 13" xfId="39586"/>
    <cellStyle name="SAPBEXresItemX 14" xfId="39587"/>
    <cellStyle name="SAPBEXresItemX 15" xfId="39588"/>
    <cellStyle name="SAPBEXresItemX 16" xfId="39589"/>
    <cellStyle name="SAPBEXresItemX 17" xfId="39590"/>
    <cellStyle name="SAPBEXresItemX 18" xfId="39591"/>
    <cellStyle name="SAPBEXresItemX 19" xfId="39592"/>
    <cellStyle name="SAPBEXresItemX 2" xfId="39593"/>
    <cellStyle name="SAPBEXresItemX 2 2" xfId="48510"/>
    <cellStyle name="SAPBEXresItemX 2 3" xfId="48511"/>
    <cellStyle name="SAPBEXresItemX 20" xfId="39594"/>
    <cellStyle name="SAPBEXresItemX 21" xfId="39595"/>
    <cellStyle name="SAPBEXresItemX 22" xfId="39596"/>
    <cellStyle name="SAPBEXresItemX 23" xfId="39597"/>
    <cellStyle name="SAPBEXresItemX 24" xfId="39598"/>
    <cellStyle name="SAPBEXresItemX 25" xfId="39599"/>
    <cellStyle name="SAPBEXresItemX 26" xfId="39600"/>
    <cellStyle name="SAPBEXresItemX 27" xfId="39601"/>
    <cellStyle name="SAPBEXresItemX 28" xfId="39602"/>
    <cellStyle name="SAPBEXresItemX 29" xfId="39603"/>
    <cellStyle name="SAPBEXresItemX 3" xfId="39604"/>
    <cellStyle name="SAPBEXresItemX 30" xfId="39605"/>
    <cellStyle name="SAPBEXresItemX 31" xfId="39606"/>
    <cellStyle name="SAPBEXresItemX 32" xfId="39607"/>
    <cellStyle name="SAPBEXresItemX 4" xfId="39608"/>
    <cellStyle name="SAPBEXresItemX 5" xfId="39609"/>
    <cellStyle name="SAPBEXresItemX 6" xfId="39610"/>
    <cellStyle name="SAPBEXresItemX 7" xfId="39611"/>
    <cellStyle name="SAPBEXresItemX 8" xfId="39612"/>
    <cellStyle name="SAPBEXresItemX 9" xfId="39613"/>
    <cellStyle name="SAPBEXstdData" xfId="66"/>
    <cellStyle name="SAPBEXstdData 10" xfId="39614"/>
    <cellStyle name="SAPBEXstdData 11" xfId="39615"/>
    <cellStyle name="SAPBEXstdData 12" xfId="39616"/>
    <cellStyle name="SAPBEXstdData 13" xfId="39617"/>
    <cellStyle name="SAPBEXstdData 14" xfId="39618"/>
    <cellStyle name="SAPBEXstdData 15" xfId="39619"/>
    <cellStyle name="SAPBEXstdData 16" xfId="39620"/>
    <cellStyle name="SAPBEXstdData 17" xfId="39621"/>
    <cellStyle name="SAPBEXstdData 18" xfId="39622"/>
    <cellStyle name="SAPBEXstdData 19" xfId="39623"/>
    <cellStyle name="SAPBEXstdData 2" xfId="39624"/>
    <cellStyle name="SAPBEXstdData 2 2" xfId="48512"/>
    <cellStyle name="SAPBEXstdData 2 3" xfId="48513"/>
    <cellStyle name="SAPBEXstdData 20" xfId="39625"/>
    <cellStyle name="SAPBEXstdData 21" xfId="39626"/>
    <cellStyle name="SAPBEXstdData 22" xfId="39627"/>
    <cellStyle name="SAPBEXstdData 23" xfId="39628"/>
    <cellStyle name="SAPBEXstdData 24" xfId="39629"/>
    <cellStyle name="SAPBEXstdData 25" xfId="39630"/>
    <cellStyle name="SAPBEXstdData 26" xfId="39631"/>
    <cellStyle name="SAPBEXstdData 27" xfId="39632"/>
    <cellStyle name="SAPBEXstdData 28" xfId="39633"/>
    <cellStyle name="SAPBEXstdData 29" xfId="39634"/>
    <cellStyle name="SAPBEXstdData 3" xfId="39635"/>
    <cellStyle name="SAPBEXstdData 30" xfId="39636"/>
    <cellStyle name="SAPBEXstdData 31" xfId="39637"/>
    <cellStyle name="SAPBEXstdData 32" xfId="39638"/>
    <cellStyle name="SAPBEXstdData 4" xfId="39639"/>
    <cellStyle name="SAPBEXstdData 5" xfId="39640"/>
    <cellStyle name="SAPBEXstdData 6" xfId="39641"/>
    <cellStyle name="SAPBEXstdData 7" xfId="39642"/>
    <cellStyle name="SAPBEXstdData 8" xfId="39643"/>
    <cellStyle name="SAPBEXstdData 9" xfId="39644"/>
    <cellStyle name="SAPBEXstdData_SGN 10a Business Plan 2010v14 used for CF model v2" xfId="48514"/>
    <cellStyle name="SAPBEXstdDataEmph" xfId="67"/>
    <cellStyle name="SAPBEXstdDataEmph 10" xfId="39645"/>
    <cellStyle name="SAPBEXstdDataEmph 11" xfId="39646"/>
    <cellStyle name="SAPBEXstdDataEmph 12" xfId="39647"/>
    <cellStyle name="SAPBEXstdDataEmph 13" xfId="39648"/>
    <cellStyle name="SAPBEXstdDataEmph 14" xfId="39649"/>
    <cellStyle name="SAPBEXstdDataEmph 15" xfId="39650"/>
    <cellStyle name="SAPBEXstdDataEmph 16" xfId="39651"/>
    <cellStyle name="SAPBEXstdDataEmph 17" xfId="39652"/>
    <cellStyle name="SAPBEXstdDataEmph 18" xfId="39653"/>
    <cellStyle name="SAPBEXstdDataEmph 19" xfId="39654"/>
    <cellStyle name="SAPBEXstdDataEmph 2" xfId="39655"/>
    <cellStyle name="SAPBEXstdDataEmph 2 2" xfId="48515"/>
    <cellStyle name="SAPBEXstdDataEmph 2 3" xfId="48516"/>
    <cellStyle name="SAPBEXstdDataEmph 20" xfId="39656"/>
    <cellStyle name="SAPBEXstdDataEmph 21" xfId="39657"/>
    <cellStyle name="SAPBEXstdDataEmph 22" xfId="39658"/>
    <cellStyle name="SAPBEXstdDataEmph 23" xfId="39659"/>
    <cellStyle name="SAPBEXstdDataEmph 24" xfId="39660"/>
    <cellStyle name="SAPBEXstdDataEmph 25" xfId="39661"/>
    <cellStyle name="SAPBEXstdDataEmph 26" xfId="39662"/>
    <cellStyle name="SAPBEXstdDataEmph 27" xfId="39663"/>
    <cellStyle name="SAPBEXstdDataEmph 28" xfId="39664"/>
    <cellStyle name="SAPBEXstdDataEmph 29" xfId="39665"/>
    <cellStyle name="SAPBEXstdDataEmph 3" xfId="39666"/>
    <cellStyle name="SAPBEXstdDataEmph 30" xfId="39667"/>
    <cellStyle name="SAPBEXstdDataEmph 31" xfId="39668"/>
    <cellStyle name="SAPBEXstdDataEmph 32" xfId="39669"/>
    <cellStyle name="SAPBEXstdDataEmph 4" xfId="39670"/>
    <cellStyle name="SAPBEXstdDataEmph 5" xfId="39671"/>
    <cellStyle name="SAPBEXstdDataEmph 6" xfId="39672"/>
    <cellStyle name="SAPBEXstdDataEmph 7" xfId="39673"/>
    <cellStyle name="SAPBEXstdDataEmph 8" xfId="39674"/>
    <cellStyle name="SAPBEXstdDataEmph 9" xfId="39675"/>
    <cellStyle name="SAPBEXstdDataEmph_SGN 10a Business Plan 2010v14 used for CF model v2" xfId="48517"/>
    <cellStyle name="SAPBEXstdItem" xfId="68"/>
    <cellStyle name="SAPBEXstdItem 10" xfId="39676"/>
    <cellStyle name="SAPBEXstdItem 11" xfId="39677"/>
    <cellStyle name="SAPBEXstdItem 12" xfId="39678"/>
    <cellStyle name="SAPBEXstdItem 13" xfId="39679"/>
    <cellStyle name="SAPBEXstdItem 14" xfId="39680"/>
    <cellStyle name="SAPBEXstdItem 15" xfId="39681"/>
    <cellStyle name="SAPBEXstdItem 16" xfId="39682"/>
    <cellStyle name="SAPBEXstdItem 17" xfId="39683"/>
    <cellStyle name="SAPBEXstdItem 18" xfId="39684"/>
    <cellStyle name="SAPBEXstdItem 19" xfId="39685"/>
    <cellStyle name="SAPBEXstdItem 2" xfId="39686"/>
    <cellStyle name="SAPBEXstdItem 2 2" xfId="48518"/>
    <cellStyle name="SAPBEXstdItem 2 3" xfId="48519"/>
    <cellStyle name="SAPBEXstdItem 20" xfId="39687"/>
    <cellStyle name="SAPBEXstdItem 21" xfId="39688"/>
    <cellStyle name="SAPBEXstdItem 22" xfId="39689"/>
    <cellStyle name="SAPBEXstdItem 23" xfId="39690"/>
    <cellStyle name="SAPBEXstdItem 24" xfId="39691"/>
    <cellStyle name="SAPBEXstdItem 25" xfId="39692"/>
    <cellStyle name="SAPBEXstdItem 26" xfId="39693"/>
    <cellStyle name="SAPBEXstdItem 27" xfId="39694"/>
    <cellStyle name="SAPBEXstdItem 28" xfId="39695"/>
    <cellStyle name="SAPBEXstdItem 29" xfId="39696"/>
    <cellStyle name="SAPBEXstdItem 3" xfId="39697"/>
    <cellStyle name="SAPBEXstdItem 30" xfId="39698"/>
    <cellStyle name="SAPBEXstdItem 31" xfId="39699"/>
    <cellStyle name="SAPBEXstdItem 32" xfId="39700"/>
    <cellStyle name="SAPBEXstdItem 4" xfId="39701"/>
    <cellStyle name="SAPBEXstdItem 5" xfId="39702"/>
    <cellStyle name="SAPBEXstdItem 6" xfId="39703"/>
    <cellStyle name="SAPBEXstdItem 7" xfId="39704"/>
    <cellStyle name="SAPBEXstdItem 8" xfId="39705"/>
    <cellStyle name="SAPBEXstdItem 9" xfId="39706"/>
    <cellStyle name="SAPBEXstdItem_SGN 10a Business Plan 2010v14 used for CF model v2" xfId="48520"/>
    <cellStyle name="SAPBEXstdItemX" xfId="69"/>
    <cellStyle name="SAPBEXstdItemX 10" xfId="39707"/>
    <cellStyle name="SAPBEXstdItemX 11" xfId="39708"/>
    <cellStyle name="SAPBEXstdItemX 12" xfId="39709"/>
    <cellStyle name="SAPBEXstdItemX 13" xfId="39710"/>
    <cellStyle name="SAPBEXstdItemX 14" xfId="39711"/>
    <cellStyle name="SAPBEXstdItemX 15" xfId="39712"/>
    <cellStyle name="SAPBEXstdItemX 16" xfId="39713"/>
    <cellStyle name="SAPBEXstdItemX 17" xfId="39714"/>
    <cellStyle name="SAPBEXstdItemX 18" xfId="39715"/>
    <cellStyle name="SAPBEXstdItemX 19" xfId="39716"/>
    <cellStyle name="SAPBEXstdItemX 2" xfId="39717"/>
    <cellStyle name="SAPBEXstdItemX 2 2" xfId="48521"/>
    <cellStyle name="SAPBEXstdItemX 2 3" xfId="48522"/>
    <cellStyle name="SAPBEXstdItemX 20" xfId="39718"/>
    <cellStyle name="SAPBEXstdItemX 21" xfId="39719"/>
    <cellStyle name="SAPBEXstdItemX 22" xfId="39720"/>
    <cellStyle name="SAPBEXstdItemX 23" xfId="39721"/>
    <cellStyle name="SAPBEXstdItemX 24" xfId="39722"/>
    <cellStyle name="SAPBEXstdItemX 25" xfId="39723"/>
    <cellStyle name="SAPBEXstdItemX 26" xfId="39724"/>
    <cellStyle name="SAPBEXstdItemX 27" xfId="39725"/>
    <cellStyle name="SAPBEXstdItemX 28" xfId="39726"/>
    <cellStyle name="SAPBEXstdItemX 29" xfId="39727"/>
    <cellStyle name="SAPBEXstdItemX 3" xfId="39728"/>
    <cellStyle name="SAPBEXstdItemX 30" xfId="39729"/>
    <cellStyle name="SAPBEXstdItemX 31" xfId="39730"/>
    <cellStyle name="SAPBEXstdItemX 32" xfId="39731"/>
    <cellStyle name="SAPBEXstdItemX 4" xfId="39732"/>
    <cellStyle name="SAPBEXstdItemX 5" xfId="39733"/>
    <cellStyle name="SAPBEXstdItemX 6" xfId="39734"/>
    <cellStyle name="SAPBEXstdItemX 7" xfId="39735"/>
    <cellStyle name="SAPBEXstdItemX 8" xfId="39736"/>
    <cellStyle name="SAPBEXstdItemX 9" xfId="39737"/>
    <cellStyle name="SAPBEXtitle" xfId="70"/>
    <cellStyle name="SAPBEXtitle 2" xfId="48523"/>
    <cellStyle name="SAPBEXtitle 2 2" xfId="48524"/>
    <cellStyle name="SAPBEXtitle_SGN 10a Business Plan 2010v14 used for CF model v2" xfId="48525"/>
    <cellStyle name="SAPBEXunassignedItem" xfId="39738"/>
    <cellStyle name="SAPBEXunassignedItem 10" xfId="39739"/>
    <cellStyle name="SAPBEXunassignedItem 10 2" xfId="48526"/>
    <cellStyle name="SAPBEXunassignedItem 11" xfId="39740"/>
    <cellStyle name="SAPBEXunassignedItem 11 2" xfId="48527"/>
    <cellStyle name="SAPBEXunassignedItem 12" xfId="39741"/>
    <cellStyle name="SAPBEXunassignedItem 12 2" xfId="48528"/>
    <cellStyle name="SAPBEXunassignedItem 13" xfId="39742"/>
    <cellStyle name="SAPBEXunassignedItem 14" xfId="39743"/>
    <cellStyle name="SAPBEXunassignedItem 15" xfId="39744"/>
    <cellStyle name="SAPBEXunassignedItem 16" xfId="39745"/>
    <cellStyle name="SAPBEXunassignedItem 17" xfId="39746"/>
    <cellStyle name="SAPBEXunassignedItem 2" xfId="39747"/>
    <cellStyle name="SAPBEXunassignedItem 2 10" xfId="39748"/>
    <cellStyle name="SAPBEXunassignedItem 2 11" xfId="39749"/>
    <cellStyle name="SAPBEXunassignedItem 2 12" xfId="39750"/>
    <cellStyle name="SAPBEXunassignedItem 2 13" xfId="39751"/>
    <cellStyle name="SAPBEXunassignedItem 2 14" xfId="39752"/>
    <cellStyle name="SAPBEXunassignedItem 2 15" xfId="39753"/>
    <cellStyle name="SAPBEXunassignedItem 2 16" xfId="39754"/>
    <cellStyle name="SAPBEXunassignedItem 2 17" xfId="39755"/>
    <cellStyle name="SAPBEXunassignedItem 2 18" xfId="39756"/>
    <cellStyle name="SAPBEXunassignedItem 2 19" xfId="39757"/>
    <cellStyle name="SAPBEXunassignedItem 2 2" xfId="39758"/>
    <cellStyle name="SAPBEXunassignedItem 2 2 10" xfId="39759"/>
    <cellStyle name="SAPBEXunassignedItem 2 2 11" xfId="39760"/>
    <cellStyle name="SAPBEXunassignedItem 2 2 12" xfId="39761"/>
    <cellStyle name="SAPBEXunassignedItem 2 2 13" xfId="39762"/>
    <cellStyle name="SAPBEXunassignedItem 2 2 2" xfId="39763"/>
    <cellStyle name="SAPBEXunassignedItem 2 2 2 2" xfId="48529"/>
    <cellStyle name="SAPBEXunassignedItem 2 2 2 3" xfId="48530"/>
    <cellStyle name="SAPBEXunassignedItem 2 2 3" xfId="39764"/>
    <cellStyle name="SAPBEXunassignedItem 2 2 3 2" xfId="48531"/>
    <cellStyle name="SAPBEXunassignedItem 2 2 4" xfId="39765"/>
    <cellStyle name="SAPBEXunassignedItem 2 2 4 2" xfId="48532"/>
    <cellStyle name="SAPBEXunassignedItem 2 2 5" xfId="39766"/>
    <cellStyle name="SAPBEXunassignedItem 2 2 5 2" xfId="48533"/>
    <cellStyle name="SAPBEXunassignedItem 2 2 6" xfId="39767"/>
    <cellStyle name="SAPBEXunassignedItem 2 2 6 2" xfId="48534"/>
    <cellStyle name="SAPBEXunassignedItem 2 2 7" xfId="39768"/>
    <cellStyle name="SAPBEXunassignedItem 2 2 7 2" xfId="48535"/>
    <cellStyle name="SAPBEXunassignedItem 2 2 8" xfId="39769"/>
    <cellStyle name="SAPBEXunassignedItem 2 2 8 2" xfId="48536"/>
    <cellStyle name="SAPBEXunassignedItem 2 2 9" xfId="39770"/>
    <cellStyle name="SAPBEXunassignedItem 2 20" xfId="39771"/>
    <cellStyle name="SAPBEXunassignedItem 2 21" xfId="39772"/>
    <cellStyle name="SAPBEXunassignedItem 2 22" xfId="39773"/>
    <cellStyle name="SAPBEXunassignedItem 2 23" xfId="39774"/>
    <cellStyle name="SAPBEXunassignedItem 2 24" xfId="39775"/>
    <cellStyle name="SAPBEXunassignedItem 2 25" xfId="39776"/>
    <cellStyle name="SAPBEXunassignedItem 2 26" xfId="39777"/>
    <cellStyle name="SAPBEXunassignedItem 2 27" xfId="39778"/>
    <cellStyle name="SAPBEXunassignedItem 2 28" xfId="39779"/>
    <cellStyle name="SAPBEXunassignedItem 2 29" xfId="39780"/>
    <cellStyle name="SAPBEXunassignedItem 2 3" xfId="39781"/>
    <cellStyle name="SAPBEXunassignedItem 2 3 2" xfId="48537"/>
    <cellStyle name="SAPBEXunassignedItem 2 3 3" xfId="48538"/>
    <cellStyle name="SAPBEXunassignedItem 2 30" xfId="39782"/>
    <cellStyle name="SAPBEXunassignedItem 2 4" xfId="39783"/>
    <cellStyle name="SAPBEXunassignedItem 2 4 2" xfId="48539"/>
    <cellStyle name="SAPBEXunassignedItem 2 5" xfId="39784"/>
    <cellStyle name="SAPBEXunassignedItem 2 5 2" xfId="48540"/>
    <cellStyle name="SAPBEXunassignedItem 2 6" xfId="39785"/>
    <cellStyle name="SAPBEXunassignedItem 2 6 2" xfId="48541"/>
    <cellStyle name="SAPBEXunassignedItem 2 7" xfId="39786"/>
    <cellStyle name="SAPBEXunassignedItem 2 7 2" xfId="48542"/>
    <cellStyle name="SAPBEXunassignedItem 2 8" xfId="39787"/>
    <cellStyle name="SAPBEXunassignedItem 2 8 2" xfId="48543"/>
    <cellStyle name="SAPBEXunassignedItem 2 9" xfId="39788"/>
    <cellStyle name="SAPBEXunassignedItem 2 9 2" xfId="48544"/>
    <cellStyle name="SAPBEXunassignedItem 3" xfId="39789"/>
    <cellStyle name="SAPBEXunassignedItem 3 10" xfId="39790"/>
    <cellStyle name="SAPBEXunassignedItem 3 11" xfId="39791"/>
    <cellStyle name="SAPBEXunassignedItem 3 12" xfId="39792"/>
    <cellStyle name="SAPBEXunassignedItem 3 13" xfId="39793"/>
    <cellStyle name="SAPBEXunassignedItem 3 14" xfId="39794"/>
    <cellStyle name="SAPBEXunassignedItem 3 15" xfId="39795"/>
    <cellStyle name="SAPBEXunassignedItem 3 16" xfId="39796"/>
    <cellStyle name="SAPBEXunassignedItem 3 17" xfId="39797"/>
    <cellStyle name="SAPBEXunassignedItem 3 18" xfId="39798"/>
    <cellStyle name="SAPBEXunassignedItem 3 19" xfId="39799"/>
    <cellStyle name="SAPBEXunassignedItem 3 2" xfId="39800"/>
    <cellStyle name="SAPBEXunassignedItem 3 2 10" xfId="39801"/>
    <cellStyle name="SAPBEXunassignedItem 3 2 11" xfId="39802"/>
    <cellStyle name="SAPBEXunassignedItem 3 2 12" xfId="39803"/>
    <cellStyle name="SAPBEXunassignedItem 3 2 13" xfId="39804"/>
    <cellStyle name="SAPBEXunassignedItem 3 2 2" xfId="39805"/>
    <cellStyle name="SAPBEXunassignedItem 3 2 2 2" xfId="48545"/>
    <cellStyle name="SAPBEXunassignedItem 3 2 2 3" xfId="48546"/>
    <cellStyle name="SAPBEXunassignedItem 3 2 3" xfId="39806"/>
    <cellStyle name="SAPBEXunassignedItem 3 2 3 2" xfId="48547"/>
    <cellStyle name="SAPBEXunassignedItem 3 2 4" xfId="39807"/>
    <cellStyle name="SAPBEXunassignedItem 3 2 4 2" xfId="48548"/>
    <cellStyle name="SAPBEXunassignedItem 3 2 5" xfId="39808"/>
    <cellStyle name="SAPBEXunassignedItem 3 2 5 2" xfId="48549"/>
    <cellStyle name="SAPBEXunassignedItem 3 2 6" xfId="39809"/>
    <cellStyle name="SAPBEXunassignedItem 3 2 6 2" xfId="48550"/>
    <cellStyle name="SAPBEXunassignedItem 3 2 7" xfId="39810"/>
    <cellStyle name="SAPBEXunassignedItem 3 2 7 2" xfId="48551"/>
    <cellStyle name="SAPBEXunassignedItem 3 2 8" xfId="39811"/>
    <cellStyle name="SAPBEXunassignedItem 3 2 8 2" xfId="48552"/>
    <cellStyle name="SAPBEXunassignedItem 3 2 9" xfId="39812"/>
    <cellStyle name="SAPBEXunassignedItem 3 20" xfId="39813"/>
    <cellStyle name="SAPBEXunassignedItem 3 21" xfId="39814"/>
    <cellStyle name="SAPBEXunassignedItem 3 22" xfId="39815"/>
    <cellStyle name="SAPBEXunassignedItem 3 23" xfId="39816"/>
    <cellStyle name="SAPBEXunassignedItem 3 24" xfId="39817"/>
    <cellStyle name="SAPBEXunassignedItem 3 25" xfId="39818"/>
    <cellStyle name="SAPBEXunassignedItem 3 26" xfId="39819"/>
    <cellStyle name="SAPBEXunassignedItem 3 27" xfId="39820"/>
    <cellStyle name="SAPBEXunassignedItem 3 28" xfId="39821"/>
    <cellStyle name="SAPBEXunassignedItem 3 29" xfId="39822"/>
    <cellStyle name="SAPBEXunassignedItem 3 3" xfId="39823"/>
    <cellStyle name="SAPBEXunassignedItem 3 3 2" xfId="48553"/>
    <cellStyle name="SAPBEXunassignedItem 3 3 3" xfId="48554"/>
    <cellStyle name="SAPBEXunassignedItem 3 30" xfId="39824"/>
    <cellStyle name="SAPBEXunassignedItem 3 4" xfId="39825"/>
    <cellStyle name="SAPBEXunassignedItem 3 4 2" xfId="48555"/>
    <cellStyle name="SAPBEXunassignedItem 3 5" xfId="39826"/>
    <cellStyle name="SAPBEXunassignedItem 3 5 2" xfId="48556"/>
    <cellStyle name="SAPBEXunassignedItem 3 6" xfId="39827"/>
    <cellStyle name="SAPBEXunassignedItem 3 6 2" xfId="48557"/>
    <cellStyle name="SAPBEXunassignedItem 3 7" xfId="39828"/>
    <cellStyle name="SAPBEXunassignedItem 3 7 2" xfId="48558"/>
    <cellStyle name="SAPBEXunassignedItem 3 8" xfId="39829"/>
    <cellStyle name="SAPBEXunassignedItem 3 8 2" xfId="48559"/>
    <cellStyle name="SAPBEXunassignedItem 3 9" xfId="39830"/>
    <cellStyle name="SAPBEXunassignedItem 3 9 2" xfId="48560"/>
    <cellStyle name="SAPBEXunassignedItem 4" xfId="39831"/>
    <cellStyle name="SAPBEXunassignedItem 4 10" xfId="39832"/>
    <cellStyle name="SAPBEXunassignedItem 4 11" xfId="39833"/>
    <cellStyle name="SAPBEXunassignedItem 4 12" xfId="39834"/>
    <cellStyle name="SAPBEXunassignedItem 4 13" xfId="39835"/>
    <cellStyle name="SAPBEXunassignedItem 4 14" xfId="39836"/>
    <cellStyle name="SAPBEXunassignedItem 4 15" xfId="39837"/>
    <cellStyle name="SAPBEXunassignedItem 4 16" xfId="39838"/>
    <cellStyle name="SAPBEXunassignedItem 4 17" xfId="39839"/>
    <cellStyle name="SAPBEXunassignedItem 4 18" xfId="39840"/>
    <cellStyle name="SAPBEXunassignedItem 4 19" xfId="39841"/>
    <cellStyle name="SAPBEXunassignedItem 4 2" xfId="39842"/>
    <cellStyle name="SAPBEXunassignedItem 4 2 10" xfId="39843"/>
    <cellStyle name="SAPBEXunassignedItem 4 2 11" xfId="39844"/>
    <cellStyle name="SAPBEXunassignedItem 4 2 12" xfId="39845"/>
    <cellStyle name="SAPBEXunassignedItem 4 2 13" xfId="39846"/>
    <cellStyle name="SAPBEXunassignedItem 4 2 2" xfId="39847"/>
    <cellStyle name="SAPBEXunassignedItem 4 2 2 2" xfId="48561"/>
    <cellStyle name="SAPBEXunassignedItem 4 2 2 3" xfId="48562"/>
    <cellStyle name="SAPBEXunassignedItem 4 2 3" xfId="39848"/>
    <cellStyle name="SAPBEXunassignedItem 4 2 3 2" xfId="48563"/>
    <cellStyle name="SAPBEXunassignedItem 4 2 4" xfId="39849"/>
    <cellStyle name="SAPBEXunassignedItem 4 2 4 2" xfId="48564"/>
    <cellStyle name="SAPBEXunassignedItem 4 2 5" xfId="39850"/>
    <cellStyle name="SAPBEXunassignedItem 4 2 5 2" xfId="48565"/>
    <cellStyle name="SAPBEXunassignedItem 4 2 6" xfId="39851"/>
    <cellStyle name="SAPBEXunassignedItem 4 2 6 2" xfId="48566"/>
    <cellStyle name="SAPBEXunassignedItem 4 2 7" xfId="39852"/>
    <cellStyle name="SAPBEXunassignedItem 4 2 7 2" xfId="48567"/>
    <cellStyle name="SAPBEXunassignedItem 4 2 8" xfId="39853"/>
    <cellStyle name="SAPBEXunassignedItem 4 2 8 2" xfId="48568"/>
    <cellStyle name="SAPBEXunassignedItem 4 2 9" xfId="39854"/>
    <cellStyle name="SAPBEXunassignedItem 4 20" xfId="39855"/>
    <cellStyle name="SAPBEXunassignedItem 4 21" xfId="39856"/>
    <cellStyle name="SAPBEXunassignedItem 4 22" xfId="39857"/>
    <cellStyle name="SAPBEXunassignedItem 4 23" xfId="39858"/>
    <cellStyle name="SAPBEXunassignedItem 4 24" xfId="39859"/>
    <cellStyle name="SAPBEXunassignedItem 4 25" xfId="39860"/>
    <cellStyle name="SAPBEXunassignedItem 4 26" xfId="39861"/>
    <cellStyle name="SAPBEXunassignedItem 4 27" xfId="39862"/>
    <cellStyle name="SAPBEXunassignedItem 4 28" xfId="39863"/>
    <cellStyle name="SAPBEXunassignedItem 4 29" xfId="39864"/>
    <cellStyle name="SAPBEXunassignedItem 4 3" xfId="39865"/>
    <cellStyle name="SAPBEXunassignedItem 4 3 2" xfId="48569"/>
    <cellStyle name="SAPBEXunassignedItem 4 3 3" xfId="48570"/>
    <cellStyle name="SAPBEXunassignedItem 4 30" xfId="39866"/>
    <cellStyle name="SAPBEXunassignedItem 4 4" xfId="39867"/>
    <cellStyle name="SAPBEXunassignedItem 4 4 2" xfId="48571"/>
    <cellStyle name="SAPBEXunassignedItem 4 5" xfId="39868"/>
    <cellStyle name="SAPBEXunassignedItem 4 5 2" xfId="48572"/>
    <cellStyle name="SAPBEXunassignedItem 4 6" xfId="39869"/>
    <cellStyle name="SAPBEXunassignedItem 4 6 2" xfId="48573"/>
    <cellStyle name="SAPBEXunassignedItem 4 7" xfId="39870"/>
    <cellStyle name="SAPBEXunassignedItem 4 7 2" xfId="48574"/>
    <cellStyle name="SAPBEXunassignedItem 4 8" xfId="39871"/>
    <cellStyle name="SAPBEXunassignedItem 4 8 2" xfId="48575"/>
    <cellStyle name="SAPBEXunassignedItem 4 9" xfId="39872"/>
    <cellStyle name="SAPBEXunassignedItem 4 9 2" xfId="48576"/>
    <cellStyle name="SAPBEXunassignedItem 5" xfId="39873"/>
    <cellStyle name="SAPBEXunassignedItem 5 10" xfId="39874"/>
    <cellStyle name="SAPBEXunassignedItem 5 11" xfId="39875"/>
    <cellStyle name="SAPBEXunassignedItem 5 12" xfId="39876"/>
    <cellStyle name="SAPBEXunassignedItem 5 13" xfId="39877"/>
    <cellStyle name="SAPBEXunassignedItem 5 2" xfId="39878"/>
    <cellStyle name="SAPBEXunassignedItem 5 2 2" xfId="48577"/>
    <cellStyle name="SAPBEXunassignedItem 5 2 3" xfId="48578"/>
    <cellStyle name="SAPBEXunassignedItem 5 3" xfId="39879"/>
    <cellStyle name="SAPBEXunassignedItem 5 3 2" xfId="48579"/>
    <cellStyle name="SAPBEXunassignedItem 5 4" xfId="39880"/>
    <cellStyle name="SAPBEXunassignedItem 5 4 2" xfId="48580"/>
    <cellStyle name="SAPBEXunassignedItem 5 5" xfId="39881"/>
    <cellStyle name="SAPBEXunassignedItem 5 5 2" xfId="48581"/>
    <cellStyle name="SAPBEXunassignedItem 5 6" xfId="39882"/>
    <cellStyle name="SAPBEXunassignedItem 5 6 2" xfId="48582"/>
    <cellStyle name="SAPBEXunassignedItem 5 7" xfId="39883"/>
    <cellStyle name="SAPBEXunassignedItem 5 7 2" xfId="48583"/>
    <cellStyle name="SAPBEXunassignedItem 5 8" xfId="39884"/>
    <cellStyle name="SAPBEXunassignedItem 5 8 2" xfId="48584"/>
    <cellStyle name="SAPBEXunassignedItem 5 9" xfId="39885"/>
    <cellStyle name="SAPBEXunassignedItem 6" xfId="39886"/>
    <cellStyle name="SAPBEXunassignedItem 6 2" xfId="48585"/>
    <cellStyle name="SAPBEXunassignedItem 6 3" xfId="48586"/>
    <cellStyle name="SAPBEXunassignedItem 7" xfId="39887"/>
    <cellStyle name="SAPBEXunassignedItem 7 2" xfId="48587"/>
    <cellStyle name="SAPBEXunassignedItem 8" xfId="39888"/>
    <cellStyle name="SAPBEXunassignedItem 8 2" xfId="48588"/>
    <cellStyle name="SAPBEXunassignedItem 9" xfId="39889"/>
    <cellStyle name="SAPBEXunassignedItem 9 2" xfId="48589"/>
    <cellStyle name="SAPBEXunassignedItem_Business Plan " xfId="39890"/>
    <cellStyle name="SAPBEXundefined" xfId="71"/>
    <cellStyle name="SAPBEXundefined 10" xfId="39891"/>
    <cellStyle name="SAPBEXundefined 11" xfId="39892"/>
    <cellStyle name="SAPBEXundefined 12" xfId="39893"/>
    <cellStyle name="SAPBEXundefined 13" xfId="39894"/>
    <cellStyle name="SAPBEXundefined 14" xfId="39895"/>
    <cellStyle name="SAPBEXundefined 15" xfId="39896"/>
    <cellStyle name="SAPBEXundefined 16" xfId="39897"/>
    <cellStyle name="SAPBEXundefined 17" xfId="39898"/>
    <cellStyle name="SAPBEXundefined 18" xfId="39899"/>
    <cellStyle name="SAPBEXundefined 19" xfId="39900"/>
    <cellStyle name="SAPBEXundefined 2" xfId="39901"/>
    <cellStyle name="SAPBEXundefined 2 2" xfId="48590"/>
    <cellStyle name="SAPBEXundefined 2 2 2" xfId="48591"/>
    <cellStyle name="SAPBEXundefined 2 2 3" xfId="48592"/>
    <cellStyle name="SAPBEXundefined 2 3" xfId="48593"/>
    <cellStyle name="SAPBEXundefined 2 3 2" xfId="48594"/>
    <cellStyle name="SAPBEXundefined 2 4" xfId="48595"/>
    <cellStyle name="SAPBEXundefined 20" xfId="39902"/>
    <cellStyle name="SAPBEXundefined 21" xfId="39903"/>
    <cellStyle name="SAPBEXundefined 22" xfId="39904"/>
    <cellStyle name="SAPBEXundefined 23" xfId="39905"/>
    <cellStyle name="SAPBEXundefined 24" xfId="39906"/>
    <cellStyle name="SAPBEXundefined 25" xfId="39907"/>
    <cellStyle name="SAPBEXundefined 26" xfId="39908"/>
    <cellStyle name="SAPBEXundefined 27" xfId="39909"/>
    <cellStyle name="SAPBEXundefined 28" xfId="39910"/>
    <cellStyle name="SAPBEXundefined 29" xfId="39911"/>
    <cellStyle name="SAPBEXundefined 3" xfId="39912"/>
    <cellStyle name="SAPBEXundefined 3 2" xfId="48596"/>
    <cellStyle name="SAPBEXundefined 3 3" xfId="48597"/>
    <cellStyle name="SAPBEXundefined 30" xfId="39913"/>
    <cellStyle name="SAPBEXundefined 31" xfId="39914"/>
    <cellStyle name="SAPBEXundefined 32" xfId="39915"/>
    <cellStyle name="SAPBEXundefined 4" xfId="39916"/>
    <cellStyle name="SAPBEXundefined 4 2" xfId="48598"/>
    <cellStyle name="SAPBEXundefined 5" xfId="39917"/>
    <cellStyle name="SAPBEXundefined 6" xfId="39918"/>
    <cellStyle name="SAPBEXundefined 7" xfId="39919"/>
    <cellStyle name="SAPBEXundefined 8" xfId="39920"/>
    <cellStyle name="SAPBEXundefined 9" xfId="39921"/>
    <cellStyle name="SAPBEXundefined_SGN 10a Business Plan 2010v14 used for CF model v2" xfId="48599"/>
    <cellStyle name="Scen_index" xfId="39922"/>
    <cellStyle name="Sch_name" xfId="39923"/>
    <cellStyle name="Section Head" xfId="39924"/>
    <cellStyle name="Separador de milhares [0]_K16010001" xfId="39925"/>
    <cellStyle name="Separador de milhares_DADOS DO BALANCO" xfId="39926"/>
    <cellStyle name="Shading" xfId="39927"/>
    <cellStyle name="Sheet Header" xfId="39928"/>
    <cellStyle name="Sheet Title" xfId="72"/>
    <cellStyle name="Sheet Title 2" xfId="48600"/>
    <cellStyle name="Sheet Title 2 2" xfId="48601"/>
    <cellStyle name="Sheet Title 2 3" xfId="48602"/>
    <cellStyle name="Sheet Title 3" xfId="48603"/>
    <cellStyle name="Sheet Title 4" xfId="48604"/>
    <cellStyle name="Sheet Title 5" xfId="48605"/>
    <cellStyle name="Sheet Title 6" xfId="48606"/>
    <cellStyle name="Sheet Title 7" xfId="48607"/>
    <cellStyle name="ShOut" xfId="39929"/>
    <cellStyle name="sideways" xfId="39930"/>
    <cellStyle name="Single Cell Column Heading" xfId="48608"/>
    <cellStyle name="SSN" xfId="39931"/>
    <cellStyle name="Standard_Anpassen der Amortisation" xfId="39932"/>
    <cellStyle name="Style 1" xfId="39933"/>
    <cellStyle name="Style 1 2" xfId="39934"/>
    <cellStyle name="Style 1 2 10" xfId="39935"/>
    <cellStyle name="Style 1 2 11" xfId="39936"/>
    <cellStyle name="Style 1 2 12" xfId="39937"/>
    <cellStyle name="Style 1 2 13" xfId="39938"/>
    <cellStyle name="Style 1 2 14" xfId="39939"/>
    <cellStyle name="Style 1 2 15" xfId="39940"/>
    <cellStyle name="Style 1 2 16" xfId="39941"/>
    <cellStyle name="Style 1 2 17" xfId="39942"/>
    <cellStyle name="Style 1 2 18" xfId="50431"/>
    <cellStyle name="Style 1 2 2" xfId="39943"/>
    <cellStyle name="Style 1 2 3" xfId="39944"/>
    <cellStyle name="Style 1 2 4" xfId="39945"/>
    <cellStyle name="Style 1 2 5" xfId="39946"/>
    <cellStyle name="Style 1 2 6" xfId="39947"/>
    <cellStyle name="Style 1 2 7" xfId="39948"/>
    <cellStyle name="Style 1 2 8" xfId="39949"/>
    <cellStyle name="Style 1 2 9" xfId="39950"/>
    <cellStyle name="Style 1 3" xfId="39951"/>
    <cellStyle name="Style 1 3 2" xfId="50829"/>
    <cellStyle name="Style 1_Business Plan " xfId="39952"/>
    <cellStyle name="Style 100" xfId="39953"/>
    <cellStyle name="Style 101" xfId="39954"/>
    <cellStyle name="Style 102" xfId="39955"/>
    <cellStyle name="Style 103" xfId="39956"/>
    <cellStyle name="Style 104" xfId="39957"/>
    <cellStyle name="Style 105" xfId="39958"/>
    <cellStyle name="Style 106" xfId="39959"/>
    <cellStyle name="Style 107" xfId="39960"/>
    <cellStyle name="Style 108" xfId="39961"/>
    <cellStyle name="Style 109" xfId="39962"/>
    <cellStyle name="Style 110" xfId="39963"/>
    <cellStyle name="Style 111" xfId="39964"/>
    <cellStyle name="Style 112" xfId="39965"/>
    <cellStyle name="Style 113" xfId="39966"/>
    <cellStyle name="Style 114" xfId="39967"/>
    <cellStyle name="Style 115" xfId="39968"/>
    <cellStyle name="Style 116" xfId="39969"/>
    <cellStyle name="Style 117" xfId="39970"/>
    <cellStyle name="Style 118" xfId="39971"/>
    <cellStyle name="Style 119" xfId="39972"/>
    <cellStyle name="Style 120" xfId="39973"/>
    <cellStyle name="Style 121" xfId="39974"/>
    <cellStyle name="Style 122" xfId="39975"/>
    <cellStyle name="Style 123" xfId="39976"/>
    <cellStyle name="Style 124" xfId="39977"/>
    <cellStyle name="Style 125" xfId="39978"/>
    <cellStyle name="Style 126" xfId="39979"/>
    <cellStyle name="Style 127" xfId="39980"/>
    <cellStyle name="Style 128" xfId="39981"/>
    <cellStyle name="Style 129" xfId="39982"/>
    <cellStyle name="Style 130" xfId="39983"/>
    <cellStyle name="Style 131" xfId="39984"/>
    <cellStyle name="Style 132" xfId="39985"/>
    <cellStyle name="Style 133" xfId="39986"/>
    <cellStyle name="Style 134" xfId="39987"/>
    <cellStyle name="Style 135" xfId="39988"/>
    <cellStyle name="Style 136" xfId="39989"/>
    <cellStyle name="Style 137" xfId="39990"/>
    <cellStyle name="Style 138" xfId="39991"/>
    <cellStyle name="Style 139" xfId="39992"/>
    <cellStyle name="Style 140" xfId="39993"/>
    <cellStyle name="Style 141" xfId="39994"/>
    <cellStyle name="Style 142" xfId="39995"/>
    <cellStyle name="Style 143" xfId="39996"/>
    <cellStyle name="Style 144" xfId="39997"/>
    <cellStyle name="Style 145" xfId="39998"/>
    <cellStyle name="Style 146" xfId="39999"/>
    <cellStyle name="Style 147" xfId="40000"/>
    <cellStyle name="Style 148" xfId="40001"/>
    <cellStyle name="Style 149" xfId="40002"/>
    <cellStyle name="Style 150" xfId="40003"/>
    <cellStyle name="Style 151" xfId="40004"/>
    <cellStyle name="Style 152" xfId="40005"/>
    <cellStyle name="Style 153" xfId="40006"/>
    <cellStyle name="Style 154" xfId="40007"/>
    <cellStyle name="Style 155" xfId="40008"/>
    <cellStyle name="Style 156" xfId="40009"/>
    <cellStyle name="Style 157" xfId="40010"/>
    <cellStyle name="Style 158" xfId="40011"/>
    <cellStyle name="Style 159" xfId="40012"/>
    <cellStyle name="Style 160" xfId="40013"/>
    <cellStyle name="Style 161" xfId="40014"/>
    <cellStyle name="Style 162" xfId="40015"/>
    <cellStyle name="Style 164" xfId="40016"/>
    <cellStyle name="Style 166" xfId="40017"/>
    <cellStyle name="Style 168" xfId="40018"/>
    <cellStyle name="Style 170" xfId="40019"/>
    <cellStyle name="Style 172" xfId="40020"/>
    <cellStyle name="Style 174" xfId="40021"/>
    <cellStyle name="Style 176" xfId="40022"/>
    <cellStyle name="Style 178" xfId="40023"/>
    <cellStyle name="Style 2" xfId="40024"/>
    <cellStyle name="Style 3" xfId="40025"/>
    <cellStyle name="Style 41" xfId="40026"/>
    <cellStyle name="Style 42" xfId="40027"/>
    <cellStyle name="Style 43" xfId="40028"/>
    <cellStyle name="Style 44" xfId="40029"/>
    <cellStyle name="Style 45" xfId="40030"/>
    <cellStyle name="Style 46" xfId="40031"/>
    <cellStyle name="Style 47" xfId="40032"/>
    <cellStyle name="Style 48" xfId="40033"/>
    <cellStyle name="Style 49" xfId="40034"/>
    <cellStyle name="Style 50" xfId="40035"/>
    <cellStyle name="Style 56" xfId="40036"/>
    <cellStyle name="Style 58" xfId="40037"/>
    <cellStyle name="Style 60" xfId="40038"/>
    <cellStyle name="Style 62" xfId="40039"/>
    <cellStyle name="Style 63" xfId="40040"/>
    <cellStyle name="Style 64" xfId="40041"/>
    <cellStyle name="Style 65" xfId="40042"/>
    <cellStyle name="Style 66" xfId="40043"/>
    <cellStyle name="Style 67" xfId="40044"/>
    <cellStyle name="Style 68" xfId="40045"/>
    <cellStyle name="Style 69" xfId="40046"/>
    <cellStyle name="Style 70" xfId="40047"/>
    <cellStyle name="Style 71" xfId="40048"/>
    <cellStyle name="Style 72" xfId="40049"/>
    <cellStyle name="Style 73" xfId="40050"/>
    <cellStyle name="Style 74" xfId="40051"/>
    <cellStyle name="Style 82" xfId="40052"/>
    <cellStyle name="Style 83" xfId="40053"/>
    <cellStyle name="Style 84" xfId="40054"/>
    <cellStyle name="Style 85" xfId="40055"/>
    <cellStyle name="Style 86" xfId="40056"/>
    <cellStyle name="Style 87" xfId="40057"/>
    <cellStyle name="Style 88" xfId="40058"/>
    <cellStyle name="Style 89" xfId="40059"/>
    <cellStyle name="Style 90" xfId="40060"/>
    <cellStyle name="Style 91" xfId="40061"/>
    <cellStyle name="Style 92" xfId="40062"/>
    <cellStyle name="Style 93" xfId="40063"/>
    <cellStyle name="Style 94" xfId="40064"/>
    <cellStyle name="Style 95" xfId="40065"/>
    <cellStyle name="Style 96" xfId="40066"/>
    <cellStyle name="Style 97" xfId="40067"/>
    <cellStyle name="Style 98" xfId="40068"/>
    <cellStyle name="Style 99" xfId="40069"/>
    <cellStyle name="STYLE1 - Style1" xfId="40070"/>
    <cellStyle name="subhead" xfId="40071"/>
    <cellStyle name="Subheading" xfId="40072"/>
    <cellStyle name="SubsidTitle" xfId="40073"/>
    <cellStyle name="subtitle" xfId="40074"/>
    <cellStyle name="Subtotal" xfId="40075"/>
    <cellStyle name="Sub-total" xfId="40076"/>
    <cellStyle name="Subtotal_Allocated Opex " xfId="40077"/>
    <cellStyle name="Sub-total_Spreadsheet to populate plan slides 120810" xfId="40078"/>
    <cellStyle name="Subtotal_Total summary" xfId="40079"/>
    <cellStyle name="swpBody01" xfId="40080"/>
    <cellStyle name="Table Head" xfId="40081"/>
    <cellStyle name="Table Head Aligned" xfId="40082"/>
    <cellStyle name="Table Head Blue" xfId="40083"/>
    <cellStyle name="Table Head Green" xfId="40084"/>
    <cellStyle name="Table Head_Val_Sum_Graph" xfId="40085"/>
    <cellStyle name="Table Text" xfId="40086"/>
    <cellStyle name="Table Title" xfId="40087"/>
    <cellStyle name="Table Units" xfId="40088"/>
    <cellStyle name="Table_Header" xfId="40089"/>
    <cellStyle name="tcn" xfId="40090"/>
    <cellStyle name="Text" xfId="40091"/>
    <cellStyle name="Text 1" xfId="40092"/>
    <cellStyle name="Text Head 1" xfId="40093"/>
    <cellStyle name="Thousand" xfId="40094"/>
    <cellStyle name="Title 2" xfId="40095"/>
    <cellStyle name="Title 2 10" xfId="40096"/>
    <cellStyle name="Title 2 11" xfId="40097"/>
    <cellStyle name="Title 2 12" xfId="40098"/>
    <cellStyle name="Title 2 13" xfId="40099"/>
    <cellStyle name="Title 2 14" xfId="40100"/>
    <cellStyle name="Title 2 15" xfId="40101"/>
    <cellStyle name="Title 2 16" xfId="40102"/>
    <cellStyle name="Title 2 17" xfId="40103"/>
    <cellStyle name="Title 2 18" xfId="50432"/>
    <cellStyle name="Title 2 19" xfId="50433"/>
    <cellStyle name="Title 2 2" xfId="40104"/>
    <cellStyle name="Title 2 2 2" xfId="50434"/>
    <cellStyle name="Title 2 3" xfId="40105"/>
    <cellStyle name="Title 2 4" xfId="40106"/>
    <cellStyle name="Title 2 5" xfId="40107"/>
    <cellStyle name="Title 2 6" xfId="40108"/>
    <cellStyle name="Title 2 7" xfId="40109"/>
    <cellStyle name="Title 2 8" xfId="40110"/>
    <cellStyle name="Title 2 9" xfId="40111"/>
    <cellStyle name="Title 3" xfId="40112"/>
    <cellStyle name="Title 3 2" xfId="50435"/>
    <cellStyle name="Title 3 3" xfId="50436"/>
    <cellStyle name="Title 3 4" xfId="50437"/>
    <cellStyle name="Title 4" xfId="48609"/>
    <cellStyle name="Title 4 2" xfId="50438"/>
    <cellStyle name="Title 5" xfId="50439"/>
    <cellStyle name="Title 5 2" xfId="50440"/>
    <cellStyle name="Title 6" xfId="50441"/>
    <cellStyle name="Title 7" xfId="50830"/>
    <cellStyle name="Title Row" xfId="40113"/>
    <cellStyle name="Titles" xfId="40114"/>
    <cellStyle name="tn" xfId="40115"/>
    <cellStyle name="tons" xfId="40116"/>
    <cellStyle name="Topline" xfId="40117"/>
    <cellStyle name="Total 1" xfId="40118"/>
    <cellStyle name="Total 1 10" xfId="40119"/>
    <cellStyle name="Total 1 11" xfId="40120"/>
    <cellStyle name="Total 1 12" xfId="40121"/>
    <cellStyle name="Total 1 13" xfId="40122"/>
    <cellStyle name="Total 1 14" xfId="40123"/>
    <cellStyle name="Total 1 15" xfId="40124"/>
    <cellStyle name="Total 1 16" xfId="40125"/>
    <cellStyle name="Total 1 17" xfId="40126"/>
    <cellStyle name="Total 1 18" xfId="40127"/>
    <cellStyle name="Total 1 19" xfId="40128"/>
    <cellStyle name="Total 1 2" xfId="40129"/>
    <cellStyle name="Total 1 2 10" xfId="40130"/>
    <cellStyle name="Total 1 2 11" xfId="40131"/>
    <cellStyle name="Total 1 2 12" xfId="40132"/>
    <cellStyle name="Total 1 2 13" xfId="40133"/>
    <cellStyle name="Total 1 2 14" xfId="40134"/>
    <cellStyle name="Total 1 2 15" xfId="40135"/>
    <cellStyle name="Total 1 2 16" xfId="40136"/>
    <cellStyle name="Total 1 2 17" xfId="40137"/>
    <cellStyle name="Total 1 2 18" xfId="40138"/>
    <cellStyle name="Total 1 2 19" xfId="40139"/>
    <cellStyle name="Total 1 2 2" xfId="40140"/>
    <cellStyle name="Total 1 2 2 10" xfId="40141"/>
    <cellStyle name="Total 1 2 2 11" xfId="40142"/>
    <cellStyle name="Total 1 2 2 12" xfId="40143"/>
    <cellStyle name="Total 1 2 2 13" xfId="40144"/>
    <cellStyle name="Total 1 2 2 2" xfId="40145"/>
    <cellStyle name="Total 1 2 2 3" xfId="40146"/>
    <cellStyle name="Total 1 2 2 4" xfId="40147"/>
    <cellStyle name="Total 1 2 2 5" xfId="40148"/>
    <cellStyle name="Total 1 2 2 6" xfId="40149"/>
    <cellStyle name="Total 1 2 2 7" xfId="40150"/>
    <cellStyle name="Total 1 2 2 8" xfId="40151"/>
    <cellStyle name="Total 1 2 2 9" xfId="40152"/>
    <cellStyle name="Total 1 2 20" xfId="40153"/>
    <cellStyle name="Total 1 2 21" xfId="40154"/>
    <cellStyle name="Total 1 2 22" xfId="40155"/>
    <cellStyle name="Total 1 2 23" xfId="40156"/>
    <cellStyle name="Total 1 2 24" xfId="40157"/>
    <cellStyle name="Total 1 2 25" xfId="40158"/>
    <cellStyle name="Total 1 2 26" xfId="40159"/>
    <cellStyle name="Total 1 2 27" xfId="40160"/>
    <cellStyle name="Total 1 2 28" xfId="40161"/>
    <cellStyle name="Total 1 2 29" xfId="40162"/>
    <cellStyle name="Total 1 2 3" xfId="40163"/>
    <cellStyle name="Total 1 2 30" xfId="40164"/>
    <cellStyle name="Total 1 2 4" xfId="40165"/>
    <cellStyle name="Total 1 2 5" xfId="40166"/>
    <cellStyle name="Total 1 2 6" xfId="40167"/>
    <cellStyle name="Total 1 2 7" xfId="40168"/>
    <cellStyle name="Total 1 2 8" xfId="40169"/>
    <cellStyle name="Total 1 2 9" xfId="40170"/>
    <cellStyle name="Total 1 20" xfId="40171"/>
    <cellStyle name="Total 1 21" xfId="40172"/>
    <cellStyle name="Total 1 22" xfId="40173"/>
    <cellStyle name="Total 1 23" xfId="40174"/>
    <cellStyle name="Total 1 24" xfId="40175"/>
    <cellStyle name="Total 1 25" xfId="40176"/>
    <cellStyle name="Total 1 26" xfId="40177"/>
    <cellStyle name="Total 1 27" xfId="40178"/>
    <cellStyle name="Total 1 28" xfId="40179"/>
    <cellStyle name="Total 1 29" xfId="40180"/>
    <cellStyle name="Total 1 3" xfId="40181"/>
    <cellStyle name="Total 1 3 10" xfId="40182"/>
    <cellStyle name="Total 1 3 11" xfId="40183"/>
    <cellStyle name="Total 1 3 12" xfId="40184"/>
    <cellStyle name="Total 1 3 13" xfId="40185"/>
    <cellStyle name="Total 1 3 14" xfId="40186"/>
    <cellStyle name="Total 1 3 15" xfId="40187"/>
    <cellStyle name="Total 1 3 16" xfId="40188"/>
    <cellStyle name="Total 1 3 17" xfId="40189"/>
    <cellStyle name="Total 1 3 18" xfId="40190"/>
    <cellStyle name="Total 1 3 19" xfId="40191"/>
    <cellStyle name="Total 1 3 2" xfId="40192"/>
    <cellStyle name="Total 1 3 2 10" xfId="40193"/>
    <cellStyle name="Total 1 3 2 11" xfId="40194"/>
    <cellStyle name="Total 1 3 2 12" xfId="40195"/>
    <cellStyle name="Total 1 3 2 13" xfId="40196"/>
    <cellStyle name="Total 1 3 2 2" xfId="40197"/>
    <cellStyle name="Total 1 3 2 3" xfId="40198"/>
    <cellStyle name="Total 1 3 2 4" xfId="40199"/>
    <cellStyle name="Total 1 3 2 5" xfId="40200"/>
    <cellStyle name="Total 1 3 2 6" xfId="40201"/>
    <cellStyle name="Total 1 3 2 7" xfId="40202"/>
    <cellStyle name="Total 1 3 2 8" xfId="40203"/>
    <cellStyle name="Total 1 3 2 9" xfId="40204"/>
    <cellStyle name="Total 1 3 20" xfId="40205"/>
    <cellStyle name="Total 1 3 21" xfId="40206"/>
    <cellStyle name="Total 1 3 22" xfId="40207"/>
    <cellStyle name="Total 1 3 23" xfId="40208"/>
    <cellStyle name="Total 1 3 24" xfId="40209"/>
    <cellStyle name="Total 1 3 25" xfId="40210"/>
    <cellStyle name="Total 1 3 26" xfId="40211"/>
    <cellStyle name="Total 1 3 27" xfId="40212"/>
    <cellStyle name="Total 1 3 28" xfId="40213"/>
    <cellStyle name="Total 1 3 29" xfId="40214"/>
    <cellStyle name="Total 1 3 3" xfId="40215"/>
    <cellStyle name="Total 1 3 30" xfId="40216"/>
    <cellStyle name="Total 1 3 4" xfId="40217"/>
    <cellStyle name="Total 1 3 5" xfId="40218"/>
    <cellStyle name="Total 1 3 6" xfId="40219"/>
    <cellStyle name="Total 1 3 7" xfId="40220"/>
    <cellStyle name="Total 1 3 8" xfId="40221"/>
    <cellStyle name="Total 1 3 9" xfId="40222"/>
    <cellStyle name="Total 1 30" xfId="40223"/>
    <cellStyle name="Total 1 31" xfId="40224"/>
    <cellStyle name="Total 1 32" xfId="40225"/>
    <cellStyle name="Total 1 33" xfId="40226"/>
    <cellStyle name="Total 1 34" xfId="40227"/>
    <cellStyle name="Total 1 35" xfId="40228"/>
    <cellStyle name="Total 1 36" xfId="40229"/>
    <cellStyle name="Total 1 37" xfId="40230"/>
    <cellStyle name="Total 1 38" xfId="40231"/>
    <cellStyle name="Total 1 39" xfId="40232"/>
    <cellStyle name="Total 1 4" xfId="40233"/>
    <cellStyle name="Total 1 4 10" xfId="40234"/>
    <cellStyle name="Total 1 4 11" xfId="40235"/>
    <cellStyle name="Total 1 4 12" xfId="40236"/>
    <cellStyle name="Total 1 4 13" xfId="40237"/>
    <cellStyle name="Total 1 4 14" xfId="40238"/>
    <cellStyle name="Total 1 4 15" xfId="40239"/>
    <cellStyle name="Total 1 4 16" xfId="40240"/>
    <cellStyle name="Total 1 4 17" xfId="40241"/>
    <cellStyle name="Total 1 4 18" xfId="40242"/>
    <cellStyle name="Total 1 4 19" xfId="40243"/>
    <cellStyle name="Total 1 4 2" xfId="40244"/>
    <cellStyle name="Total 1 4 2 10" xfId="40245"/>
    <cellStyle name="Total 1 4 2 11" xfId="40246"/>
    <cellStyle name="Total 1 4 2 12" xfId="40247"/>
    <cellStyle name="Total 1 4 2 13" xfId="40248"/>
    <cellStyle name="Total 1 4 2 2" xfId="40249"/>
    <cellStyle name="Total 1 4 2 3" xfId="40250"/>
    <cellStyle name="Total 1 4 2 4" xfId="40251"/>
    <cellStyle name="Total 1 4 2 5" xfId="40252"/>
    <cellStyle name="Total 1 4 2 6" xfId="40253"/>
    <cellStyle name="Total 1 4 2 7" xfId="40254"/>
    <cellStyle name="Total 1 4 2 8" xfId="40255"/>
    <cellStyle name="Total 1 4 2 9" xfId="40256"/>
    <cellStyle name="Total 1 4 20" xfId="40257"/>
    <cellStyle name="Total 1 4 21" xfId="40258"/>
    <cellStyle name="Total 1 4 22" xfId="40259"/>
    <cellStyle name="Total 1 4 23" xfId="40260"/>
    <cellStyle name="Total 1 4 24" xfId="40261"/>
    <cellStyle name="Total 1 4 25" xfId="40262"/>
    <cellStyle name="Total 1 4 26" xfId="40263"/>
    <cellStyle name="Total 1 4 27" xfId="40264"/>
    <cellStyle name="Total 1 4 28" xfId="40265"/>
    <cellStyle name="Total 1 4 29" xfId="40266"/>
    <cellStyle name="Total 1 4 3" xfId="40267"/>
    <cellStyle name="Total 1 4 30" xfId="40268"/>
    <cellStyle name="Total 1 4 4" xfId="40269"/>
    <cellStyle name="Total 1 4 5" xfId="40270"/>
    <cellStyle name="Total 1 4 6" xfId="40271"/>
    <cellStyle name="Total 1 4 7" xfId="40272"/>
    <cellStyle name="Total 1 4 8" xfId="40273"/>
    <cellStyle name="Total 1 4 9" xfId="40274"/>
    <cellStyle name="Total 1 40" xfId="40275"/>
    <cellStyle name="Total 1 41" xfId="40276"/>
    <cellStyle name="Total 1 42" xfId="40277"/>
    <cellStyle name="Total 1 43" xfId="40278"/>
    <cellStyle name="Total 1 44" xfId="40279"/>
    <cellStyle name="Total 1 45" xfId="40280"/>
    <cellStyle name="Total 1 46" xfId="40281"/>
    <cellStyle name="Total 1 47" xfId="40282"/>
    <cellStyle name="Total 1 48" xfId="40283"/>
    <cellStyle name="Total 1 49" xfId="40284"/>
    <cellStyle name="Total 1 5" xfId="40285"/>
    <cellStyle name="Total 1 5 10" xfId="40286"/>
    <cellStyle name="Total 1 5 11" xfId="40287"/>
    <cellStyle name="Total 1 5 12" xfId="40288"/>
    <cellStyle name="Total 1 5 13" xfId="40289"/>
    <cellStyle name="Total 1 5 2" xfId="40290"/>
    <cellStyle name="Total 1 5 3" xfId="40291"/>
    <cellStyle name="Total 1 5 4" xfId="40292"/>
    <cellStyle name="Total 1 5 5" xfId="40293"/>
    <cellStyle name="Total 1 5 6" xfId="40294"/>
    <cellStyle name="Total 1 5 7" xfId="40295"/>
    <cellStyle name="Total 1 5 8" xfId="40296"/>
    <cellStyle name="Total 1 5 9" xfId="40297"/>
    <cellStyle name="Total 1 50" xfId="40298"/>
    <cellStyle name="Total 1 51" xfId="40299"/>
    <cellStyle name="Total 1 52" xfId="40300"/>
    <cellStyle name="Total 1 53" xfId="40301"/>
    <cellStyle name="Total 1 54" xfId="40302"/>
    <cellStyle name="Total 1 55" xfId="40303"/>
    <cellStyle name="Total 1 56" xfId="40304"/>
    <cellStyle name="Total 1 57" xfId="40305"/>
    <cellStyle name="Total 1 58" xfId="40306"/>
    <cellStyle name="Total 1 59" xfId="40307"/>
    <cellStyle name="Total 1 6" xfId="40308"/>
    <cellStyle name="Total 1 60" xfId="40309"/>
    <cellStyle name="Total 1 61" xfId="40310"/>
    <cellStyle name="Total 1 62" xfId="40311"/>
    <cellStyle name="Total 1 63" xfId="40312"/>
    <cellStyle name="Total 1 64" xfId="40313"/>
    <cellStyle name="Total 1 65" xfId="40314"/>
    <cellStyle name="Total 1 66" xfId="40315"/>
    <cellStyle name="Total 1 67" xfId="40316"/>
    <cellStyle name="Total 1 68" xfId="40317"/>
    <cellStyle name="Total 1 69" xfId="40318"/>
    <cellStyle name="Total 1 7" xfId="40319"/>
    <cellStyle name="Total 1 70" xfId="40320"/>
    <cellStyle name="Total 1 71" xfId="40321"/>
    <cellStyle name="Total 1 72" xfId="40322"/>
    <cellStyle name="Total 1 73" xfId="40323"/>
    <cellStyle name="Total 1 74" xfId="40324"/>
    <cellStyle name="Total 1 75" xfId="40325"/>
    <cellStyle name="Total 1 76" xfId="40326"/>
    <cellStyle name="Total 1 77" xfId="40327"/>
    <cellStyle name="Total 1 78" xfId="40328"/>
    <cellStyle name="Total 1 8" xfId="40329"/>
    <cellStyle name="Total 1 9" xfId="40330"/>
    <cellStyle name="Total 1_Customer Operations Business Plan Input Reqs (3)" xfId="40331"/>
    <cellStyle name="Total 2" xfId="40332"/>
    <cellStyle name="Total 2 10" xfId="40333"/>
    <cellStyle name="Total 2 11" xfId="40334"/>
    <cellStyle name="Total 2 12" xfId="40335"/>
    <cellStyle name="Total 2 13" xfId="40336"/>
    <cellStyle name="Total 2 14" xfId="40337"/>
    <cellStyle name="Total 2 15" xfId="40338"/>
    <cellStyle name="Total 2 16" xfId="40339"/>
    <cellStyle name="Total 2 17" xfId="40340"/>
    <cellStyle name="Total 2 18" xfId="40341"/>
    <cellStyle name="Total 2 19" xfId="40342"/>
    <cellStyle name="Total 2 2" xfId="40343"/>
    <cellStyle name="Total 2 2 2" xfId="50442"/>
    <cellStyle name="Total 2 20" xfId="40344"/>
    <cellStyle name="Total 2 21" xfId="40345"/>
    <cellStyle name="Total 2 22" xfId="40346"/>
    <cellStyle name="Total 2 23" xfId="40347"/>
    <cellStyle name="Total 2 24" xfId="40348"/>
    <cellStyle name="Total 2 25" xfId="40349"/>
    <cellStyle name="Total 2 26" xfId="40350"/>
    <cellStyle name="Total 2 27" xfId="40351"/>
    <cellStyle name="Total 2 28" xfId="40352"/>
    <cellStyle name="Total 2 29" xfId="40353"/>
    <cellStyle name="Total 2 3" xfId="40354"/>
    <cellStyle name="Total 2 30" xfId="40355"/>
    <cellStyle name="Total 2 31" xfId="40356"/>
    <cellStyle name="Total 2 32" xfId="40357"/>
    <cellStyle name="Total 2 33" xfId="40358"/>
    <cellStyle name="Total 2 34" xfId="40359"/>
    <cellStyle name="Total 2 35" xfId="40360"/>
    <cellStyle name="Total 2 36" xfId="40361"/>
    <cellStyle name="Total 2 37" xfId="40362"/>
    <cellStyle name="Total 2 38" xfId="40363"/>
    <cellStyle name="Total 2 39" xfId="40364"/>
    <cellStyle name="Total 2 4" xfId="40365"/>
    <cellStyle name="Total 2 40" xfId="40366"/>
    <cellStyle name="Total 2 41" xfId="40367"/>
    <cellStyle name="Total 2 42" xfId="40368"/>
    <cellStyle name="Total 2 43" xfId="40369"/>
    <cellStyle name="Total 2 44" xfId="40370"/>
    <cellStyle name="Total 2 45" xfId="40371"/>
    <cellStyle name="Total 2 46" xfId="40372"/>
    <cellStyle name="Total 2 47" xfId="40373"/>
    <cellStyle name="Total 2 48" xfId="40374"/>
    <cellStyle name="Total 2 49" xfId="50443"/>
    <cellStyle name="Total 2 5" xfId="40375"/>
    <cellStyle name="Total 2 50" xfId="50444"/>
    <cellStyle name="Total 2 51" xfId="50445"/>
    <cellStyle name="Total 2 6" xfId="40376"/>
    <cellStyle name="Total 2 7" xfId="40377"/>
    <cellStyle name="Total 2 8" xfId="40378"/>
    <cellStyle name="Total 2 9" xfId="40379"/>
    <cellStyle name="Total 3" xfId="40380"/>
    <cellStyle name="Total 3 2" xfId="50446"/>
    <cellStyle name="Total 3 3" xfId="50447"/>
    <cellStyle name="Total 3 4" xfId="50448"/>
    <cellStyle name="Total 4" xfId="48610"/>
    <cellStyle name="Total 4 2" xfId="50449"/>
    <cellStyle name="Total 5" xfId="50450"/>
    <cellStyle name="Total 5 2" xfId="50451"/>
    <cellStyle name="Total 6" xfId="50452"/>
    <cellStyle name="Total 6 2" xfId="50453"/>
    <cellStyle name="Total 7" xfId="50454"/>
    <cellStyle name="Total 7 2" xfId="50455"/>
    <cellStyle name="Total 8" xfId="50456"/>
    <cellStyle name="Total 9" xfId="50457"/>
    <cellStyle name="Totals" xfId="40381"/>
    <cellStyle name="Totals [0]" xfId="40382"/>
    <cellStyle name="Totals [2]" xfId="40383"/>
    <cellStyle name="Totals_CNANGES NEEDED" xfId="40384"/>
    <cellStyle name="u" xfId="40385"/>
    <cellStyle name="Underline_Single" xfId="40386"/>
    <cellStyle name="Unprot" xfId="40387"/>
    <cellStyle name="Unprot$" xfId="40388"/>
    <cellStyle name="Unprot_CurrencySKorea" xfId="40389"/>
    <cellStyle name="Unprotect" xfId="40390"/>
    <cellStyle name="UNPROTECTED" xfId="40391"/>
    <cellStyle name="UnProtectedCalc" xfId="40392"/>
    <cellStyle name="Update" xfId="40393"/>
    <cellStyle name="USD" xfId="40394"/>
    <cellStyle name="USD billion" xfId="40395"/>
    <cellStyle name="USD million" xfId="40396"/>
    <cellStyle name="USD thousand" xfId="40397"/>
    <cellStyle name="vcc" xfId="40398"/>
    <cellStyle name="VDD" xfId="40399"/>
    <cellStyle name="Währung [0]_Anschreiben" xfId="40400"/>
    <cellStyle name="Währung_Anschreiben" xfId="40401"/>
    <cellStyle name="Walutowy [0]_1" xfId="40402"/>
    <cellStyle name="Walutowy_1" xfId="40403"/>
    <cellStyle name="Warning" xfId="40404"/>
    <cellStyle name="Warning Text 2" xfId="40405"/>
    <cellStyle name="Warning Text 2 10" xfId="40406"/>
    <cellStyle name="Warning Text 2 11" xfId="40407"/>
    <cellStyle name="Warning Text 2 12" xfId="40408"/>
    <cellStyle name="Warning Text 2 13" xfId="40409"/>
    <cellStyle name="Warning Text 2 14" xfId="40410"/>
    <cellStyle name="Warning Text 2 15" xfId="40411"/>
    <cellStyle name="Warning Text 2 16" xfId="40412"/>
    <cellStyle name="Warning Text 2 17" xfId="40413"/>
    <cellStyle name="Warning Text 2 18" xfId="50458"/>
    <cellStyle name="Warning Text 2 19" xfId="50459"/>
    <cellStyle name="Warning Text 2 2" xfId="40414"/>
    <cellStyle name="Warning Text 2 3" xfId="40415"/>
    <cellStyle name="Warning Text 2 4" xfId="40416"/>
    <cellStyle name="Warning Text 2 5" xfId="40417"/>
    <cellStyle name="Warning Text 2 6" xfId="40418"/>
    <cellStyle name="Warning Text 2 7" xfId="40419"/>
    <cellStyle name="Warning Text 2 8" xfId="40420"/>
    <cellStyle name="Warning Text 2 9" xfId="40421"/>
    <cellStyle name="Warning Text 3" xfId="40422"/>
    <cellStyle name="Warning Text 3 2" xfId="50460"/>
    <cellStyle name="Warning Text 3 3" xfId="50461"/>
    <cellStyle name="Warning Text 3 4" xfId="50462"/>
    <cellStyle name="Warning Text 4" xfId="48611"/>
    <cellStyle name="Warning Text 4 2" xfId="50463"/>
    <cellStyle name="Warning Text 5" xfId="50464"/>
    <cellStyle name="Warning Text 6" xfId="50465"/>
    <cellStyle name="wrap" xfId="40423"/>
    <cellStyle name="x" xfId="40424"/>
    <cellStyle name="xco" xfId="40425"/>
    <cellStyle name="year" xfId="40426"/>
    <cellStyle name="YEARS" xfId="40427"/>
    <cellStyle name="Yellow" xfId="40428"/>
    <cellStyle name="ze" xfId="40429"/>
    <cellStyle name="Обычный_TGK-9" xfId="40430"/>
    <cellStyle name="с" xfId="40431"/>
    <cellStyle name="Тысячи [0]_3Com" xfId="40432"/>
    <cellStyle name="Тысячи_3Com" xfId="40433"/>
    <cellStyle name="Формула" xfId="40434"/>
  </cellStyles>
  <dxfs count="0"/>
  <tableStyles count="0" defaultTableStyle="TableStyleMedium9" defaultPivotStyle="PivotStyleLight16"/>
  <colors>
    <mruColors>
      <color rgb="FFCCCCFF"/>
      <color rgb="FFFFFFCC"/>
      <color rgb="FFCCFFCC"/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png"/><Relationship Id="rId2" Type="http://schemas.openxmlformats.org/officeDocument/2006/relationships/image" Target="../media/image32.png"/><Relationship Id="rId1" Type="http://schemas.openxmlformats.org/officeDocument/2006/relationships/image" Target="../media/image31.png"/><Relationship Id="rId5" Type="http://schemas.openxmlformats.org/officeDocument/2006/relationships/image" Target="../media/image35.png"/><Relationship Id="rId4" Type="http://schemas.openxmlformats.org/officeDocument/2006/relationships/image" Target="../media/image3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9.png"/><Relationship Id="rId1" Type="http://schemas.openxmlformats.org/officeDocument/2006/relationships/image" Target="../media/image3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Relationship Id="rId9" Type="http://schemas.openxmlformats.org/officeDocument/2006/relationships/image" Target="../media/image2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7.wmf"/><Relationship Id="rId1" Type="http://schemas.openxmlformats.org/officeDocument/2006/relationships/image" Target="../media/image3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91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04" y="78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18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17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51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50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2" name="Rectangle 16"/>
          <xdr:cNvSpPr>
            <a:spLocks noChangeArrowheads="1"/>
          </xdr:cNvSpPr>
        </xdr:nvSpPr>
        <xdr:spPr bwMode="auto">
          <a:xfrm>
            <a:off x="392" y="137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5" name="Rectangle 19"/>
          <xdr:cNvSpPr>
            <a:spLocks noChangeArrowheads="1"/>
          </xdr:cNvSpPr>
        </xdr:nvSpPr>
        <xdr:spPr bwMode="auto">
          <a:xfrm>
            <a:off x="387" y="170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1" y="250"/>
            <a:ext cx="1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Allowed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Revenue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82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82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50" y="360"/>
            <a:ext cx="14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9</xdr:col>
      <xdr:colOff>247650</xdr:colOff>
      <xdr:row>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96225" y="1066800"/>
          <a:ext cx="253365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417419</xdr:colOff>
      <xdr:row>23</xdr:row>
      <xdr:rowOff>32497</xdr:rowOff>
    </xdr:from>
    <xdr:to>
      <xdr:col>9</xdr:col>
      <xdr:colOff>227479</xdr:colOff>
      <xdr:row>24</xdr:row>
      <xdr:rowOff>51547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89444" y="4052047"/>
          <a:ext cx="522026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622486</xdr:colOff>
      <xdr:row>12</xdr:row>
      <xdr:rowOff>135032</xdr:rowOff>
    </xdr:from>
    <xdr:to>
      <xdr:col>9</xdr:col>
      <xdr:colOff>680196</xdr:colOff>
      <xdr:row>13</xdr:row>
      <xdr:rowOff>154081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94511" y="2278157"/>
          <a:ext cx="5467910" cy="180974"/>
        </a:xfrm>
        <a:prstGeom prst="rect">
          <a:avLst/>
        </a:prstGeom>
        <a:noFill/>
      </xdr:spPr>
    </xdr:pic>
    <xdr:clientData/>
  </xdr:twoCellAnchor>
  <xdr:twoCellAnchor>
    <xdr:from>
      <xdr:col>3</xdr:col>
      <xdr:colOff>609039</xdr:colOff>
      <xdr:row>14</xdr:row>
      <xdr:rowOff>127186</xdr:rowOff>
    </xdr:from>
    <xdr:to>
      <xdr:col>7</xdr:col>
      <xdr:colOff>721098</xdr:colOff>
      <xdr:row>16</xdr:row>
      <xdr:rowOff>72837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81064" y="2613211"/>
          <a:ext cx="3950634" cy="307601"/>
        </a:xfrm>
        <a:prstGeom prst="rect">
          <a:avLst/>
        </a:prstGeom>
        <a:noFill/>
      </xdr:spPr>
    </xdr:pic>
    <xdr:clientData/>
  </xdr:twoCellAnchor>
  <xdr:twoCellAnchor>
    <xdr:from>
      <xdr:col>3</xdr:col>
      <xdr:colOff>416859</xdr:colOff>
      <xdr:row>24</xdr:row>
      <xdr:rowOff>118224</xdr:rowOff>
    </xdr:from>
    <xdr:to>
      <xdr:col>7</xdr:col>
      <xdr:colOff>519393</xdr:colOff>
      <xdr:row>27</xdr:row>
      <xdr:rowOff>85166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88884" y="4299699"/>
          <a:ext cx="3941109" cy="45271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22</xdr:row>
          <xdr:rowOff>85725</xdr:rowOff>
        </xdr:from>
        <xdr:to>
          <xdr:col>7</xdr:col>
          <xdr:colOff>76200</xdr:colOff>
          <xdr:row>24</xdr:row>
          <xdr:rowOff>133350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56</xdr:row>
          <xdr:rowOff>0</xdr:rowOff>
        </xdr:from>
        <xdr:to>
          <xdr:col>8</xdr:col>
          <xdr:colOff>295275</xdr:colOff>
          <xdr:row>57</xdr:row>
          <xdr:rowOff>76200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31377</xdr:colOff>
      <xdr:row>4</xdr:row>
      <xdr:rowOff>133351</xdr:rowOff>
    </xdr:from>
    <xdr:to>
      <xdr:col>11</xdr:col>
      <xdr:colOff>610161</xdr:colOff>
      <xdr:row>6</xdr:row>
      <xdr:rowOff>78442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41977" y="838201"/>
          <a:ext cx="3655359" cy="307041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10</xdr:col>
      <xdr:colOff>381000</xdr:colOff>
      <xdr:row>8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10600" y="1266825"/>
          <a:ext cx="2714625" cy="314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29</xdr:row>
      <xdr:rowOff>76200</xdr:rowOff>
    </xdr:from>
    <xdr:to>
      <xdr:col>11</xdr:col>
      <xdr:colOff>504825</xdr:colOff>
      <xdr:row>31</xdr:row>
      <xdr:rowOff>133350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5172075"/>
          <a:ext cx="40862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269420</xdr:colOff>
      <xdr:row>40</xdr:row>
      <xdr:rowOff>66674</xdr:rowOff>
    </xdr:from>
    <xdr:to>
      <xdr:col>11</xdr:col>
      <xdr:colOff>511770</xdr:colOff>
      <xdr:row>42</xdr:row>
      <xdr:rowOff>108858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85706" y="7019924"/>
          <a:ext cx="4868778" cy="36875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82444</xdr:colOff>
      <xdr:row>53</xdr:row>
      <xdr:rowOff>55228</xdr:rowOff>
    </xdr:from>
    <xdr:to>
      <xdr:col>12</xdr:col>
      <xdr:colOff>573822</xdr:colOff>
      <xdr:row>56</xdr:row>
      <xdr:rowOff>131428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5562" y="9120787"/>
          <a:ext cx="4452658" cy="546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53</xdr:row>
      <xdr:rowOff>38100</xdr:rowOff>
    </xdr:from>
    <xdr:to>
      <xdr:col>12</xdr:col>
      <xdr:colOff>576263</xdr:colOff>
      <xdr:row>56</xdr:row>
      <xdr:rowOff>114300</xdr:rowOff>
    </xdr:to>
    <xdr:sp macro="" textlink="">
      <xdr:nvSpPr>
        <xdr:cNvPr id="5124" name="AutoShape 4"/>
        <xdr:cNvSpPr>
          <a:spLocks noChangeAspect="1" noChangeArrowheads="1"/>
        </xdr:cNvSpPr>
      </xdr:nvSpPr>
      <xdr:spPr bwMode="auto">
        <a:xfrm>
          <a:off x="7543800" y="9120188"/>
          <a:ext cx="4452938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</xdr:rowOff>
    </xdr:from>
    <xdr:to>
      <xdr:col>10</xdr:col>
      <xdr:colOff>247650</xdr:colOff>
      <xdr:row>16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200025</xdr:colOff>
      <xdr:row>27</xdr:row>
      <xdr:rowOff>171450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5143500"/>
          <a:ext cx="3629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9</xdr:col>
      <xdr:colOff>533400</xdr:colOff>
      <xdr:row>39</xdr:row>
      <xdr:rowOff>142875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19650" y="9925050"/>
          <a:ext cx="3295650" cy="3333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49</xdr:row>
      <xdr:rowOff>0</xdr:rowOff>
    </xdr:from>
    <xdr:to>
      <xdr:col>7</xdr:col>
      <xdr:colOff>381000</xdr:colOff>
      <xdr:row>50</xdr:row>
      <xdr:rowOff>19050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19650" y="11572875"/>
          <a:ext cx="1752600" cy="1809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66675</xdr:rowOff>
    </xdr:from>
    <xdr:to>
      <xdr:col>11</xdr:col>
      <xdr:colOff>400050</xdr:colOff>
      <xdr:row>17</xdr:row>
      <xdr:rowOff>85725</xdr:rowOff>
    </xdr:to>
    <xdr:pic>
      <xdr:nvPicPr>
        <xdr:cNvPr id="5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29325" y="5372100"/>
          <a:ext cx="3371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350744</xdr:colOff>
      <xdr:row>41</xdr:row>
      <xdr:rowOff>27455</xdr:rowOff>
    </xdr:from>
    <xdr:to>
      <xdr:col>7</xdr:col>
      <xdr:colOff>36419</xdr:colOff>
      <xdr:row>43</xdr:row>
      <xdr:rowOff>67236</xdr:rowOff>
    </xdr:to>
    <xdr:pic>
      <xdr:nvPicPr>
        <xdr:cNvPr id="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08244" y="7815543"/>
          <a:ext cx="3663763" cy="39836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2828925</xdr:colOff>
      <xdr:row>56</xdr:row>
      <xdr:rowOff>19050</xdr:rowOff>
    </xdr:from>
    <xdr:to>
      <xdr:col>5</xdr:col>
      <xdr:colOff>835762</xdr:colOff>
      <xdr:row>58</xdr:row>
      <xdr:rowOff>145676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0317256"/>
          <a:ext cx="3307219" cy="440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55</xdr:row>
      <xdr:rowOff>222250</xdr:rowOff>
    </xdr:from>
    <xdr:to>
      <xdr:col>9</xdr:col>
      <xdr:colOff>553571</xdr:colOff>
      <xdr:row>58</xdr:row>
      <xdr:rowOff>99730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150" y="9823450"/>
          <a:ext cx="3823821" cy="448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526676</xdr:colOff>
      <xdr:row>41</xdr:row>
      <xdr:rowOff>0</xdr:rowOff>
    </xdr:from>
    <xdr:to>
      <xdr:col>11</xdr:col>
      <xdr:colOff>668991</xdr:colOff>
      <xdr:row>43</xdr:row>
      <xdr:rowOff>44824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264" y="7788088"/>
          <a:ext cx="3952315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7</xdr:col>
      <xdr:colOff>57150</xdr:colOff>
      <xdr:row>30</xdr:row>
      <xdr:rowOff>78441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78088" y="4997824"/>
          <a:ext cx="1491503" cy="23532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123825</xdr:rowOff>
    </xdr:from>
    <xdr:to>
      <xdr:col>10</xdr:col>
      <xdr:colOff>247650</xdr:colOff>
      <xdr:row>7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72100" y="3457575"/>
          <a:ext cx="2428875" cy="3143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11</xdr:col>
      <xdr:colOff>466725</xdr:colOff>
      <xdr:row>10</xdr:row>
      <xdr:rowOff>152400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72100" y="3981450"/>
          <a:ext cx="3390900" cy="3143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10</xdr:col>
      <xdr:colOff>723900</xdr:colOff>
      <xdr:row>32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10600" y="5695950"/>
          <a:ext cx="3057525" cy="333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257735</xdr:colOff>
      <xdr:row>25</xdr:row>
      <xdr:rowOff>33618</xdr:rowOff>
    </xdr:from>
    <xdr:to>
      <xdr:col>11</xdr:col>
      <xdr:colOff>126067</xdr:colOff>
      <xdr:row>28</xdr:row>
      <xdr:rowOff>157443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0706" y="4605618"/>
          <a:ext cx="4373096" cy="661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17</xdr:row>
      <xdr:rowOff>171449</xdr:rowOff>
    </xdr:from>
    <xdr:to>
      <xdr:col>9</xdr:col>
      <xdr:colOff>485775</xdr:colOff>
      <xdr:row>19</xdr:row>
      <xdr:rowOff>85724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495800" y="3571874"/>
          <a:ext cx="5305425" cy="2762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9</xdr:col>
      <xdr:colOff>228600</xdr:colOff>
      <xdr:row>6</xdr:row>
      <xdr:rowOff>171450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29250" y="1133475"/>
          <a:ext cx="4114800" cy="1619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8</xdr:col>
      <xdr:colOff>561975</xdr:colOff>
      <xdr:row>85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5097125"/>
          <a:ext cx="1933575" cy="3238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91</xdr:row>
      <xdr:rowOff>89647</xdr:rowOff>
    </xdr:from>
    <xdr:to>
      <xdr:col>8</xdr:col>
      <xdr:colOff>609600</xdr:colOff>
      <xdr:row>93</xdr:row>
      <xdr:rowOff>146797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6510747"/>
          <a:ext cx="1981200" cy="3810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7</xdr:col>
      <xdr:colOff>542925</xdr:colOff>
      <xdr:row>38</xdr:row>
      <xdr:rowOff>0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15100" y="7429500"/>
          <a:ext cx="191452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45</xdr:row>
      <xdr:rowOff>0</xdr:rowOff>
    </xdr:from>
    <xdr:to>
      <xdr:col>7</xdr:col>
      <xdr:colOff>600075</xdr:colOff>
      <xdr:row>46</xdr:row>
      <xdr:rowOff>9525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15100" y="8753475"/>
          <a:ext cx="1971675" cy="1714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52</xdr:row>
      <xdr:rowOff>0</xdr:rowOff>
    </xdr:from>
    <xdr:to>
      <xdr:col>10</xdr:col>
      <xdr:colOff>133350</xdr:colOff>
      <xdr:row>54</xdr:row>
      <xdr:rowOff>9525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15100" y="9934575"/>
          <a:ext cx="3619500" cy="333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56030</xdr:colOff>
      <xdr:row>108</xdr:row>
      <xdr:rowOff>136002</xdr:rowOff>
    </xdr:from>
    <xdr:to>
      <xdr:col>9</xdr:col>
      <xdr:colOff>112060</xdr:colOff>
      <xdr:row>111</xdr:row>
      <xdr:rowOff>91888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1130" y="19767027"/>
          <a:ext cx="2856380" cy="441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100852</xdr:colOff>
      <xdr:row>119</xdr:row>
      <xdr:rowOff>72262</xdr:rowOff>
    </xdr:from>
    <xdr:to>
      <xdr:col>10</xdr:col>
      <xdr:colOff>76200</xdr:colOff>
      <xdr:row>122</xdr:row>
      <xdr:rowOff>83485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952" y="21513037"/>
          <a:ext cx="3461498" cy="496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670112</xdr:colOff>
      <xdr:row>4</xdr:row>
      <xdr:rowOff>168088</xdr:rowOff>
    </xdr:from>
    <xdr:to>
      <xdr:col>9</xdr:col>
      <xdr:colOff>574862</xdr:colOff>
      <xdr:row>5</xdr:row>
      <xdr:rowOff>123265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61487" y="872938"/>
          <a:ext cx="2895600" cy="183777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14</xdr:row>
      <xdr:rowOff>78441</xdr:rowOff>
    </xdr:from>
    <xdr:to>
      <xdr:col>8</xdr:col>
      <xdr:colOff>394919</xdr:colOff>
      <xdr:row>15</xdr:row>
      <xdr:rowOff>114300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96225" y="2669241"/>
          <a:ext cx="1890344" cy="216834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266700</xdr:colOff>
      <xdr:row>24</xdr:row>
      <xdr:rowOff>152400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96225" y="4229100"/>
          <a:ext cx="3314700" cy="3333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76200</xdr:colOff>
      <xdr:row>34</xdr:row>
      <xdr:rowOff>123825</xdr:rowOff>
    </xdr:from>
    <xdr:to>
      <xdr:col>9</xdr:col>
      <xdr:colOff>628650</xdr:colOff>
      <xdr:row>36</xdr:row>
      <xdr:rowOff>85725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72425" y="6353175"/>
          <a:ext cx="2838450" cy="323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37.w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6.wmf"/><Relationship Id="rId4" Type="http://schemas.openxmlformats.org/officeDocument/2006/relationships/oleObject" Target="../embeddings/oleObject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showGridLines="0" view="pageBreakPreview" zoomScaleSheetLayoutView="100" workbookViewId="0">
      <pane ySplit="3" topLeftCell="A4" activePane="bottomLeft" state="frozen"/>
      <selection pane="bottomLeft" activeCell="C7" sqref="C7"/>
    </sheetView>
  </sheetViews>
  <sheetFormatPr defaultColWidth="0" defaultRowHeight="12.75" customHeight="1" zeroHeight="1"/>
  <cols>
    <col min="1" max="1" width="2.64453125" style="34" customWidth="1"/>
    <col min="2" max="2" width="13.46875" style="34" bestFit="1" customWidth="1"/>
    <col min="3" max="3" width="65.234375" style="34" customWidth="1"/>
    <col min="4" max="4" width="13.76171875" style="34" customWidth="1"/>
    <col min="5" max="5" width="26.76171875" style="34" bestFit="1" customWidth="1"/>
    <col min="6" max="6" width="9" style="45" hidden="1" customWidth="1"/>
    <col min="7" max="9" width="9" style="34" hidden="1" customWidth="1"/>
    <col min="10" max="16384" width="9" style="34" hidden="1"/>
  </cols>
  <sheetData>
    <row r="1" spans="2:9" s="30" customFormat="1" ht="17.649999999999999">
      <c r="B1" s="29" t="s">
        <v>70</v>
      </c>
      <c r="D1" s="31"/>
      <c r="F1" s="32"/>
    </row>
    <row r="2" spans="2:9" s="30" customFormat="1" ht="17.649999999999999">
      <c r="B2" s="29" t="str">
        <f>CompName</f>
        <v>National Grid Gas Plc</v>
      </c>
      <c r="D2" s="31"/>
      <c r="F2" s="32"/>
    </row>
    <row r="3" spans="2:9" s="30" customFormat="1" ht="12.4">
      <c r="B3" s="33" t="str">
        <f>'R5 Input page'!F7</f>
        <v>Regulatory Year ending 31 March 2019</v>
      </c>
      <c r="F3" s="32"/>
    </row>
    <row r="4" spans="2:9" ht="14.65">
      <c r="B4" s="29"/>
      <c r="C4" s="30"/>
      <c r="D4" s="30"/>
      <c r="E4" s="30"/>
      <c r="F4" s="32"/>
      <c r="G4" s="30"/>
      <c r="H4" s="30"/>
      <c r="I4" s="30"/>
    </row>
    <row r="5" spans="2:9" ht="14.65">
      <c r="B5" s="29" t="s">
        <v>71</v>
      </c>
      <c r="C5" s="35"/>
      <c r="D5" s="35"/>
      <c r="E5" s="36"/>
      <c r="F5" s="37"/>
      <c r="G5" s="38"/>
      <c r="H5" s="35"/>
      <c r="I5" s="35"/>
    </row>
    <row r="6" spans="2:9" ht="13.5">
      <c r="B6" s="36"/>
      <c r="C6" s="35"/>
      <c r="D6" s="35"/>
      <c r="E6" s="35"/>
      <c r="F6" s="37"/>
      <c r="G6" s="36"/>
      <c r="H6" s="36"/>
      <c r="I6" s="30"/>
    </row>
    <row r="7" spans="2:9" ht="49.5">
      <c r="B7" s="30"/>
      <c r="C7" s="39" t="s">
        <v>691</v>
      </c>
      <c r="D7" s="35"/>
      <c r="E7" s="35"/>
      <c r="F7" s="40"/>
      <c r="G7" s="35"/>
      <c r="H7" s="35"/>
      <c r="I7" s="30"/>
    </row>
    <row r="8" spans="2:9" ht="86.65">
      <c r="B8" s="30"/>
      <c r="C8" s="41" t="s">
        <v>72</v>
      </c>
      <c r="D8" s="35"/>
      <c r="E8" s="35"/>
      <c r="F8" s="40"/>
      <c r="G8" s="35"/>
      <c r="H8" s="35"/>
      <c r="I8" s="30"/>
    </row>
    <row r="9" spans="2:9" ht="12.4">
      <c r="B9" s="30"/>
      <c r="C9" s="41"/>
      <c r="D9" s="35"/>
      <c r="E9" s="35"/>
      <c r="F9" s="40"/>
      <c r="G9" s="35"/>
      <c r="H9" s="35"/>
      <c r="I9" s="30"/>
    </row>
    <row r="10" spans="2:9" ht="12.4">
      <c r="B10" s="30"/>
      <c r="C10" s="35"/>
      <c r="D10" s="35"/>
      <c r="E10" s="35"/>
      <c r="F10" s="40"/>
      <c r="G10" s="35"/>
      <c r="H10" s="35"/>
      <c r="I10" s="30"/>
    </row>
    <row r="11" spans="2:9" ht="13.5">
      <c r="B11" s="36"/>
      <c r="C11" s="35"/>
      <c r="D11" s="35"/>
      <c r="E11" s="35"/>
      <c r="F11" s="40"/>
      <c r="G11" s="35"/>
      <c r="H11" s="35"/>
      <c r="I11" s="35"/>
    </row>
    <row r="12" spans="2:9" ht="12.4">
      <c r="B12" s="42"/>
      <c r="C12" s="35" t="s">
        <v>73</v>
      </c>
      <c r="D12" s="43"/>
      <c r="E12" s="35" t="s">
        <v>74</v>
      </c>
      <c r="F12" s="32"/>
      <c r="G12" s="35"/>
      <c r="H12" s="35"/>
      <c r="I12" s="35"/>
    </row>
    <row r="13" spans="2:9" ht="12.4">
      <c r="B13" s="93"/>
      <c r="C13" s="35" t="s">
        <v>521</v>
      </c>
      <c r="D13" s="73"/>
      <c r="E13" s="35" t="s">
        <v>75</v>
      </c>
      <c r="F13" s="32"/>
      <c r="G13" s="35"/>
      <c r="H13" s="35"/>
      <c r="I13" s="35"/>
    </row>
    <row r="14" spans="2:9" ht="12.4">
      <c r="B14" s="35"/>
      <c r="C14" s="35"/>
      <c r="D14" s="35"/>
      <c r="E14" s="35"/>
      <c r="F14" s="40"/>
      <c r="G14" s="35"/>
      <c r="H14" s="35"/>
      <c r="I14" s="35"/>
    </row>
    <row r="15" spans="2:9" ht="12.4" hidden="1">
      <c r="B15" s="30"/>
      <c r="C15" s="30"/>
      <c r="D15" s="30"/>
      <c r="E15" s="30"/>
      <c r="F15" s="32"/>
      <c r="G15" s="30"/>
      <c r="H15" s="30"/>
      <c r="I15" s="30"/>
    </row>
    <row r="16" spans="2:9" ht="12.4" hidden="1"/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>
      <c r="B27" s="35"/>
      <c r="C27" s="35"/>
      <c r="D27" s="35"/>
      <c r="E27" s="35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tabSelected="1" zoomScale="85" zoomScaleNormal="85" workbookViewId="0">
      <selection activeCell="A18" sqref="A18"/>
    </sheetView>
  </sheetViews>
  <sheetFormatPr defaultColWidth="9" defaultRowHeight="12.4"/>
  <cols>
    <col min="1" max="1" width="30.64453125" style="141" customWidth="1"/>
    <col min="2" max="2" width="9.64453125" style="141" customWidth="1"/>
    <col min="3" max="3" width="5" style="141" customWidth="1"/>
    <col min="4" max="4" width="0" style="141" hidden="1" customWidth="1"/>
    <col min="5" max="5" width="8.76171875" style="141" customWidth="1"/>
    <col min="6" max="6" width="9.46875" style="141" customWidth="1"/>
    <col min="7" max="7" width="9" style="141"/>
    <col min="8" max="8" width="9.64453125" style="141" customWidth="1"/>
    <col min="9" max="10" width="9.46875" style="141" customWidth="1"/>
    <col min="11" max="12" width="9.76171875" style="141" customWidth="1"/>
    <col min="13" max="13" width="9.46875" style="141" customWidth="1"/>
    <col min="14" max="14" width="7.46875" style="141" customWidth="1"/>
    <col min="15" max="16384" width="9" style="141"/>
  </cols>
  <sheetData>
    <row r="1" spans="1:20" s="147" customFormat="1" ht="14.65">
      <c r="A1" s="162" t="s">
        <v>115</v>
      </c>
      <c r="D1" s="163"/>
      <c r="N1" s="330"/>
    </row>
    <row r="2" spans="1:20" s="147" customFormat="1" ht="14.65">
      <c r="A2" s="162" t="str">
        <f>CompName</f>
        <v>National Grid Gas Plc</v>
      </c>
      <c r="D2" s="163"/>
      <c r="N2" s="330"/>
    </row>
    <row r="3" spans="1:20" s="147" customFormat="1">
      <c r="A3" s="164" t="str">
        <f>RegYr</f>
        <v>Regulatory Year ending 31 March 2019</v>
      </c>
      <c r="D3" s="163"/>
      <c r="N3" s="330"/>
    </row>
    <row r="4" spans="1:20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6"/>
      <c r="O4" s="175"/>
      <c r="P4" s="175"/>
      <c r="Q4" s="175"/>
      <c r="R4" s="175"/>
      <c r="S4" s="175"/>
      <c r="T4" s="175"/>
    </row>
    <row r="5" spans="1:20" ht="20.25" customHeight="1">
      <c r="A5" s="182" t="s">
        <v>17</v>
      </c>
      <c r="N5" s="328"/>
    </row>
    <row r="6" spans="1:20" ht="13.5">
      <c r="B6" s="154"/>
      <c r="C6" s="154"/>
      <c r="D6" s="154"/>
      <c r="E6" s="154"/>
      <c r="G6" s="154"/>
      <c r="H6" s="154"/>
      <c r="I6" s="154"/>
      <c r="J6" s="154"/>
      <c r="N6" s="328"/>
    </row>
    <row r="7" spans="1:20">
      <c r="A7" s="138" t="s">
        <v>737</v>
      </c>
      <c r="F7" s="141" t="s">
        <v>139</v>
      </c>
      <c r="M7" s="155"/>
      <c r="N7" s="328"/>
    </row>
    <row r="8" spans="1:20">
      <c r="N8" s="328"/>
    </row>
    <row r="9" spans="1:20" ht="12.75" customHeight="1">
      <c r="E9" s="198"/>
      <c r="N9" s="328"/>
    </row>
    <row r="10" spans="1:20">
      <c r="A10" s="138" t="s">
        <v>736</v>
      </c>
      <c r="F10" s="141" t="s">
        <v>185</v>
      </c>
      <c r="M10" s="155"/>
      <c r="N10" s="328"/>
    </row>
    <row r="11" spans="1:20">
      <c r="N11" s="328"/>
    </row>
    <row r="12" spans="1:20" ht="13.5">
      <c r="B12" s="166"/>
      <c r="C12" s="166"/>
      <c r="E12" s="166"/>
      <c r="F12" s="166"/>
      <c r="G12" s="166"/>
      <c r="H12" s="166"/>
      <c r="I12" s="166"/>
      <c r="J12" s="166"/>
      <c r="N12" s="328"/>
    </row>
    <row r="13" spans="1:20" ht="14.25">
      <c r="B13" s="166"/>
      <c r="C13" s="166"/>
      <c r="E13" s="144">
        <v>2013</v>
      </c>
      <c r="F13" s="144">
        <v>2014</v>
      </c>
      <c r="G13" s="144">
        <v>2015</v>
      </c>
      <c r="H13" s="144">
        <v>2016</v>
      </c>
      <c r="I13" s="144">
        <v>2017</v>
      </c>
      <c r="J13" s="144">
        <v>2018</v>
      </c>
      <c r="K13" s="144">
        <v>2019</v>
      </c>
      <c r="L13" s="144">
        <v>2020</v>
      </c>
      <c r="M13" s="144">
        <v>2021</v>
      </c>
      <c r="N13" s="328"/>
    </row>
    <row r="14" spans="1:20">
      <c r="A14" s="140" t="s">
        <v>240</v>
      </c>
      <c r="B14" s="140" t="s">
        <v>241</v>
      </c>
      <c r="C14" s="141" t="s">
        <v>1</v>
      </c>
      <c r="F14" s="167">
        <f>F30</f>
        <v>0</v>
      </c>
      <c r="G14" s="167">
        <f t="shared" ref="G14:M14" si="0">G30</f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313" t="s">
        <v>241</v>
      </c>
    </row>
    <row r="15" spans="1:20">
      <c r="A15" s="140" t="s">
        <v>789</v>
      </c>
      <c r="B15" s="140" t="s">
        <v>218</v>
      </c>
      <c r="C15" s="141" t="s">
        <v>1</v>
      </c>
      <c r="F15" s="167">
        <f t="shared" ref="F15:M15" si="1">MR</f>
        <v>616.528369</v>
      </c>
      <c r="G15" s="167">
        <f t="shared" si="1"/>
        <v>653.77335638517468</v>
      </c>
      <c r="H15" s="167">
        <f t="shared" si="1"/>
        <v>1168.3403373555302</v>
      </c>
      <c r="I15" s="167">
        <f t="shared" si="1"/>
        <v>1270.5000990677372</v>
      </c>
      <c r="J15" s="167">
        <f t="shared" si="1"/>
        <v>1871.8202734744646</v>
      </c>
      <c r="K15" s="167">
        <f t="shared" si="1"/>
        <v>1824.3982246411724</v>
      </c>
      <c r="L15" s="167">
        <f t="shared" si="1"/>
        <v>2444.6859567240654</v>
      </c>
      <c r="M15" s="167">
        <f t="shared" si="1"/>
        <v>2513.725147960341</v>
      </c>
      <c r="N15" s="313" t="s">
        <v>218</v>
      </c>
    </row>
    <row r="16" spans="1:20" ht="12.75">
      <c r="A16" s="196" t="s">
        <v>240</v>
      </c>
      <c r="B16" s="140" t="s">
        <v>241</v>
      </c>
      <c r="C16" s="141" t="s">
        <v>1</v>
      </c>
      <c r="E16" s="167">
        <f>TOR</f>
        <v>692.75800000000004</v>
      </c>
      <c r="N16" s="328"/>
    </row>
    <row r="17" spans="1:14" ht="12.75">
      <c r="A17" s="196" t="s">
        <v>789</v>
      </c>
      <c r="B17" s="140" t="s">
        <v>218</v>
      </c>
      <c r="C17" s="141" t="s">
        <v>1</v>
      </c>
      <c r="E17" s="167">
        <f>TOMR</f>
        <v>691.995</v>
      </c>
      <c r="N17" s="328"/>
    </row>
    <row r="18" spans="1:14" ht="12.75">
      <c r="A18" s="196" t="s">
        <v>21</v>
      </c>
      <c r="B18" s="140"/>
      <c r="E18" s="199">
        <f>SUM(E16-E17)</f>
        <v>0.76300000000003365</v>
      </c>
      <c r="G18" s="173"/>
      <c r="H18" s="199">
        <f t="shared" ref="H18:M18" si="2">F14-F15</f>
        <v>-616.528369</v>
      </c>
      <c r="I18" s="199">
        <f t="shared" si="2"/>
        <v>-653.77335638517468</v>
      </c>
      <c r="J18" s="199">
        <f t="shared" si="2"/>
        <v>-1168.3403373555302</v>
      </c>
      <c r="K18" s="199">
        <f t="shared" si="2"/>
        <v>-1270.5000990677372</v>
      </c>
      <c r="L18" s="199">
        <f t="shared" si="2"/>
        <v>-1871.8202734744646</v>
      </c>
      <c r="M18" s="199">
        <f t="shared" si="2"/>
        <v>-1824.3982246411724</v>
      </c>
      <c r="N18" s="328"/>
    </row>
    <row r="19" spans="1:14" ht="12.75">
      <c r="A19" s="196" t="s">
        <v>52</v>
      </c>
      <c r="B19" s="140" t="s">
        <v>203</v>
      </c>
      <c r="C19" s="141" t="s">
        <v>532</v>
      </c>
      <c r="E19" s="169">
        <f t="shared" ref="E19:M19" si="3">It</f>
        <v>0.5</v>
      </c>
      <c r="F19" s="169">
        <f t="shared" si="3"/>
        <v>0.5</v>
      </c>
      <c r="G19" s="169">
        <f t="shared" si="3"/>
        <v>0.5</v>
      </c>
      <c r="H19" s="169">
        <f t="shared" si="3"/>
        <v>0.5</v>
      </c>
      <c r="I19" s="169">
        <f t="shared" si="3"/>
        <v>0.34</v>
      </c>
      <c r="J19" s="169">
        <f t="shared" si="3"/>
        <v>0.35</v>
      </c>
      <c r="K19" s="169">
        <f t="shared" si="3"/>
        <v>0.67</v>
      </c>
      <c r="L19" s="169">
        <f t="shared" si="3"/>
        <v>0</v>
      </c>
      <c r="M19" s="169">
        <f t="shared" si="3"/>
        <v>0</v>
      </c>
      <c r="N19" s="313" t="s">
        <v>16</v>
      </c>
    </row>
    <row r="20" spans="1:14" ht="12.75">
      <c r="A20" s="196" t="s">
        <v>18</v>
      </c>
      <c r="B20" s="140" t="s">
        <v>210</v>
      </c>
      <c r="E20" s="181">
        <f>IF(E$16&gt;E$17,3,0)</f>
        <v>3</v>
      </c>
      <c r="F20" s="173"/>
      <c r="G20" s="173"/>
      <c r="H20" s="181">
        <f t="shared" ref="H20:M20" si="4">IF(F$14&gt;(1.04*F$15),3,IF(F$14&lt;(0.96*F$15),0,1.5))</f>
        <v>0</v>
      </c>
      <c r="I20" s="181">
        <f t="shared" si="4"/>
        <v>0</v>
      </c>
      <c r="J20" s="181">
        <f t="shared" si="4"/>
        <v>0</v>
      </c>
      <c r="K20" s="181">
        <f t="shared" si="4"/>
        <v>0</v>
      </c>
      <c r="L20" s="181">
        <f t="shared" si="4"/>
        <v>0</v>
      </c>
      <c r="M20" s="181">
        <f t="shared" si="4"/>
        <v>0</v>
      </c>
      <c r="N20" s="313" t="s">
        <v>210</v>
      </c>
    </row>
    <row r="21" spans="1:14">
      <c r="A21" s="140" t="s">
        <v>4</v>
      </c>
      <c r="B21" s="140" t="s">
        <v>211</v>
      </c>
      <c r="C21" s="141" t="s">
        <v>1</v>
      </c>
      <c r="E21" s="173"/>
      <c r="F21" s="199">
        <f>E18*(1+((E19+E20)/100))</f>
        <v>0.78970500000003474</v>
      </c>
      <c r="G21" s="173"/>
      <c r="H21" s="199">
        <f t="shared" ref="H21:M21" si="5">H18*((1+((F19+H20)/100))*(1+((G19+1.5)/100)))</f>
        <v>-632.0032310618999</v>
      </c>
      <c r="I21" s="199">
        <f t="shared" si="5"/>
        <v>-670.18306763044245</v>
      </c>
      <c r="J21" s="199">
        <f t="shared" si="5"/>
        <v>-1195.786988560686</v>
      </c>
      <c r="K21" s="199">
        <f t="shared" si="5"/>
        <v>-1298.4039656935522</v>
      </c>
      <c r="L21" s="199">
        <f t="shared" si="5"/>
        <v>-1919.1323091157917</v>
      </c>
      <c r="M21" s="199">
        <f t="shared" si="5"/>
        <v>-1864.1710181374622</v>
      </c>
      <c r="N21" s="313" t="s">
        <v>211</v>
      </c>
    </row>
    <row r="22" spans="1:14">
      <c r="B22" s="140"/>
      <c r="F22" s="155"/>
      <c r="H22" s="155"/>
      <c r="N22" s="328"/>
    </row>
    <row r="23" spans="1:14">
      <c r="F23" s="354"/>
      <c r="G23" s="354"/>
      <c r="H23" s="354"/>
      <c r="I23" s="354"/>
      <c r="J23" s="354"/>
      <c r="K23" s="354"/>
      <c r="L23" s="354"/>
      <c r="M23" s="354"/>
      <c r="N23" s="328"/>
    </row>
    <row r="24" spans="1:14">
      <c r="N24" s="328"/>
    </row>
    <row r="25" spans="1:14" ht="17.649999999999999">
      <c r="F25" s="165" t="s">
        <v>249</v>
      </c>
      <c r="K25" s="155"/>
      <c r="N25" s="328"/>
    </row>
    <row r="26" spans="1:14" ht="14.25">
      <c r="A26" s="138" t="s">
        <v>617</v>
      </c>
      <c r="F26" s="144">
        <v>2014</v>
      </c>
      <c r="G26" s="144">
        <v>2015</v>
      </c>
      <c r="H26" s="144">
        <v>2016</v>
      </c>
      <c r="I26" s="144">
        <v>2017</v>
      </c>
      <c r="J26" s="144">
        <v>2018</v>
      </c>
      <c r="K26" s="144">
        <v>2019</v>
      </c>
      <c r="L26" s="144">
        <v>2020</v>
      </c>
      <c r="M26" s="144">
        <v>2021</v>
      </c>
      <c r="N26" s="328"/>
    </row>
    <row r="27" spans="1:14">
      <c r="A27" s="119" t="s">
        <v>245</v>
      </c>
      <c r="B27" s="119" t="s">
        <v>242</v>
      </c>
      <c r="C27" s="118" t="s">
        <v>1</v>
      </c>
      <c r="F27" s="167">
        <f t="shared" ref="F27:M27" si="6">TOREntC</f>
        <v>0</v>
      </c>
      <c r="G27" s="167">
        <f t="shared" si="6"/>
        <v>0</v>
      </c>
      <c r="H27" s="167">
        <f t="shared" si="6"/>
        <v>0</v>
      </c>
      <c r="I27" s="167">
        <f t="shared" si="6"/>
        <v>0</v>
      </c>
      <c r="J27" s="167">
        <f t="shared" si="6"/>
        <v>0</v>
      </c>
      <c r="K27" s="167">
        <f t="shared" si="6"/>
        <v>0</v>
      </c>
      <c r="L27" s="167">
        <f t="shared" si="6"/>
        <v>0</v>
      </c>
      <c r="M27" s="167">
        <f t="shared" si="6"/>
        <v>0</v>
      </c>
      <c r="N27" s="313" t="s">
        <v>242</v>
      </c>
    </row>
    <row r="28" spans="1:14">
      <c r="A28" s="119" t="s">
        <v>246</v>
      </c>
      <c r="B28" s="119" t="s">
        <v>243</v>
      </c>
      <c r="C28" s="118" t="s">
        <v>1</v>
      </c>
      <c r="F28" s="167">
        <f t="shared" ref="F28:M28" si="7">TORExC</f>
        <v>0</v>
      </c>
      <c r="G28" s="167">
        <f t="shared" si="7"/>
        <v>0</v>
      </c>
      <c r="H28" s="167">
        <f t="shared" si="7"/>
        <v>0</v>
      </c>
      <c r="I28" s="167">
        <f t="shared" si="7"/>
        <v>0</v>
      </c>
      <c r="J28" s="167">
        <f t="shared" si="7"/>
        <v>0</v>
      </c>
      <c r="K28" s="167">
        <f t="shared" si="7"/>
        <v>0</v>
      </c>
      <c r="L28" s="167">
        <f t="shared" si="7"/>
        <v>0</v>
      </c>
      <c r="M28" s="167">
        <f t="shared" si="7"/>
        <v>0</v>
      </c>
      <c r="N28" s="313" t="s">
        <v>243</v>
      </c>
    </row>
    <row r="29" spans="1:14">
      <c r="A29" s="119" t="s">
        <v>247</v>
      </c>
      <c r="B29" s="119" t="s">
        <v>244</v>
      </c>
      <c r="C29" s="118" t="s">
        <v>1</v>
      </c>
      <c r="F29" s="167">
        <f t="shared" ref="F29:M29" si="8">TORCOM</f>
        <v>0</v>
      </c>
      <c r="G29" s="167">
        <f t="shared" si="8"/>
        <v>0</v>
      </c>
      <c r="H29" s="167">
        <f t="shared" si="8"/>
        <v>0</v>
      </c>
      <c r="I29" s="167">
        <f t="shared" si="8"/>
        <v>0</v>
      </c>
      <c r="J29" s="167">
        <f t="shared" si="8"/>
        <v>0</v>
      </c>
      <c r="K29" s="167">
        <f t="shared" si="8"/>
        <v>0</v>
      </c>
      <c r="L29" s="167">
        <f t="shared" si="8"/>
        <v>0</v>
      </c>
      <c r="M29" s="167">
        <f t="shared" si="8"/>
        <v>0</v>
      </c>
      <c r="N29" s="313" t="s">
        <v>244</v>
      </c>
    </row>
    <row r="30" spans="1:14">
      <c r="A30" s="140" t="s">
        <v>240</v>
      </c>
      <c r="B30" s="119" t="s">
        <v>241</v>
      </c>
      <c r="C30" s="118" t="s">
        <v>1</v>
      </c>
      <c r="F30" s="197">
        <f>SUM(F27:F29)</f>
        <v>0</v>
      </c>
      <c r="G30" s="197">
        <f t="shared" ref="G30:M30" si="9">SUM(G27:G29)</f>
        <v>0</v>
      </c>
      <c r="H30" s="197">
        <f t="shared" si="9"/>
        <v>0</v>
      </c>
      <c r="I30" s="197">
        <f t="shared" si="9"/>
        <v>0</v>
      </c>
      <c r="J30" s="197">
        <f t="shared" si="9"/>
        <v>0</v>
      </c>
      <c r="K30" s="197">
        <f t="shared" si="9"/>
        <v>0</v>
      </c>
      <c r="L30" s="197">
        <f t="shared" si="9"/>
        <v>0</v>
      </c>
      <c r="M30" s="197">
        <f t="shared" si="9"/>
        <v>0</v>
      </c>
      <c r="N30" s="313" t="s">
        <v>241</v>
      </c>
    </row>
    <row r="31" spans="1:14">
      <c r="N31" s="328"/>
    </row>
    <row r="32" spans="1:14">
      <c r="G32" s="155"/>
      <c r="I32" s="155"/>
      <c r="N32" s="328"/>
    </row>
    <row r="33" spans="14:14">
      <c r="N33" s="328"/>
    </row>
  </sheetData>
  <pageMargins left="0.15748031496062992" right="0.15748031496062992" top="0.35433070866141736" bottom="0.55118110236220474" header="0.19685039370078741" footer="0.23622047244094491"/>
  <pageSetup paperSize="9" scale="92" orientation="landscape" r:id="rId1"/>
  <headerFooter>
    <oddFooter>&amp;C&amp;D&amp;R&amp;F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85" zoomScaleNormal="85" workbookViewId="0">
      <selection activeCell="F16" sqref="F16:M16"/>
    </sheetView>
  </sheetViews>
  <sheetFormatPr defaultColWidth="9" defaultRowHeight="12.4"/>
  <cols>
    <col min="1" max="1" width="32.3515625" style="141" customWidth="1"/>
    <col min="2" max="2" width="6.87890625" style="141" customWidth="1"/>
    <col min="3" max="4" width="9" style="141" customWidth="1"/>
    <col min="5" max="5" width="7.1171875" style="141" customWidth="1"/>
    <col min="6" max="6" width="9.64453125" style="141" customWidth="1"/>
    <col min="7" max="8" width="9.46875" style="141" customWidth="1"/>
    <col min="9" max="9" width="9.76171875" style="141" customWidth="1"/>
    <col min="10" max="11" width="9.46875" style="141" customWidth="1"/>
    <col min="12" max="12" width="9.64453125" style="141" customWidth="1"/>
    <col min="13" max="13" width="9.46875" style="141" customWidth="1"/>
    <col min="14" max="14" width="7.1171875" style="141" customWidth="1"/>
    <col min="15" max="16384" width="9" style="141"/>
  </cols>
  <sheetData>
    <row r="1" spans="1:19" s="147" customFormat="1" ht="14.65">
      <c r="A1" s="162" t="s">
        <v>95</v>
      </c>
      <c r="N1" s="330"/>
    </row>
    <row r="2" spans="1:19" s="147" customFormat="1" ht="14.65">
      <c r="A2" s="162" t="str">
        <f>CompName</f>
        <v>National Grid Gas Plc</v>
      </c>
      <c r="N2" s="330"/>
    </row>
    <row r="3" spans="1:19" s="147" customFormat="1">
      <c r="A3" s="164" t="str">
        <f>RegYr</f>
        <v>Regulatory Year ending 31 March 2019</v>
      </c>
      <c r="N3" s="330"/>
    </row>
    <row r="4" spans="1:19" ht="15.4">
      <c r="A4" s="175"/>
      <c r="B4" s="175"/>
      <c r="C4" s="175"/>
      <c r="D4" s="175"/>
      <c r="E4" s="175"/>
      <c r="F4" s="175"/>
      <c r="G4" s="175"/>
      <c r="H4" s="175"/>
      <c r="I4" s="165"/>
      <c r="J4" s="175"/>
      <c r="K4" s="175"/>
      <c r="L4" s="175"/>
      <c r="M4" s="175"/>
      <c r="N4" s="336"/>
      <c r="O4" s="175"/>
      <c r="P4" s="175"/>
      <c r="Q4" s="175"/>
      <c r="R4" s="175"/>
      <c r="S4" s="175"/>
    </row>
    <row r="5" spans="1:19" ht="15.4">
      <c r="A5" s="165" t="s">
        <v>684</v>
      </c>
      <c r="G5" s="155"/>
      <c r="N5" s="328"/>
    </row>
    <row r="6" spans="1:19" ht="13.5">
      <c r="B6" s="154"/>
      <c r="C6" s="154"/>
      <c r="D6" s="154"/>
      <c r="E6" s="154"/>
      <c r="F6" s="154"/>
      <c r="G6" s="154"/>
      <c r="H6" s="154"/>
      <c r="I6" s="154"/>
      <c r="N6" s="328"/>
    </row>
    <row r="7" spans="1:19" ht="14.25">
      <c r="A7" s="138" t="s">
        <v>618</v>
      </c>
      <c r="B7" s="166"/>
      <c r="C7" s="166"/>
      <c r="D7" s="166"/>
      <c r="E7" s="166"/>
      <c r="F7" s="144">
        <v>2014</v>
      </c>
      <c r="G7" s="144">
        <v>2015</v>
      </c>
      <c r="H7" s="144">
        <v>2016</v>
      </c>
      <c r="I7" s="144">
        <v>2017</v>
      </c>
      <c r="J7" s="144">
        <v>2018</v>
      </c>
      <c r="K7" s="144">
        <v>2019</v>
      </c>
      <c r="L7" s="144">
        <v>2020</v>
      </c>
      <c r="M7" s="144">
        <v>2021</v>
      </c>
      <c r="N7" s="328"/>
    </row>
    <row r="8" spans="1:19" ht="13.5">
      <c r="A8" s="166" t="s">
        <v>6</v>
      </c>
      <c r="B8" s="166" t="s">
        <v>208</v>
      </c>
      <c r="C8" s="166"/>
      <c r="D8" s="166"/>
      <c r="E8" s="166" t="s">
        <v>1</v>
      </c>
      <c r="F8" s="167">
        <f t="shared" ref="F8:M8" si="0">BRt</f>
        <v>626.49181800000008</v>
      </c>
      <c r="G8" s="167">
        <f t="shared" si="0"/>
        <v>663.27839638517469</v>
      </c>
      <c r="H8" s="167">
        <f t="shared" si="0"/>
        <v>686.92939981781797</v>
      </c>
      <c r="I8" s="167">
        <f t="shared" si="0"/>
        <v>719.6343422196619</v>
      </c>
      <c r="J8" s="167">
        <f t="shared" si="0"/>
        <v>831.98044972393723</v>
      </c>
      <c r="K8" s="167">
        <f t="shared" si="0"/>
        <v>689.20563645646303</v>
      </c>
      <c r="L8" s="167">
        <f t="shared" si="0"/>
        <v>694.59558500993137</v>
      </c>
      <c r="M8" s="167">
        <f t="shared" si="0"/>
        <v>810.89917846905507</v>
      </c>
      <c r="N8" s="313" t="s">
        <v>208</v>
      </c>
    </row>
    <row r="9" spans="1:19" ht="13.5">
      <c r="A9" s="166" t="s">
        <v>3</v>
      </c>
      <c r="B9" s="166" t="s">
        <v>212</v>
      </c>
      <c r="C9" s="166"/>
      <c r="D9" s="166"/>
      <c r="E9" s="166" t="s">
        <v>1</v>
      </c>
      <c r="F9" s="167">
        <f t="shared" ref="F9:M9" si="1">PT</f>
        <v>-9.173744000000001</v>
      </c>
      <c r="G9" s="167">
        <f t="shared" si="1"/>
        <v>-9.505040000000001</v>
      </c>
      <c r="H9" s="167">
        <f t="shared" si="1"/>
        <v>-146.16288673485937</v>
      </c>
      <c r="I9" s="167">
        <f t="shared" si="1"/>
        <v>-146.80935588709832</v>
      </c>
      <c r="J9" s="167">
        <f t="shared" si="1"/>
        <v>-151.09818581812607</v>
      </c>
      <c r="K9" s="167">
        <f t="shared" si="1"/>
        <v>-155.96529368054624</v>
      </c>
      <c r="L9" s="167">
        <f t="shared" si="1"/>
        <v>-160.63707579913108</v>
      </c>
      <c r="M9" s="167">
        <f t="shared" si="1"/>
        <v>-154.406815503969</v>
      </c>
      <c r="N9" s="313" t="s">
        <v>212</v>
      </c>
    </row>
    <row r="10" spans="1:19" ht="13.5">
      <c r="A10" s="166" t="s">
        <v>7</v>
      </c>
      <c r="B10" s="166" t="s">
        <v>219</v>
      </c>
      <c r="C10" s="166"/>
      <c r="D10" s="166"/>
      <c r="E10" s="166" t="s">
        <v>1</v>
      </c>
      <c r="F10" s="167">
        <f t="shared" ref="F10:M10" si="2">OIR</f>
        <v>0</v>
      </c>
      <c r="G10" s="167">
        <f t="shared" si="2"/>
        <v>0</v>
      </c>
      <c r="H10" s="167">
        <f t="shared" si="2"/>
        <v>-4.4294067893281488</v>
      </c>
      <c r="I10" s="167">
        <f t="shared" si="2"/>
        <v>27.492045104731201</v>
      </c>
      <c r="J10" s="167">
        <f t="shared" si="2"/>
        <v>-4.8489789920325901</v>
      </c>
      <c r="K10" s="167">
        <f t="shared" si="2"/>
        <v>-7.2460838282965012</v>
      </c>
      <c r="L10" s="167">
        <f t="shared" si="2"/>
        <v>-8.4048616025266742</v>
      </c>
      <c r="M10" s="167">
        <f t="shared" si="2"/>
        <v>-6.9382331422072125</v>
      </c>
      <c r="N10" s="313" t="s">
        <v>219</v>
      </c>
    </row>
    <row r="11" spans="1:19" ht="13.5">
      <c r="A11" s="166" t="s">
        <v>20</v>
      </c>
      <c r="B11" s="166" t="s">
        <v>170</v>
      </c>
      <c r="C11" s="166"/>
      <c r="D11" s="166"/>
      <c r="E11" s="166" t="s">
        <v>1</v>
      </c>
      <c r="F11" s="167">
        <f t="shared" ref="F11:M11" si="3">NIA</f>
        <v>0</v>
      </c>
      <c r="G11" s="167">
        <f t="shared" si="3"/>
        <v>0</v>
      </c>
      <c r="H11" s="167">
        <f t="shared" si="3"/>
        <v>0</v>
      </c>
      <c r="I11" s="167">
        <f t="shared" si="3"/>
        <v>0</v>
      </c>
      <c r="J11" s="167">
        <f t="shared" si="3"/>
        <v>0</v>
      </c>
      <c r="K11" s="167">
        <f t="shared" si="3"/>
        <v>0</v>
      </c>
      <c r="L11" s="167">
        <f t="shared" si="3"/>
        <v>0</v>
      </c>
      <c r="M11" s="167">
        <f t="shared" si="3"/>
        <v>0</v>
      </c>
      <c r="N11" s="313" t="s">
        <v>170</v>
      </c>
    </row>
    <row r="12" spans="1:19" ht="13.5">
      <c r="A12" s="166" t="s">
        <v>19</v>
      </c>
      <c r="B12" s="166" t="s">
        <v>171</v>
      </c>
      <c r="C12" s="166"/>
      <c r="D12" s="166"/>
      <c r="E12" s="166" t="s">
        <v>1</v>
      </c>
      <c r="F12" s="200">
        <f t="shared" ref="F12:M12" si="4">NICF</f>
        <v>0</v>
      </c>
      <c r="G12" s="200">
        <f t="shared" si="4"/>
        <v>0</v>
      </c>
      <c r="H12" s="200">
        <f t="shared" si="4"/>
        <v>0</v>
      </c>
      <c r="I12" s="200">
        <f t="shared" si="4"/>
        <v>0</v>
      </c>
      <c r="J12" s="200">
        <f t="shared" si="4"/>
        <v>0</v>
      </c>
      <c r="K12" s="200">
        <f t="shared" si="4"/>
        <v>0</v>
      </c>
      <c r="L12" s="200">
        <f t="shared" si="4"/>
        <v>0</v>
      </c>
      <c r="M12" s="200">
        <f t="shared" si="4"/>
        <v>0</v>
      </c>
      <c r="N12" s="313" t="s">
        <v>171</v>
      </c>
    </row>
    <row r="13" spans="1:19" ht="13.5">
      <c r="A13" s="166" t="s">
        <v>685</v>
      </c>
      <c r="B13" s="166" t="s">
        <v>686</v>
      </c>
      <c r="C13" s="166"/>
      <c r="D13" s="166"/>
      <c r="E13" s="166" t="s">
        <v>1</v>
      </c>
      <c r="F13" s="200"/>
      <c r="G13" s="200"/>
      <c r="H13" s="200"/>
      <c r="I13" s="200"/>
      <c r="J13" s="200"/>
      <c r="K13" s="200"/>
      <c r="L13" s="200"/>
      <c r="M13" s="200"/>
      <c r="N13" s="313" t="s">
        <v>686</v>
      </c>
    </row>
    <row r="14" spans="1:19" ht="13.5">
      <c r="A14" s="166" t="s">
        <v>4</v>
      </c>
      <c r="B14" s="166" t="s">
        <v>213</v>
      </c>
      <c r="C14" s="166"/>
      <c r="D14" s="166"/>
      <c r="E14" s="166" t="s">
        <v>1</v>
      </c>
      <c r="F14" s="167">
        <f t="shared" ref="F14:M14" si="5">Kt</f>
        <v>0.78970500000003474</v>
      </c>
      <c r="G14" s="167">
        <f t="shared" si="5"/>
        <v>0</v>
      </c>
      <c r="H14" s="167">
        <f t="shared" si="5"/>
        <v>-632.0032310618999</v>
      </c>
      <c r="I14" s="167">
        <f t="shared" si="5"/>
        <v>-670.18306763044245</v>
      </c>
      <c r="J14" s="167">
        <f t="shared" si="5"/>
        <v>-1195.786988560686</v>
      </c>
      <c r="K14" s="167">
        <f t="shared" si="5"/>
        <v>-1298.4039656935522</v>
      </c>
      <c r="L14" s="167">
        <f t="shared" si="5"/>
        <v>-1919.1323091157917</v>
      </c>
      <c r="M14" s="167">
        <f t="shared" si="5"/>
        <v>-1864.1710181374622</v>
      </c>
      <c r="N14" s="313" t="s">
        <v>213</v>
      </c>
    </row>
    <row r="15" spans="1:19" ht="13.5">
      <c r="A15" s="166"/>
      <c r="B15" s="166"/>
      <c r="C15" s="166"/>
      <c r="D15" s="166"/>
      <c r="E15" s="166"/>
      <c r="F15" s="201"/>
      <c r="G15" s="201"/>
      <c r="H15" s="201"/>
      <c r="I15" s="201"/>
      <c r="J15" s="201"/>
      <c r="K15" s="201"/>
      <c r="L15" s="201"/>
      <c r="M15" s="201"/>
      <c r="N15" s="328"/>
    </row>
    <row r="16" spans="1:19" ht="13.5">
      <c r="A16" s="166" t="s">
        <v>5</v>
      </c>
      <c r="B16" s="166" t="s">
        <v>218</v>
      </c>
      <c r="C16" s="166"/>
      <c r="D16" s="166"/>
      <c r="E16" s="166" t="s">
        <v>1</v>
      </c>
      <c r="F16" s="315">
        <f>SUM(F8:F12)-F14</f>
        <v>616.528369</v>
      </c>
      <c r="G16" s="315">
        <f t="shared" ref="G16:M16" si="6">SUM(G8:G13)-G14</f>
        <v>653.77335638517468</v>
      </c>
      <c r="H16" s="199">
        <f t="shared" si="6"/>
        <v>1168.3403373555302</v>
      </c>
      <c r="I16" s="199">
        <f t="shared" si="6"/>
        <v>1270.5000990677372</v>
      </c>
      <c r="J16" s="199">
        <f t="shared" si="6"/>
        <v>1871.8202734744646</v>
      </c>
      <c r="K16" s="199">
        <f t="shared" si="6"/>
        <v>1824.3982246411724</v>
      </c>
      <c r="L16" s="199">
        <f t="shared" si="6"/>
        <v>2444.6859567240654</v>
      </c>
      <c r="M16" s="199">
        <f t="shared" si="6"/>
        <v>2513.725147960341</v>
      </c>
      <c r="N16" s="202" t="s">
        <v>218</v>
      </c>
    </row>
    <row r="17" spans="3:14" ht="13.5">
      <c r="C17" s="166"/>
      <c r="D17" s="166"/>
      <c r="E17" s="166"/>
      <c r="N17" s="328"/>
    </row>
    <row r="18" spans="3:14">
      <c r="F18" s="155"/>
      <c r="H18" s="155"/>
      <c r="N18" s="328"/>
    </row>
    <row r="19" spans="3:14">
      <c r="N19" s="328"/>
    </row>
    <row r="20" spans="3:14">
      <c r="N20" s="328"/>
    </row>
    <row r="21" spans="3:14">
      <c r="G21" s="168"/>
      <c r="N21" s="328"/>
    </row>
    <row r="22" spans="3:14">
      <c r="G22" s="168"/>
      <c r="N22" s="328"/>
    </row>
    <row r="23" spans="3:14">
      <c r="G23" s="168"/>
    </row>
    <row r="24" spans="3:14">
      <c r="G24" s="168"/>
    </row>
    <row r="25" spans="3:14">
      <c r="G25" s="168"/>
    </row>
  </sheetData>
  <pageMargins left="0.26" right="0.18" top="0.66" bottom="0.67" header="0.31496062992125984" footer="0.31496062992125984"/>
  <pageSetup paperSize="9" orientation="landscape" r:id="rId1"/>
  <headerFooter>
    <oddFooter>&amp;C&amp;D&amp;R&amp;F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5"/>
  <sheetViews>
    <sheetView showGridLines="0" view="pageBreakPreview" zoomScale="85" zoomScaleNormal="60" zoomScaleSheetLayoutView="85" workbookViewId="0"/>
  </sheetViews>
  <sheetFormatPr defaultColWidth="0" defaultRowHeight="15" customHeight="1" zeroHeight="1"/>
  <cols>
    <col min="1" max="1" width="8.46875" style="5" customWidth="1"/>
    <col min="2" max="2" width="18.1171875" style="5" customWidth="1"/>
    <col min="3" max="5" width="8" style="5" customWidth="1"/>
    <col min="6" max="6" width="5.87890625" style="5" customWidth="1"/>
    <col min="7" max="7" width="20.3515625" style="5" customWidth="1"/>
    <col min="8" max="8" width="2.3515625" style="5" customWidth="1"/>
    <col min="9" max="9" width="8.46875" style="5" customWidth="1"/>
    <col min="10" max="10" width="2.3515625" style="5" customWidth="1"/>
    <col min="11" max="16384" width="0" style="5" hidden="1"/>
  </cols>
  <sheetData>
    <row r="1" spans="1:8" s="58" customFormat="1" ht="14.65">
      <c r="A1" s="57" t="s">
        <v>186</v>
      </c>
      <c r="E1" s="59"/>
    </row>
    <row r="2" spans="1:8" s="58" customFormat="1" ht="14.65">
      <c r="A2" s="57" t="str">
        <f>CompName</f>
        <v>National Grid Gas Plc</v>
      </c>
      <c r="E2" s="59"/>
    </row>
    <row r="3" spans="1:8" s="58" customFormat="1" ht="12.4">
      <c r="A3" s="60" t="str">
        <f>RegYr</f>
        <v>Regulatory Year ending 31 March 2019</v>
      </c>
      <c r="E3" s="59"/>
    </row>
    <row r="4" spans="1:8" ht="15.75" customHeight="1">
      <c r="H4" s="58"/>
    </row>
    <row r="5" spans="1:8" ht="13.9">
      <c r="A5" s="58" t="s">
        <v>514</v>
      </c>
      <c r="H5" s="58"/>
    </row>
    <row r="6" spans="1:8" ht="9" customHeight="1">
      <c r="H6" s="58"/>
    </row>
    <row r="7" spans="1:8" ht="13.9">
      <c r="A7" s="78" t="s">
        <v>62</v>
      </c>
      <c r="H7" s="58"/>
    </row>
    <row r="8" spans="1:8" ht="9" customHeight="1">
      <c r="A8" s="24"/>
      <c r="H8" s="58"/>
    </row>
    <row r="9" spans="1:8" ht="13.9">
      <c r="A9" s="79" t="s">
        <v>63</v>
      </c>
      <c r="B9" s="25"/>
      <c r="C9" s="25"/>
      <c r="D9" s="25"/>
      <c r="E9" s="25"/>
      <c r="F9" s="25"/>
      <c r="G9" s="25"/>
      <c r="H9" s="58"/>
    </row>
    <row r="10" spans="1:8" ht="21.75" customHeight="1">
      <c r="A10" s="5" t="s">
        <v>515</v>
      </c>
      <c r="H10" s="58"/>
    </row>
    <row r="11" spans="1:8" ht="13.9">
      <c r="G11" s="80" t="s">
        <v>2</v>
      </c>
      <c r="H11" s="58"/>
    </row>
    <row r="12" spans="1:8" ht="13.9">
      <c r="B12" s="23" t="s">
        <v>64</v>
      </c>
      <c r="G12" s="81" t="s">
        <v>1</v>
      </c>
      <c r="H12" s="58"/>
    </row>
    <row r="13" spans="1:8" ht="13.9">
      <c r="A13" s="80">
        <v>1</v>
      </c>
      <c r="B13" s="380"/>
      <c r="C13" s="381"/>
      <c r="D13" s="381"/>
      <c r="E13" s="381"/>
      <c r="F13" s="381"/>
      <c r="G13" s="285"/>
      <c r="H13" s="58"/>
    </row>
    <row r="14" spans="1:8" ht="13.9">
      <c r="A14" s="80">
        <v>2</v>
      </c>
      <c r="B14" s="379"/>
      <c r="C14" s="379"/>
      <c r="D14" s="379"/>
      <c r="E14" s="379"/>
      <c r="F14" s="379"/>
      <c r="G14" s="102"/>
      <c r="H14" s="58"/>
    </row>
    <row r="15" spans="1:8" ht="13.9">
      <c r="A15" s="80">
        <v>3</v>
      </c>
      <c r="B15" s="379"/>
      <c r="C15" s="379"/>
      <c r="D15" s="379"/>
      <c r="E15" s="379"/>
      <c r="F15" s="379"/>
      <c r="G15" s="102"/>
      <c r="H15" s="58"/>
    </row>
    <row r="16" spans="1:8" ht="13.9">
      <c r="A16" s="80">
        <v>4</v>
      </c>
      <c r="B16" s="379"/>
      <c r="C16" s="379"/>
      <c r="D16" s="379"/>
      <c r="E16" s="379"/>
      <c r="F16" s="379"/>
      <c r="G16" s="102"/>
      <c r="H16" s="58"/>
    </row>
    <row r="17" spans="1:8" ht="13.9">
      <c r="A17" s="80">
        <v>5</v>
      </c>
      <c r="B17" s="379"/>
      <c r="C17" s="379"/>
      <c r="D17" s="379"/>
      <c r="E17" s="379"/>
      <c r="F17" s="379"/>
      <c r="G17" s="102"/>
      <c r="H17" s="58"/>
    </row>
    <row r="18" spans="1:8" ht="13.9">
      <c r="A18" s="80">
        <v>6</v>
      </c>
      <c r="B18" s="379"/>
      <c r="C18" s="379"/>
      <c r="D18" s="379"/>
      <c r="E18" s="379"/>
      <c r="F18" s="379"/>
      <c r="G18" s="102"/>
      <c r="H18" s="58"/>
    </row>
    <row r="19" spans="1:8" ht="13.9">
      <c r="A19" s="80">
        <v>7</v>
      </c>
      <c r="B19" s="379"/>
      <c r="C19" s="379"/>
      <c r="D19" s="379"/>
      <c r="E19" s="379"/>
      <c r="F19" s="379"/>
      <c r="G19" s="102"/>
      <c r="H19" s="58"/>
    </row>
    <row r="20" spans="1:8" ht="13.9">
      <c r="A20" s="80">
        <v>8</v>
      </c>
      <c r="B20" s="379"/>
      <c r="C20" s="379"/>
      <c r="D20" s="379"/>
      <c r="E20" s="379"/>
      <c r="F20" s="379"/>
      <c r="G20" s="102"/>
      <c r="H20" s="58"/>
    </row>
    <row r="21" spans="1:8" ht="13.9">
      <c r="A21" s="80">
        <v>9</v>
      </c>
      <c r="B21" s="379"/>
      <c r="C21" s="379"/>
      <c r="D21" s="379"/>
      <c r="E21" s="379"/>
      <c r="F21" s="379"/>
      <c r="G21" s="102"/>
      <c r="H21" s="58"/>
    </row>
    <row r="22" spans="1:8" ht="13.9">
      <c r="A22" s="80">
        <v>10</v>
      </c>
      <c r="B22" s="379"/>
      <c r="C22" s="379"/>
      <c r="D22" s="379"/>
      <c r="E22" s="379"/>
      <c r="F22" s="379"/>
      <c r="G22" s="102"/>
      <c r="H22" s="58"/>
    </row>
    <row r="23" spans="1:8" ht="13.9">
      <c r="A23" s="80">
        <v>11</v>
      </c>
      <c r="B23" s="379"/>
      <c r="C23" s="379"/>
      <c r="D23" s="379"/>
      <c r="E23" s="379"/>
      <c r="F23" s="379"/>
      <c r="G23" s="102"/>
      <c r="H23" s="58"/>
    </row>
    <row r="24" spans="1:8" ht="13.9">
      <c r="A24" s="80">
        <v>12</v>
      </c>
      <c r="B24" s="379"/>
      <c r="C24" s="379"/>
      <c r="D24" s="379"/>
      <c r="E24" s="379"/>
      <c r="F24" s="379"/>
      <c r="G24" s="102"/>
      <c r="H24" s="58"/>
    </row>
    <row r="25" spans="1:8" ht="13.9">
      <c r="A25" s="80">
        <v>13</v>
      </c>
      <c r="B25" s="379"/>
      <c r="C25" s="379"/>
      <c r="D25" s="379"/>
      <c r="E25" s="379"/>
      <c r="F25" s="379"/>
      <c r="G25" s="102"/>
      <c r="H25" s="58"/>
    </row>
    <row r="26" spans="1:8" ht="13.9">
      <c r="A26" s="80">
        <v>14</v>
      </c>
      <c r="B26" s="379"/>
      <c r="C26" s="379"/>
      <c r="D26" s="379"/>
      <c r="E26" s="379"/>
      <c r="F26" s="379"/>
      <c r="G26" s="102"/>
      <c r="H26" s="58"/>
    </row>
    <row r="27" spans="1:8" ht="13.9">
      <c r="A27" s="80">
        <v>15</v>
      </c>
      <c r="B27" s="379"/>
      <c r="C27" s="379"/>
      <c r="D27" s="379"/>
      <c r="E27" s="379"/>
      <c r="F27" s="379"/>
      <c r="G27" s="102"/>
      <c r="H27" s="58"/>
    </row>
    <row r="28" spans="1:8" ht="9" customHeight="1">
      <c r="A28" s="26"/>
      <c r="B28" s="4"/>
      <c r="C28" s="4"/>
      <c r="D28" s="4"/>
      <c r="E28" s="4"/>
      <c r="F28" s="4"/>
      <c r="G28" s="3"/>
      <c r="H28" s="58"/>
    </row>
    <row r="29" spans="1:8" ht="14.25" thickBot="1">
      <c r="F29" s="58" t="s">
        <v>65</v>
      </c>
      <c r="G29" s="28">
        <f>SUM(G13:G27)</f>
        <v>0</v>
      </c>
      <c r="H29" s="58"/>
    </row>
    <row r="30" spans="1:8" ht="9" customHeight="1" thickTop="1">
      <c r="H30" s="58"/>
    </row>
    <row r="31" spans="1:8" ht="13.9">
      <c r="A31" s="78" t="s">
        <v>66</v>
      </c>
      <c r="H31" s="58"/>
    </row>
    <row r="32" spans="1:8" ht="9" customHeight="1">
      <c r="H32" s="58"/>
    </row>
    <row r="33" spans="1:11" ht="13.9">
      <c r="A33" s="79" t="s">
        <v>67</v>
      </c>
      <c r="B33" s="25"/>
      <c r="C33" s="25"/>
      <c r="D33" s="25"/>
      <c r="E33" s="25"/>
      <c r="F33" s="25"/>
      <c r="G33" s="25"/>
      <c r="H33" s="58"/>
    </row>
    <row r="34" spans="1:11" ht="9" customHeight="1">
      <c r="H34" s="58"/>
    </row>
    <row r="35" spans="1:11" ht="13.9">
      <c r="G35" s="80" t="s">
        <v>2</v>
      </c>
      <c r="H35" s="58"/>
    </row>
    <row r="36" spans="1:11" ht="13.9">
      <c r="B36" s="23" t="s">
        <v>64</v>
      </c>
      <c r="G36" s="81" t="s">
        <v>1</v>
      </c>
      <c r="H36" s="58"/>
    </row>
    <row r="37" spans="1:11" ht="13.9">
      <c r="A37" s="80">
        <v>1</v>
      </c>
      <c r="B37" s="385"/>
      <c r="C37" s="386"/>
      <c r="D37" s="386"/>
      <c r="E37" s="386"/>
      <c r="F37" s="386"/>
      <c r="G37" s="285"/>
      <c r="H37" s="58"/>
    </row>
    <row r="38" spans="1:11" ht="13.9">
      <c r="A38" s="80">
        <v>2</v>
      </c>
      <c r="B38" s="380"/>
      <c r="C38" s="381"/>
      <c r="D38" s="381"/>
      <c r="E38" s="381"/>
      <c r="F38" s="381"/>
      <c r="G38" s="285"/>
      <c r="H38" s="58"/>
    </row>
    <row r="39" spans="1:11" ht="13.9">
      <c r="A39" s="80">
        <v>3</v>
      </c>
      <c r="B39" s="380"/>
      <c r="C39" s="381"/>
      <c r="D39" s="381"/>
      <c r="E39" s="381"/>
      <c r="F39" s="381"/>
      <c r="G39" s="285"/>
      <c r="H39" s="58"/>
    </row>
    <row r="40" spans="1:11" ht="13.9">
      <c r="A40" s="80">
        <v>4</v>
      </c>
      <c r="B40" s="380"/>
      <c r="C40" s="381"/>
      <c r="D40" s="381"/>
      <c r="E40" s="381"/>
      <c r="F40" s="381"/>
      <c r="G40" s="285"/>
      <c r="H40" s="58"/>
    </row>
    <row r="41" spans="1:11" ht="13.9">
      <c r="A41" s="80">
        <v>5</v>
      </c>
      <c r="B41" s="380"/>
      <c r="C41" s="381"/>
      <c r="D41" s="381"/>
      <c r="E41" s="381"/>
      <c r="F41" s="381"/>
      <c r="G41" s="285"/>
      <c r="H41" s="58"/>
    </row>
    <row r="42" spans="1:11" ht="13.9">
      <c r="A42" s="80">
        <v>6</v>
      </c>
      <c r="B42" s="387"/>
      <c r="C42" s="388"/>
      <c r="D42" s="388"/>
      <c r="E42" s="388"/>
      <c r="F42" s="389"/>
      <c r="G42" s="285"/>
      <c r="H42" s="58"/>
      <c r="K42" s="27"/>
    </row>
    <row r="43" spans="1:11" ht="13.9">
      <c r="A43" s="80">
        <v>7</v>
      </c>
      <c r="B43" s="380"/>
      <c r="C43" s="381"/>
      <c r="D43" s="381"/>
      <c r="E43" s="381"/>
      <c r="F43" s="381"/>
      <c r="G43" s="285"/>
      <c r="H43" s="58"/>
      <c r="K43" s="27"/>
    </row>
    <row r="44" spans="1:11" ht="13.9">
      <c r="A44" s="80">
        <v>8</v>
      </c>
      <c r="B44" s="385"/>
      <c r="C44" s="386"/>
      <c r="D44" s="386"/>
      <c r="E44" s="386"/>
      <c r="F44" s="386"/>
      <c r="G44" s="285"/>
      <c r="H44" s="58"/>
      <c r="K44" s="27"/>
    </row>
    <row r="45" spans="1:11" ht="13.9">
      <c r="A45" s="80">
        <v>9</v>
      </c>
      <c r="B45" s="380"/>
      <c r="C45" s="381"/>
      <c r="D45" s="381"/>
      <c r="E45" s="381"/>
      <c r="F45" s="381"/>
      <c r="G45" s="285"/>
      <c r="H45" s="58"/>
      <c r="K45" s="27"/>
    </row>
    <row r="46" spans="1:11" ht="13.9">
      <c r="A46" s="80">
        <v>10</v>
      </c>
      <c r="B46" s="380"/>
      <c r="C46" s="381"/>
      <c r="D46" s="381"/>
      <c r="E46" s="381"/>
      <c r="F46" s="381"/>
      <c r="G46" s="285"/>
      <c r="H46" s="58"/>
      <c r="K46" s="27"/>
    </row>
    <row r="47" spans="1:11" ht="13.9">
      <c r="A47" s="80">
        <v>11</v>
      </c>
      <c r="B47" s="380"/>
      <c r="C47" s="381"/>
      <c r="D47" s="381"/>
      <c r="E47" s="381"/>
      <c r="F47" s="381"/>
      <c r="G47" s="285"/>
      <c r="H47" s="58"/>
    </row>
    <row r="48" spans="1:11" ht="13.9">
      <c r="A48" s="80">
        <v>12</v>
      </c>
      <c r="B48" s="380"/>
      <c r="C48" s="381"/>
      <c r="D48" s="381"/>
      <c r="E48" s="381"/>
      <c r="F48" s="381"/>
      <c r="G48" s="285"/>
      <c r="H48" s="58"/>
    </row>
    <row r="49" spans="1:8" ht="13.9">
      <c r="A49" s="80">
        <v>13</v>
      </c>
      <c r="B49" s="379"/>
      <c r="C49" s="379"/>
      <c r="D49" s="379"/>
      <c r="E49" s="379"/>
      <c r="F49" s="379"/>
      <c r="G49" s="102"/>
      <c r="H49" s="58"/>
    </row>
    <row r="50" spans="1:8" ht="13.9">
      <c r="A50" s="80">
        <v>14</v>
      </c>
      <c r="B50" s="379"/>
      <c r="C50" s="379"/>
      <c r="D50" s="379"/>
      <c r="E50" s="379"/>
      <c r="F50" s="379"/>
      <c r="G50" s="102"/>
      <c r="H50" s="58"/>
    </row>
    <row r="51" spans="1:8" ht="13.9">
      <c r="A51" s="80">
        <v>15</v>
      </c>
      <c r="B51" s="382"/>
      <c r="C51" s="383"/>
      <c r="D51" s="383"/>
      <c r="E51" s="383"/>
      <c r="F51" s="384"/>
      <c r="G51" s="103"/>
      <c r="H51" s="58"/>
    </row>
    <row r="52" spans="1:8" ht="9" customHeight="1">
      <c r="H52" s="58"/>
    </row>
    <row r="53" spans="1:8" ht="14.25" thickBot="1">
      <c r="F53" s="58" t="s">
        <v>65</v>
      </c>
      <c r="G53" s="28">
        <f>SUM(G37:G51)</f>
        <v>0</v>
      </c>
      <c r="H53" s="58"/>
    </row>
    <row r="54" spans="1:8" ht="14.25" thickTop="1"/>
    <row r="55" spans="1:8" ht="15" customHeight="1"/>
  </sheetData>
  <mergeCells count="30">
    <mergeCell ref="B51:F51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45:F45"/>
    <mergeCell ref="B46:F46"/>
    <mergeCell ref="B47:F47"/>
    <mergeCell ref="B27:F27"/>
    <mergeCell ref="B13:F13"/>
    <mergeCell ref="B14:F14"/>
    <mergeCell ref="B15:F15"/>
    <mergeCell ref="B19:F19"/>
    <mergeCell ref="B20:F20"/>
    <mergeCell ref="B21:F21"/>
    <mergeCell ref="B22:F22"/>
    <mergeCell ref="B23:F23"/>
    <mergeCell ref="B24:F24"/>
    <mergeCell ref="B25:F25"/>
    <mergeCell ref="B26:F26"/>
    <mergeCell ref="B16:F16"/>
    <mergeCell ref="B17:F17"/>
    <mergeCell ref="B18:F18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8"/>
  <sheetViews>
    <sheetView showGridLines="0" view="pageBreakPreview" zoomScale="85" zoomScaleNormal="60" zoomScaleSheetLayoutView="85" workbookViewId="0">
      <selection activeCell="G42" sqref="G42"/>
    </sheetView>
  </sheetViews>
  <sheetFormatPr defaultColWidth="0" defaultRowHeight="0" customHeight="1" zeroHeight="1"/>
  <cols>
    <col min="1" max="1" width="2.3515625" style="5" customWidth="1"/>
    <col min="2" max="6" width="8" style="5" customWidth="1"/>
    <col min="7" max="7" width="20.3515625" style="5" customWidth="1"/>
    <col min="8" max="8" width="2.3515625" style="5" customWidth="1"/>
    <col min="9" max="9" width="8.64453125" style="5" bestFit="1" customWidth="1"/>
    <col min="10" max="10" width="2.3515625" style="5" customWidth="1"/>
    <col min="11" max="11" width="11.1171875" style="5" bestFit="1" customWidth="1"/>
    <col min="12" max="12" width="2.3515625" style="5" customWidth="1"/>
    <col min="13" max="16384" width="0" style="5" hidden="1"/>
  </cols>
  <sheetData>
    <row r="1" spans="1:11" s="58" customFormat="1" ht="12.4">
      <c r="A1" s="364" t="s">
        <v>788</v>
      </c>
      <c r="E1" s="59"/>
      <c r="K1" s="319"/>
    </row>
    <row r="2" spans="1:11" s="58" customFormat="1" ht="14.65">
      <c r="A2" s="57" t="str">
        <f>CompName</f>
        <v>National Grid Gas Plc</v>
      </c>
      <c r="E2" s="59"/>
      <c r="K2" s="319"/>
    </row>
    <row r="3" spans="1:11" s="58" customFormat="1" ht="12.4">
      <c r="A3" s="60"/>
      <c r="C3" s="58" t="s">
        <v>174</v>
      </c>
      <c r="E3" s="59"/>
      <c r="K3" s="319"/>
    </row>
    <row r="4" spans="1:11" s="58" customFormat="1" ht="14.65">
      <c r="A4" s="57"/>
      <c r="E4" s="59"/>
      <c r="K4" s="319"/>
    </row>
    <row r="5" spans="1:11" ht="5.0999999999999996" customHeight="1">
      <c r="K5" s="357"/>
    </row>
    <row r="6" spans="1:11" ht="13.9">
      <c r="C6" s="23" t="s">
        <v>173</v>
      </c>
      <c r="D6" s="23" t="str">
        <f>RegYr</f>
        <v>Regulatory Year ending 31 March 2019</v>
      </c>
      <c r="K6" s="357"/>
    </row>
    <row r="7" spans="1:11" ht="5.0999999999999996" customHeight="1">
      <c r="K7" s="357"/>
    </row>
    <row r="8" spans="1:11" ht="13.9" hidden="1">
      <c r="A8" s="21"/>
      <c r="B8" s="21"/>
      <c r="C8" s="21"/>
      <c r="D8" s="21"/>
      <c r="E8" s="21"/>
      <c r="F8" s="22"/>
      <c r="G8" s="21"/>
      <c r="H8" s="21"/>
      <c r="I8" s="21"/>
      <c r="J8" s="21"/>
      <c r="K8" s="21"/>
    </row>
    <row r="9" spans="1:11" ht="13.9">
      <c r="A9" s="6"/>
      <c r="B9" s="6"/>
      <c r="C9" s="6"/>
      <c r="D9" s="6"/>
      <c r="E9" s="6"/>
      <c r="F9" s="7"/>
      <c r="G9" s="6"/>
      <c r="H9" s="6"/>
      <c r="I9" s="20" t="s">
        <v>1</v>
      </c>
      <c r="J9" s="6"/>
      <c r="K9" s="358" t="s">
        <v>1</v>
      </c>
    </row>
    <row r="10" spans="1:11" ht="13.9">
      <c r="A10" s="6"/>
      <c r="B10" s="13" t="s">
        <v>61</v>
      </c>
      <c r="C10" s="6"/>
      <c r="D10" s="6"/>
      <c r="E10" s="6"/>
      <c r="F10" s="7"/>
      <c r="G10" s="6"/>
      <c r="H10" s="6"/>
      <c r="I10" s="20"/>
      <c r="J10" s="6"/>
      <c r="K10" s="358"/>
    </row>
    <row r="11" spans="1:11" s="8" customFormat="1" ht="13.9">
      <c r="A11" s="6"/>
      <c r="B11" s="5" t="s">
        <v>60</v>
      </c>
      <c r="C11" s="6"/>
      <c r="D11" s="6"/>
      <c r="E11" s="6"/>
      <c r="F11" s="7"/>
      <c r="G11" s="6"/>
      <c r="H11" s="6"/>
      <c r="I11" s="74">
        <f>'R10 TO Correction'!J14</f>
        <v>0</v>
      </c>
      <c r="J11" s="15"/>
      <c r="K11" s="12"/>
    </row>
    <row r="12" spans="1:11" s="8" customFormat="1" ht="13.9">
      <c r="A12" s="6"/>
      <c r="B12" s="6" t="s">
        <v>517</v>
      </c>
      <c r="C12" s="6"/>
      <c r="D12" s="6"/>
      <c r="E12" s="6"/>
      <c r="F12" s="7"/>
      <c r="G12" s="7"/>
      <c r="H12" s="6"/>
      <c r="I12" s="74">
        <f>'R20 SO Correction (SOK)'!J32</f>
        <v>0</v>
      </c>
      <c r="J12" s="12"/>
      <c r="K12" s="359"/>
    </row>
    <row r="13" spans="1:11" s="8" customFormat="1" ht="13.9">
      <c r="A13" s="6"/>
      <c r="B13" s="6"/>
      <c r="C13" s="19"/>
      <c r="D13" s="6"/>
      <c r="E13" s="6"/>
      <c r="F13" s="7"/>
      <c r="G13" s="7"/>
      <c r="H13" s="6"/>
      <c r="I13" s="12"/>
      <c r="J13" s="12"/>
      <c r="K13" s="360">
        <f>SUM(I11:I12)</f>
        <v>0</v>
      </c>
    </row>
    <row r="14" spans="1:11" s="8" customFormat="1" ht="5.0999999999999996" customHeight="1">
      <c r="A14" s="18"/>
      <c r="B14" s="6"/>
      <c r="C14" s="6"/>
      <c r="D14" s="6"/>
      <c r="E14" s="6"/>
      <c r="F14" s="7"/>
      <c r="G14" s="7"/>
      <c r="H14" s="6"/>
      <c r="I14" s="12"/>
      <c r="J14" s="12"/>
      <c r="K14" s="12"/>
    </row>
    <row r="15" spans="1:11" s="8" customFormat="1" ht="13.9" hidden="1">
      <c r="A15" s="6"/>
      <c r="B15" s="6"/>
      <c r="C15" s="6"/>
      <c r="D15" s="6"/>
      <c r="E15" s="6"/>
      <c r="F15" s="7"/>
      <c r="G15" s="6"/>
      <c r="H15" s="6"/>
      <c r="I15" s="12"/>
      <c r="J15" s="12"/>
      <c r="K15" s="337"/>
    </row>
    <row r="16" spans="1:11" s="8" customFormat="1" ht="13.9" hidden="1">
      <c r="A16" s="6"/>
      <c r="B16" s="6"/>
      <c r="C16" s="6"/>
      <c r="D16" s="6"/>
      <c r="E16" s="6"/>
      <c r="F16" s="7"/>
      <c r="G16" s="6"/>
      <c r="H16" s="6"/>
      <c r="I16" s="12"/>
      <c r="J16" s="12"/>
      <c r="K16" s="337"/>
    </row>
    <row r="17" spans="1:11" s="8" customFormat="1" ht="13.9">
      <c r="A17" s="6"/>
      <c r="B17" s="6" t="s">
        <v>59</v>
      </c>
      <c r="C17" s="6"/>
      <c r="D17" s="6"/>
      <c r="E17" s="6"/>
      <c r="F17" s="7"/>
      <c r="G17" s="6"/>
      <c r="H17" s="6"/>
      <c r="I17" s="12"/>
      <c r="J17" s="12"/>
      <c r="K17" s="12"/>
    </row>
    <row r="18" spans="1:11" s="8" customFormat="1" ht="13.9">
      <c r="A18" s="6"/>
      <c r="B18" s="6"/>
      <c r="C18" s="6" t="s">
        <v>58</v>
      </c>
      <c r="D18" s="6"/>
      <c r="E18" s="6"/>
      <c r="F18" s="7"/>
      <c r="G18" s="6"/>
      <c r="H18" s="6"/>
      <c r="I18" s="74">
        <f>'R13 Excluded Revenue'!G29</f>
        <v>0</v>
      </c>
      <c r="J18" s="12"/>
      <c r="K18" s="12"/>
    </row>
    <row r="19" spans="1:11" s="8" customFormat="1" ht="13.9">
      <c r="A19" s="6"/>
      <c r="B19" s="6"/>
      <c r="C19" s="6" t="s">
        <v>57</v>
      </c>
      <c r="D19" s="6"/>
      <c r="E19" s="6"/>
      <c r="F19" s="7"/>
      <c r="G19" s="6"/>
      <c r="H19" s="6"/>
      <c r="I19" s="43"/>
      <c r="J19" s="12"/>
      <c r="K19" s="12"/>
    </row>
    <row r="20" spans="1:11" s="8" customFormat="1" ht="13.9">
      <c r="A20" s="6"/>
      <c r="B20" s="6"/>
      <c r="C20" s="6" t="s">
        <v>56</v>
      </c>
      <c r="D20" s="6"/>
      <c r="E20" s="6"/>
      <c r="F20" s="7"/>
      <c r="G20" s="6"/>
      <c r="H20" s="6"/>
      <c r="I20" s="74">
        <f>'R13 Excluded Revenue'!G53</f>
        <v>0</v>
      </c>
      <c r="J20" s="12"/>
      <c r="K20" s="12"/>
    </row>
    <row r="21" spans="1:11" s="8" customFormat="1" ht="13.9">
      <c r="A21" s="6"/>
      <c r="B21" s="6"/>
      <c r="C21" s="6"/>
      <c r="D21" s="6"/>
      <c r="E21" s="6"/>
      <c r="F21" s="7"/>
      <c r="G21" s="6"/>
      <c r="H21" s="6"/>
      <c r="I21" s="12"/>
      <c r="J21" s="12"/>
      <c r="K21" s="360">
        <f>SUM(I18:I20)</f>
        <v>0</v>
      </c>
    </row>
    <row r="22" spans="1:11" s="8" customFormat="1" ht="9" customHeight="1">
      <c r="A22" s="6"/>
      <c r="B22" s="6"/>
      <c r="C22" s="6"/>
      <c r="D22" s="6"/>
      <c r="E22" s="6"/>
      <c r="F22" s="7"/>
      <c r="G22" s="6"/>
      <c r="H22" s="6"/>
      <c r="I22" s="12"/>
      <c r="J22" s="12"/>
      <c r="K22" s="12"/>
    </row>
    <row r="23" spans="1:11" s="8" customFormat="1" ht="13.9">
      <c r="A23" s="6"/>
      <c r="B23" s="6" t="s">
        <v>55</v>
      </c>
      <c r="C23" s="6"/>
      <c r="D23" s="17"/>
      <c r="E23" s="6"/>
      <c r="F23" s="7"/>
      <c r="G23" s="6"/>
      <c r="H23" s="6"/>
      <c r="I23" s="12"/>
      <c r="J23" s="12"/>
      <c r="K23" s="12"/>
    </row>
    <row r="24" spans="1:11" s="8" customFormat="1" ht="13.9">
      <c r="A24" s="6"/>
      <c r="B24" s="6" t="s">
        <v>54</v>
      </c>
      <c r="C24" s="6"/>
      <c r="D24" s="6"/>
      <c r="E24" s="6"/>
      <c r="F24" s="7"/>
      <c r="G24" s="6"/>
      <c r="H24" s="6"/>
      <c r="I24" s="12"/>
      <c r="J24" s="12"/>
      <c r="K24" s="12"/>
    </row>
    <row r="25" spans="1:11" s="8" customFormat="1" ht="5.0999999999999996" customHeight="1">
      <c r="A25" s="6"/>
      <c r="B25" s="6"/>
      <c r="C25" s="6"/>
      <c r="D25" s="6"/>
      <c r="E25" s="6"/>
      <c r="F25" s="7"/>
      <c r="G25" s="6"/>
      <c r="H25" s="6"/>
      <c r="I25" s="12"/>
      <c r="J25" s="12"/>
      <c r="K25" s="12"/>
    </row>
    <row r="26" spans="1:11" s="8" customFormat="1" ht="27.75" customHeight="1">
      <c r="A26" s="6"/>
      <c r="B26" s="393"/>
      <c r="C26" s="394"/>
      <c r="D26" s="394"/>
      <c r="E26" s="394"/>
      <c r="F26" s="394"/>
      <c r="G26" s="395"/>
      <c r="H26" s="6"/>
      <c r="I26" s="77"/>
      <c r="J26" s="12"/>
      <c r="K26" s="12"/>
    </row>
    <row r="27" spans="1:11" s="8" customFormat="1" ht="15" customHeight="1">
      <c r="A27" s="6"/>
      <c r="B27" s="393"/>
      <c r="C27" s="394"/>
      <c r="D27" s="394"/>
      <c r="E27" s="394"/>
      <c r="F27" s="394"/>
      <c r="G27" s="395"/>
      <c r="H27" s="6"/>
      <c r="I27" s="76"/>
      <c r="J27" s="12"/>
      <c r="K27" s="12"/>
    </row>
    <row r="28" spans="1:11" s="8" customFormat="1" ht="15" customHeight="1">
      <c r="A28" s="6"/>
      <c r="B28" s="393"/>
      <c r="C28" s="394"/>
      <c r="D28" s="394"/>
      <c r="E28" s="394"/>
      <c r="F28" s="394"/>
      <c r="G28" s="395"/>
      <c r="H28" s="16"/>
      <c r="I28" s="76"/>
      <c r="J28" s="12"/>
      <c r="K28" s="12"/>
    </row>
    <row r="29" spans="1:11" s="8" customFormat="1" ht="13.9">
      <c r="A29" s="6"/>
      <c r="B29" s="393"/>
      <c r="C29" s="394"/>
      <c r="D29" s="394"/>
      <c r="E29" s="394"/>
      <c r="F29" s="394"/>
      <c r="G29" s="395"/>
      <c r="H29" s="16"/>
      <c r="I29" s="76"/>
      <c r="J29" s="12"/>
      <c r="K29" s="12"/>
    </row>
    <row r="30" spans="1:11" s="8" customFormat="1" ht="15" customHeight="1">
      <c r="A30" s="6"/>
      <c r="B30" s="393"/>
      <c r="C30" s="394"/>
      <c r="D30" s="394"/>
      <c r="E30" s="394"/>
      <c r="F30" s="394"/>
      <c r="G30" s="395"/>
      <c r="H30" s="6"/>
      <c r="I30" s="76"/>
      <c r="J30" s="12"/>
      <c r="K30" s="12"/>
    </row>
    <row r="31" spans="1:11" s="8" customFormat="1" ht="15" customHeight="1">
      <c r="A31" s="6"/>
      <c r="B31" s="393"/>
      <c r="C31" s="394"/>
      <c r="D31" s="394"/>
      <c r="E31" s="394"/>
      <c r="F31" s="394"/>
      <c r="G31" s="395"/>
      <c r="H31" s="16"/>
      <c r="I31" s="76"/>
      <c r="J31" s="12"/>
      <c r="K31" s="12"/>
    </row>
    <row r="32" spans="1:11" s="8" customFormat="1" ht="31.5" customHeight="1">
      <c r="A32" s="6"/>
      <c r="B32" s="393"/>
      <c r="C32" s="396"/>
      <c r="D32" s="396"/>
      <c r="E32" s="396"/>
      <c r="F32" s="396"/>
      <c r="G32" s="397"/>
      <c r="H32" s="6"/>
      <c r="I32" s="76"/>
      <c r="J32" s="12"/>
      <c r="K32" s="12"/>
    </row>
    <row r="33" spans="1:11" s="8" customFormat="1" ht="15" customHeight="1">
      <c r="A33" s="6"/>
      <c r="B33" s="393"/>
      <c r="C33" s="394"/>
      <c r="D33" s="394"/>
      <c r="E33" s="394"/>
      <c r="F33" s="394"/>
      <c r="G33" s="395"/>
      <c r="H33" s="16"/>
      <c r="I33" s="76"/>
      <c r="J33" s="12"/>
      <c r="K33" s="12"/>
    </row>
    <row r="34" spans="1:11" s="8" customFormat="1" ht="15" customHeight="1">
      <c r="A34" s="6"/>
      <c r="B34" s="393"/>
      <c r="C34" s="398"/>
      <c r="D34" s="398"/>
      <c r="E34" s="398"/>
      <c r="F34" s="398"/>
      <c r="G34" s="395"/>
      <c r="H34" s="16"/>
      <c r="I34" s="76"/>
      <c r="J34" s="12"/>
      <c r="K34" s="12"/>
    </row>
    <row r="35" spans="1:11" s="8" customFormat="1" ht="15" customHeight="1">
      <c r="A35" s="6"/>
      <c r="B35" s="393"/>
      <c r="C35" s="398"/>
      <c r="D35" s="398"/>
      <c r="E35" s="398"/>
      <c r="F35" s="398"/>
      <c r="G35" s="395"/>
      <c r="H35" s="6"/>
      <c r="I35" s="76"/>
      <c r="J35" s="12"/>
      <c r="K35" s="12"/>
    </row>
    <row r="36" spans="1:11" s="8" customFormat="1" ht="13.9">
      <c r="A36" s="6"/>
      <c r="B36" s="6"/>
      <c r="C36" s="6"/>
      <c r="D36" s="6"/>
      <c r="E36" s="6"/>
      <c r="F36" s="7"/>
      <c r="G36" s="6"/>
      <c r="H36" s="6"/>
      <c r="I36" s="12"/>
      <c r="J36" s="12"/>
      <c r="K36" s="360">
        <f>SUM(I26:I35)</f>
        <v>0</v>
      </c>
    </row>
    <row r="37" spans="1:11" s="8" customFormat="1" ht="13.9">
      <c r="A37" s="6"/>
      <c r="B37" s="6"/>
      <c r="C37" s="6"/>
      <c r="D37" s="6"/>
      <c r="E37" s="6"/>
      <c r="F37" s="6"/>
      <c r="G37" s="6"/>
      <c r="H37" s="6"/>
      <c r="I37" s="15"/>
      <c r="J37" s="12"/>
      <c r="K37" s="12"/>
    </row>
    <row r="38" spans="1:11" s="8" customFormat="1" ht="14.25" thickBot="1">
      <c r="A38" s="6"/>
      <c r="B38" s="14"/>
      <c r="C38" s="13"/>
      <c r="D38" s="13"/>
      <c r="E38" s="6"/>
      <c r="F38" s="7"/>
      <c r="G38" s="115" t="s">
        <v>516</v>
      </c>
      <c r="H38" s="6"/>
      <c r="I38" s="12"/>
      <c r="J38" s="12"/>
      <c r="K38" s="361">
        <f>K13+K21+K36</f>
        <v>0</v>
      </c>
    </row>
    <row r="39" spans="1:11" s="8" customFormat="1" ht="14.25" thickTop="1">
      <c r="A39" s="6"/>
      <c r="B39" s="6"/>
      <c r="C39" s="6"/>
      <c r="D39" s="6"/>
      <c r="E39" s="6"/>
      <c r="F39" s="7"/>
      <c r="G39" s="6"/>
      <c r="H39" s="6"/>
      <c r="I39" s="11"/>
      <c r="J39" s="11"/>
      <c r="K39" s="347"/>
    </row>
    <row r="40" spans="1:11" s="8" customFormat="1" ht="13.9">
      <c r="A40" s="6"/>
      <c r="B40" s="6"/>
      <c r="C40" s="6"/>
      <c r="D40" s="6"/>
      <c r="E40" s="6"/>
      <c r="F40" s="7"/>
      <c r="G40" s="6"/>
      <c r="H40" s="6"/>
      <c r="I40" s="9"/>
      <c r="J40" s="9"/>
      <c r="K40" s="348"/>
    </row>
    <row r="41" spans="1:11" s="8" customFormat="1" ht="13.9">
      <c r="A41" s="6"/>
      <c r="B41" s="6"/>
      <c r="C41" s="6"/>
      <c r="D41" s="6"/>
      <c r="E41" s="6"/>
      <c r="F41" s="7"/>
      <c r="G41" s="6"/>
      <c r="H41" s="6"/>
      <c r="I41" s="9"/>
      <c r="J41" s="9"/>
      <c r="K41" s="348"/>
    </row>
    <row r="42" spans="1:11" s="8" customFormat="1" ht="13.9">
      <c r="A42" s="10" t="s">
        <v>53</v>
      </c>
      <c r="B42" s="6"/>
      <c r="C42" s="6"/>
      <c r="D42" s="6"/>
      <c r="E42" s="6"/>
      <c r="F42" s="7"/>
      <c r="G42" s="6"/>
      <c r="H42" s="6"/>
      <c r="I42" s="9"/>
      <c r="J42" s="9"/>
      <c r="K42" s="348"/>
    </row>
    <row r="43" spans="1:11" ht="13.9">
      <c r="A43" s="6"/>
      <c r="B43" s="6"/>
      <c r="C43" s="6"/>
      <c r="D43" s="6"/>
      <c r="E43" s="6"/>
      <c r="F43" s="7"/>
      <c r="G43" s="6"/>
      <c r="H43" s="6"/>
      <c r="I43" s="6"/>
      <c r="J43" s="6"/>
      <c r="K43" s="21"/>
    </row>
    <row r="44" spans="1:11" ht="50.25" customHeight="1">
      <c r="A44" s="390"/>
      <c r="B44" s="390"/>
      <c r="C44" s="390"/>
      <c r="D44" s="390"/>
      <c r="E44" s="390"/>
      <c r="F44" s="390"/>
      <c r="G44" s="391"/>
      <c r="H44" s="391"/>
      <c r="I44" s="391"/>
      <c r="J44" s="391"/>
      <c r="K44" s="392"/>
    </row>
    <row r="45" spans="1:11" ht="36" customHeight="1">
      <c r="A45" s="390"/>
      <c r="B45" s="390"/>
      <c r="C45" s="390"/>
      <c r="D45" s="390"/>
      <c r="E45" s="390"/>
      <c r="F45" s="390"/>
      <c r="G45" s="391"/>
      <c r="H45" s="391"/>
      <c r="I45" s="391"/>
      <c r="J45" s="391"/>
      <c r="K45" s="392"/>
    </row>
    <row r="46" spans="1:11" ht="81.75" customHeight="1">
      <c r="A46" s="390"/>
      <c r="B46" s="390"/>
      <c r="C46" s="390"/>
      <c r="D46" s="390"/>
      <c r="E46" s="390"/>
      <c r="F46" s="390"/>
      <c r="G46" s="391"/>
      <c r="H46" s="391"/>
      <c r="I46" s="391"/>
      <c r="J46" s="391"/>
      <c r="K46" s="392"/>
    </row>
    <row r="47" spans="1:11" ht="33" customHeight="1">
      <c r="A47" s="390"/>
      <c r="B47" s="390"/>
      <c r="C47" s="390"/>
      <c r="D47" s="390"/>
      <c r="E47" s="390"/>
      <c r="F47" s="390"/>
      <c r="G47" s="391"/>
      <c r="H47" s="391"/>
      <c r="I47" s="391"/>
      <c r="J47" s="391"/>
      <c r="K47" s="392"/>
    </row>
    <row r="48" spans="1:11" ht="13.9">
      <c r="A48" s="390"/>
      <c r="B48" s="390"/>
      <c r="C48" s="390"/>
      <c r="D48" s="390"/>
      <c r="E48" s="390"/>
      <c r="F48" s="390"/>
      <c r="G48" s="391"/>
      <c r="H48" s="391"/>
      <c r="I48" s="391"/>
      <c r="J48" s="391"/>
      <c r="K48" s="392"/>
    </row>
    <row r="49" spans="1:11" ht="13.9">
      <c r="A49" s="390"/>
      <c r="B49" s="390"/>
      <c r="C49" s="390"/>
      <c r="D49" s="390"/>
      <c r="E49" s="390"/>
      <c r="F49" s="390"/>
      <c r="G49" s="391"/>
      <c r="H49" s="391"/>
      <c r="I49" s="391"/>
      <c r="J49" s="391"/>
      <c r="K49" s="392"/>
    </row>
    <row r="50" spans="1:11" ht="13.9">
      <c r="A50" s="390"/>
      <c r="B50" s="390"/>
      <c r="C50" s="390"/>
      <c r="D50" s="390"/>
      <c r="E50" s="390"/>
      <c r="F50" s="390"/>
      <c r="G50" s="391"/>
      <c r="H50" s="391"/>
      <c r="I50" s="391"/>
      <c r="J50" s="391"/>
      <c r="K50" s="392"/>
    </row>
    <row r="51" spans="1:11" ht="13.9"/>
    <row r="52" spans="1:11" ht="13.9"/>
    <row r="53" spans="1:11" ht="15" customHeight="1"/>
    <row r="54" spans="1:11" ht="15" customHeight="1"/>
    <row r="55" spans="1:11" ht="15" customHeight="1"/>
    <row r="56" spans="1:11" ht="15" customHeight="1"/>
    <row r="57" spans="1:11" ht="15" customHeight="1"/>
    <row r="58" spans="1:11" ht="15" customHeight="1"/>
  </sheetData>
  <mergeCells count="17">
    <mergeCell ref="B26:G26"/>
    <mergeCell ref="B27:G27"/>
    <mergeCell ref="B32:G32"/>
    <mergeCell ref="B35:G35"/>
    <mergeCell ref="B31:G31"/>
    <mergeCell ref="B28:G28"/>
    <mergeCell ref="B29:G29"/>
    <mergeCell ref="B30:G30"/>
    <mergeCell ref="B33:G33"/>
    <mergeCell ref="B34:G34"/>
    <mergeCell ref="A49:K49"/>
    <mergeCell ref="A44:K44"/>
    <mergeCell ref="A50:K50"/>
    <mergeCell ref="A45:K45"/>
    <mergeCell ref="A46:K46"/>
    <mergeCell ref="A47:K47"/>
    <mergeCell ref="A48:K48"/>
  </mergeCells>
  <pageMargins left="0.15748031496062992" right="0.15748031496062992" top="0.59055118110236227" bottom="0.59055118110236227" header="0.11811023622047245" footer="0.11811023622047245"/>
  <pageSetup paperSize="9" scale="89" orientation="portrait" r:id="rId1"/>
  <headerFooter alignWithMargins="0">
    <oddFooter>&amp;L&amp;F&amp;C&amp;A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showGridLines="0" zoomScale="85" zoomScaleNormal="85" workbookViewId="0"/>
  </sheetViews>
  <sheetFormatPr defaultColWidth="9" defaultRowHeight="12.4"/>
  <cols>
    <col min="1" max="1" width="50.46875" style="192" customWidth="1"/>
    <col min="2" max="2" width="6.234375" style="141" customWidth="1"/>
    <col min="3" max="3" width="5.87890625" style="141" customWidth="1"/>
    <col min="4" max="4" width="9.64453125" style="141" customWidth="1"/>
    <col min="5" max="5" width="22.1171875" style="141" bestFit="1" customWidth="1"/>
    <col min="6" max="6" width="9.234375" style="141" customWidth="1"/>
    <col min="7" max="7" width="9.3515625" style="141" customWidth="1"/>
    <col min="8" max="8" width="10.234375" style="141" customWidth="1"/>
    <col min="9" max="9" width="10.3515625" style="141" customWidth="1"/>
    <col min="10" max="10" width="10" style="141" customWidth="1"/>
    <col min="11" max="11" width="9.76171875" style="141" customWidth="1"/>
    <col min="12" max="12" width="10" style="141" customWidth="1"/>
    <col min="13" max="13" width="10.87890625" style="141" bestFit="1" customWidth="1"/>
    <col min="14" max="16384" width="9" style="141"/>
  </cols>
  <sheetData>
    <row r="1" spans="1:19" s="147" customFormat="1" ht="14.65">
      <c r="A1" s="295" t="s">
        <v>695</v>
      </c>
      <c r="N1" s="330"/>
    </row>
    <row r="2" spans="1:19" s="147" customFormat="1" ht="14.65">
      <c r="A2" s="295" t="str">
        <f>CompName</f>
        <v>National Grid Gas Plc</v>
      </c>
      <c r="N2" s="330"/>
    </row>
    <row r="3" spans="1:19" s="147" customFormat="1">
      <c r="A3" s="296" t="str">
        <f>RegYr</f>
        <v>Regulatory Year ending 31 March 2019</v>
      </c>
      <c r="H3" s="317"/>
      <c r="I3" s="317"/>
      <c r="N3" s="330"/>
    </row>
    <row r="4" spans="1:19">
      <c r="A4" s="297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6"/>
      <c r="O4" s="175"/>
      <c r="P4" s="175"/>
      <c r="Q4" s="175"/>
      <c r="R4" s="175"/>
      <c r="S4" s="175"/>
    </row>
    <row r="5" spans="1:19" ht="18" customHeight="1">
      <c r="A5" s="298" t="s">
        <v>369</v>
      </c>
      <c r="B5" s="166"/>
      <c r="C5" s="166"/>
      <c r="D5" s="166"/>
      <c r="E5" s="166"/>
      <c r="F5" s="203"/>
      <c r="G5" s="187" t="s">
        <v>253</v>
      </c>
      <c r="H5" s="203"/>
      <c r="I5" s="203"/>
      <c r="J5" s="203"/>
      <c r="K5" s="203"/>
      <c r="L5" s="203"/>
      <c r="M5" s="155"/>
      <c r="N5" s="328"/>
    </row>
    <row r="6" spans="1:19" ht="14.25">
      <c r="A6" s="299" t="s">
        <v>622</v>
      </c>
      <c r="B6" s="166"/>
      <c r="C6" s="166"/>
      <c r="D6" s="166"/>
      <c r="E6" s="166"/>
      <c r="F6" s="144">
        <v>2014</v>
      </c>
      <c r="G6" s="144">
        <v>2015</v>
      </c>
      <c r="H6" s="144">
        <v>2016</v>
      </c>
      <c r="I6" s="144">
        <v>2017</v>
      </c>
      <c r="J6" s="144">
        <v>2018</v>
      </c>
      <c r="K6" s="144">
        <v>2019</v>
      </c>
      <c r="L6" s="144">
        <v>2020</v>
      </c>
      <c r="M6" s="144">
        <v>2021</v>
      </c>
      <c r="N6" s="328"/>
    </row>
    <row r="7" spans="1:19">
      <c r="A7" s="139" t="s">
        <v>38</v>
      </c>
      <c r="B7" s="140" t="s">
        <v>184</v>
      </c>
      <c r="D7" s="140" t="s">
        <v>1</v>
      </c>
      <c r="E7" s="286"/>
      <c r="F7" s="169">
        <f>SOPU</f>
        <v>66.894000000000005</v>
      </c>
      <c r="G7" s="169">
        <f t="shared" ref="G7:M7" si="0">SOPU</f>
        <v>67.429000000000002</v>
      </c>
      <c r="H7" s="169">
        <f t="shared" si="0"/>
        <v>68.826999999999998</v>
      </c>
      <c r="I7" s="169">
        <f t="shared" si="0"/>
        <v>72.793000000000006</v>
      </c>
      <c r="J7" s="169">
        <f t="shared" si="0"/>
        <v>73.599999999999994</v>
      </c>
      <c r="K7" s="169">
        <f t="shared" si="0"/>
        <v>72.683000000000007</v>
      </c>
      <c r="L7" s="169">
        <f t="shared" si="0"/>
        <v>74.766999999999996</v>
      </c>
      <c r="M7" s="169">
        <f t="shared" si="0"/>
        <v>73.855000000000004</v>
      </c>
      <c r="N7" s="313" t="s">
        <v>184</v>
      </c>
    </row>
    <row r="8" spans="1:19">
      <c r="A8" s="139" t="s">
        <v>255</v>
      </c>
      <c r="B8" s="140" t="s">
        <v>254</v>
      </c>
      <c r="D8" s="140" t="s">
        <v>1</v>
      </c>
      <c r="E8" s="286"/>
      <c r="F8" s="169">
        <f t="shared" ref="F8:M8" si="1">LRD</f>
        <v>94.224999999999994</v>
      </c>
      <c r="G8" s="169">
        <f t="shared" si="1"/>
        <v>87.484999999999999</v>
      </c>
      <c r="H8" s="169">
        <f t="shared" si="1"/>
        <v>79.322999999999993</v>
      </c>
      <c r="I8" s="169">
        <f t="shared" si="1"/>
        <v>58.722999999999999</v>
      </c>
      <c r="J8" s="169">
        <f t="shared" si="1"/>
        <v>3.3000000000000002E-2</v>
      </c>
      <c r="K8" s="169">
        <f t="shared" si="1"/>
        <v>3.3000000000000002E-2</v>
      </c>
      <c r="L8" s="169">
        <f t="shared" si="1"/>
        <v>0</v>
      </c>
      <c r="M8" s="169">
        <f t="shared" si="1"/>
        <v>0</v>
      </c>
      <c r="N8" s="313" t="s">
        <v>254</v>
      </c>
    </row>
    <row r="9" spans="1:19">
      <c r="A9" s="139" t="s">
        <v>39</v>
      </c>
      <c r="B9" s="140" t="s">
        <v>214</v>
      </c>
      <c r="D9" s="140" t="s">
        <v>1</v>
      </c>
      <c r="F9" s="169">
        <f t="shared" ref="F9:M9" si="2">SOMOD</f>
        <v>0</v>
      </c>
      <c r="G9" s="169">
        <f t="shared" si="2"/>
        <v>-0.7</v>
      </c>
      <c r="H9" s="169">
        <f t="shared" si="2"/>
        <v>-13.8</v>
      </c>
      <c r="I9" s="169">
        <f t="shared" si="2"/>
        <v>1</v>
      </c>
      <c r="J9" s="169">
        <f t="shared" si="2"/>
        <v>3</v>
      </c>
      <c r="K9" s="169">
        <f t="shared" si="2"/>
        <v>-0.1</v>
      </c>
      <c r="L9" s="169">
        <f t="shared" si="2"/>
        <v>28.8</v>
      </c>
      <c r="M9" s="169">
        <f t="shared" si="2"/>
        <v>0</v>
      </c>
      <c r="N9" s="313" t="s">
        <v>98</v>
      </c>
    </row>
    <row r="10" spans="1:19">
      <c r="A10" s="139" t="s">
        <v>40</v>
      </c>
      <c r="B10" s="140" t="s">
        <v>215</v>
      </c>
      <c r="D10" s="140" t="s">
        <v>97</v>
      </c>
      <c r="F10" s="169">
        <f t="shared" ref="F10:M10" si="3">SOTRU</f>
        <v>0</v>
      </c>
      <c r="G10" s="169">
        <f t="shared" si="3"/>
        <v>-6.2810254580054417E-2</v>
      </c>
      <c r="H10" s="169">
        <f t="shared" si="3"/>
        <v>0.75393414681555315</v>
      </c>
      <c r="I10" s="169">
        <f t="shared" si="3"/>
        <v>-2.5643633722916732</v>
      </c>
      <c r="J10" s="169">
        <f t="shared" si="3"/>
        <v>-3.296539715347083</v>
      </c>
      <c r="K10" s="169">
        <f t="shared" si="3"/>
        <v>-0.62160087756712223</v>
      </c>
      <c r="L10" s="169">
        <f t="shared" si="3"/>
        <v>0.21483931140996732</v>
      </c>
      <c r="M10" s="169">
        <f t="shared" si="3"/>
        <v>-0.26140913656815756</v>
      </c>
      <c r="N10" s="313" t="s">
        <v>380</v>
      </c>
    </row>
    <row r="11" spans="1:19">
      <c r="A11" s="139" t="s">
        <v>10</v>
      </c>
      <c r="B11" s="140" t="s">
        <v>181</v>
      </c>
      <c r="D11" s="140" t="s">
        <v>1</v>
      </c>
      <c r="F11" s="169">
        <f t="shared" ref="F11:M11" si="4">RPIF</f>
        <v>1.163</v>
      </c>
      <c r="G11" s="169">
        <f t="shared" si="4"/>
        <v>1.2050000000000001</v>
      </c>
      <c r="H11" s="169">
        <f t="shared" si="4"/>
        <v>1.2270000000000001</v>
      </c>
      <c r="I11" s="169">
        <f t="shared" si="4"/>
        <v>1.2330000000000001</v>
      </c>
      <c r="J11" s="169">
        <f t="shared" si="4"/>
        <v>1.2709999999999999</v>
      </c>
      <c r="K11" s="169">
        <f t="shared" si="4"/>
        <v>1.3140000000000001</v>
      </c>
      <c r="L11" s="169">
        <f t="shared" si="4"/>
        <v>1.3580000000000001</v>
      </c>
      <c r="M11" s="169">
        <f t="shared" si="4"/>
        <v>1.31</v>
      </c>
      <c r="N11" s="313" t="s">
        <v>96</v>
      </c>
    </row>
    <row r="12" spans="1:19">
      <c r="A12" s="139" t="s">
        <v>37</v>
      </c>
      <c r="B12" s="140" t="s">
        <v>216</v>
      </c>
      <c r="D12" s="140" t="s">
        <v>1</v>
      </c>
      <c r="F12" s="199">
        <f>SUM(F7:F10)*F11</f>
        <v>187.38139699999999</v>
      </c>
      <c r="G12" s="199">
        <f>SUM(G7:G10)*G11</f>
        <v>185.75218364323104</v>
      </c>
      <c r="H12" s="199">
        <f t="shared" ref="H12:M12" si="5">SUM(H7:H10)*H11</f>
        <v>165.77252719814268</v>
      </c>
      <c r="I12" s="199">
        <f t="shared" si="5"/>
        <v>160.23036796196442</v>
      </c>
      <c r="J12" s="199">
        <f t="shared" si="5"/>
        <v>93.210641021793847</v>
      </c>
      <c r="K12" s="199">
        <f t="shared" si="5"/>
        <v>94.600640446876824</v>
      </c>
      <c r="L12" s="199">
        <f t="shared" si="5"/>
        <v>140.93573778489474</v>
      </c>
      <c r="M12" s="199">
        <f t="shared" si="5"/>
        <v>96.407604031095715</v>
      </c>
      <c r="N12" s="313" t="s">
        <v>217</v>
      </c>
    </row>
    <row r="13" spans="1:19" ht="13.5">
      <c r="A13" s="139"/>
      <c r="B13" s="140"/>
      <c r="D13" s="172"/>
      <c r="F13" s="155"/>
      <c r="H13" s="155"/>
      <c r="I13" s="154"/>
      <c r="J13" s="154"/>
      <c r="K13" s="154"/>
      <c r="L13" s="154"/>
      <c r="M13" s="154"/>
      <c r="N13" s="156"/>
      <c r="O13" s="154"/>
      <c r="P13" s="154"/>
      <c r="Q13" s="154"/>
    </row>
    <row r="14" spans="1:19" ht="13.5">
      <c r="A14" s="139"/>
      <c r="B14" s="140"/>
      <c r="D14" s="172"/>
      <c r="N14" s="156"/>
      <c r="O14" s="154"/>
      <c r="P14" s="154"/>
      <c r="Q14" s="154"/>
    </row>
    <row r="15" spans="1:19" ht="15.75">
      <c r="A15" s="300" t="s">
        <v>43</v>
      </c>
      <c r="B15" s="140"/>
      <c r="D15" s="172"/>
      <c r="G15" s="185" t="s">
        <v>41</v>
      </c>
      <c r="M15" s="155"/>
      <c r="N15" s="156"/>
      <c r="O15" s="154"/>
      <c r="P15" s="154"/>
      <c r="Q15" s="154"/>
    </row>
    <row r="16" spans="1:19" ht="14.25">
      <c r="A16" s="299" t="s">
        <v>623</v>
      </c>
      <c r="B16" s="140"/>
      <c r="D16" s="172"/>
      <c r="E16" s="144">
        <v>2013</v>
      </c>
      <c r="F16" s="144">
        <v>2014</v>
      </c>
      <c r="G16" s="144">
        <v>2015</v>
      </c>
      <c r="H16" s="144">
        <v>2016</v>
      </c>
      <c r="I16" s="144">
        <v>2017</v>
      </c>
      <c r="J16" s="144">
        <v>2018</v>
      </c>
      <c r="K16" s="144">
        <v>2019</v>
      </c>
      <c r="L16" s="144">
        <v>2020</v>
      </c>
      <c r="M16" s="144">
        <v>2021</v>
      </c>
      <c r="N16" s="156"/>
      <c r="O16" s="154"/>
      <c r="Q16" s="154"/>
    </row>
    <row r="17" spans="1:18" ht="13.5">
      <c r="A17" s="139" t="s">
        <v>373</v>
      </c>
      <c r="B17" s="140" t="s">
        <v>183</v>
      </c>
      <c r="D17" s="140" t="s">
        <v>97</v>
      </c>
      <c r="E17" s="171">
        <f>SOREV</f>
        <v>162.86699999999999</v>
      </c>
      <c r="F17" s="169">
        <f t="shared" ref="F17:M17" si="6">SOREV</f>
        <v>202.14905999999999</v>
      </c>
      <c r="G17" s="169">
        <f t="shared" si="6"/>
        <v>187.38118974541996</v>
      </c>
      <c r="H17" s="169">
        <f t="shared" si="6"/>
        <v>146.28495148262803</v>
      </c>
      <c r="I17" s="169">
        <f t="shared" si="6"/>
        <v>141.18150500295647</v>
      </c>
      <c r="J17" s="169">
        <f t="shared" si="6"/>
        <v>84.611173052901123</v>
      </c>
      <c r="K17" s="169">
        <f t="shared" si="6"/>
        <v>79.702592925227577</v>
      </c>
      <c r="L17" s="169">
        <f t="shared" si="6"/>
        <v>107.93190112401294</v>
      </c>
      <c r="M17" s="169">
        <f t="shared" si="6"/>
        <v>79.985257010537651</v>
      </c>
      <c r="N17" s="313" t="s">
        <v>183</v>
      </c>
      <c r="O17" s="154"/>
      <c r="P17" s="140"/>
      <c r="Q17" s="154"/>
    </row>
    <row r="18" spans="1:18" ht="13.5">
      <c r="A18" s="139" t="s">
        <v>24</v>
      </c>
      <c r="B18" s="140" t="s">
        <v>110</v>
      </c>
      <c r="D18" s="140" t="s">
        <v>97</v>
      </c>
      <c r="E18" s="169">
        <f t="shared" ref="E18:M18" si="7">PVF</f>
        <v>1.0475000000000001</v>
      </c>
      <c r="F18" s="169">
        <f t="shared" si="7"/>
        <v>1.04375</v>
      </c>
      <c r="G18" s="169">
        <f t="shared" si="7"/>
        <v>1.0425</v>
      </c>
      <c r="H18" s="169">
        <f t="shared" si="7"/>
        <v>1.0414375</v>
      </c>
      <c r="I18" s="169">
        <f t="shared" si="7"/>
        <v>1.040375</v>
      </c>
      <c r="J18" s="169">
        <f t="shared" si="7"/>
        <v>1.0393749999999999</v>
      </c>
      <c r="K18" s="169">
        <f t="shared" si="7"/>
        <v>1.0374375</v>
      </c>
      <c r="L18" s="169">
        <f t="shared" si="7"/>
        <v>1.0353749999999999</v>
      </c>
      <c r="M18" s="169">
        <f t="shared" si="7"/>
        <v>1.0353749999999999</v>
      </c>
      <c r="N18" s="313" t="s">
        <v>110</v>
      </c>
      <c r="O18" s="154"/>
      <c r="P18" s="140"/>
      <c r="Q18" s="154"/>
    </row>
    <row r="19" spans="1:18" ht="13.5">
      <c r="A19" s="139" t="s">
        <v>182</v>
      </c>
      <c r="B19" s="140" t="s">
        <v>181</v>
      </c>
      <c r="D19" s="140" t="s">
        <v>97</v>
      </c>
      <c r="E19" s="169">
        <f t="shared" ref="E19:M19" si="8">RPIF</f>
        <v>1.1344000000000001</v>
      </c>
      <c r="F19" s="169">
        <f t="shared" si="8"/>
        <v>1.163</v>
      </c>
      <c r="G19" s="169">
        <f t="shared" si="8"/>
        <v>1.2050000000000001</v>
      </c>
      <c r="H19" s="169">
        <f t="shared" si="8"/>
        <v>1.2270000000000001</v>
      </c>
      <c r="I19" s="169">
        <f t="shared" si="8"/>
        <v>1.2330000000000001</v>
      </c>
      <c r="J19" s="169">
        <f t="shared" si="8"/>
        <v>1.2709999999999999</v>
      </c>
      <c r="K19" s="169">
        <f t="shared" si="8"/>
        <v>1.3140000000000001</v>
      </c>
      <c r="L19" s="169">
        <f t="shared" si="8"/>
        <v>1.3580000000000001</v>
      </c>
      <c r="M19" s="169">
        <f t="shared" si="8"/>
        <v>1.31</v>
      </c>
      <c r="N19" s="313" t="s">
        <v>96</v>
      </c>
      <c r="O19" s="154"/>
      <c r="P19" s="154"/>
      <c r="Q19" s="154"/>
    </row>
    <row r="20" spans="1:18" ht="13.5">
      <c r="A20" s="139" t="s">
        <v>44</v>
      </c>
      <c r="B20" s="140" t="s">
        <v>205</v>
      </c>
      <c r="D20" s="140" t="s">
        <v>97</v>
      </c>
      <c r="E20" s="169">
        <f t="shared" ref="E20:M20" si="9">RPIA</f>
        <v>1.1339999999999999</v>
      </c>
      <c r="F20" s="169">
        <f t="shared" si="9"/>
        <v>1.167</v>
      </c>
      <c r="G20" s="169">
        <f t="shared" si="9"/>
        <v>1.19</v>
      </c>
      <c r="H20" s="169">
        <f t="shared" si="9"/>
        <v>1.202</v>
      </c>
      <c r="I20" s="169">
        <f t="shared" si="9"/>
        <v>1.228</v>
      </c>
      <c r="J20" s="169">
        <f t="shared" si="9"/>
        <v>1.274</v>
      </c>
      <c r="K20" s="169">
        <f t="shared" si="9"/>
        <v>1.31</v>
      </c>
      <c r="L20" s="169">
        <f t="shared" si="9"/>
        <v>1.3460000000000001</v>
      </c>
      <c r="M20" s="169">
        <f t="shared" si="9"/>
        <v>1.3839999999999999</v>
      </c>
      <c r="N20" s="313" t="s">
        <v>106</v>
      </c>
      <c r="O20" s="154"/>
      <c r="P20" s="154"/>
      <c r="Q20" s="154"/>
    </row>
    <row r="21" spans="1:18" s="140" customFormat="1" ht="13.5">
      <c r="A21" s="139" t="s">
        <v>40</v>
      </c>
      <c r="B21" s="140" t="s">
        <v>215</v>
      </c>
      <c r="D21" s="140" t="s">
        <v>97</v>
      </c>
      <c r="G21" s="210">
        <f>((E20-E19)/E20)*E17*E18*F18</f>
        <v>-6.2810254580054417E-2</v>
      </c>
      <c r="H21" s="210">
        <f t="shared" ref="H21:M21" si="10">((F20-F19)/F20)*F17*F18*G18</f>
        <v>0.75393414681555315</v>
      </c>
      <c r="I21" s="210">
        <f t="shared" si="10"/>
        <v>-2.5643633722916732</v>
      </c>
      <c r="J21" s="210">
        <f t="shared" si="10"/>
        <v>-3.296539715347083</v>
      </c>
      <c r="K21" s="210">
        <f t="shared" si="10"/>
        <v>-0.62160087756712223</v>
      </c>
      <c r="L21" s="210">
        <f t="shared" si="10"/>
        <v>0.21483931140996732</v>
      </c>
      <c r="M21" s="210">
        <f t="shared" si="10"/>
        <v>-0.26140913656815756</v>
      </c>
      <c r="N21" s="313" t="s">
        <v>380</v>
      </c>
      <c r="O21" s="154"/>
      <c r="Q21" s="154"/>
    </row>
    <row r="22" spans="1:18" s="140" customFormat="1" ht="13.5">
      <c r="A22" s="139"/>
      <c r="F22" s="155"/>
      <c r="G22" s="141"/>
      <c r="H22" s="155"/>
      <c r="N22" s="312"/>
      <c r="O22" s="154"/>
      <c r="Q22" s="154"/>
    </row>
    <row r="23" spans="1:18" s="140" customFormat="1" ht="13.5">
      <c r="A23" s="139"/>
      <c r="N23" s="312"/>
      <c r="O23" s="154"/>
      <c r="Q23" s="154"/>
    </row>
    <row r="24" spans="1:18" s="140" customFormat="1" ht="13.5">
      <c r="A24" s="300" t="s">
        <v>376</v>
      </c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154"/>
      <c r="P24" s="312"/>
      <c r="Q24" s="154"/>
    </row>
    <row r="25" spans="1:18" s="140" customFormat="1" ht="13.5">
      <c r="A25" s="139"/>
      <c r="D25" s="312"/>
      <c r="E25" s="312" t="s">
        <v>771</v>
      </c>
      <c r="F25" s="312"/>
      <c r="G25" s="312"/>
      <c r="H25" s="312"/>
      <c r="I25" s="312"/>
      <c r="J25" s="312"/>
      <c r="K25" s="312"/>
      <c r="L25" s="312"/>
      <c r="M25" s="312"/>
      <c r="N25" s="312"/>
      <c r="O25" s="154"/>
      <c r="P25" s="312"/>
      <c r="Q25" s="154"/>
    </row>
    <row r="26" spans="1:18" s="140" customFormat="1" ht="13.5">
      <c r="A26" s="300" t="s">
        <v>624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154"/>
      <c r="P26" s="312"/>
      <c r="Q26" s="154"/>
    </row>
    <row r="27" spans="1:18" s="140" customFormat="1" ht="13.5">
      <c r="A27" s="139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3"/>
      <c r="O27" s="154"/>
      <c r="P27" s="312"/>
      <c r="Q27" s="154"/>
      <c r="R27" s="241"/>
    </row>
    <row r="28" spans="1:18" s="140" customFormat="1" ht="13.5">
      <c r="A28" s="139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154"/>
      <c r="P28" s="312"/>
      <c r="Q28" s="154"/>
    </row>
    <row r="29" spans="1:18" s="140" customFormat="1" ht="13.5">
      <c r="A29" s="139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154"/>
      <c r="P29" s="312"/>
      <c r="Q29" s="154"/>
    </row>
    <row r="30" spans="1:18" s="140" customFormat="1" ht="13.5">
      <c r="A30" s="139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154"/>
      <c r="P30" s="312"/>
      <c r="Q30" s="154"/>
    </row>
    <row r="31" spans="1:18" ht="13.5">
      <c r="A31" s="139"/>
      <c r="B31" s="140"/>
      <c r="D31" s="172"/>
      <c r="F31" s="154"/>
      <c r="G31" s="154"/>
      <c r="H31" s="154"/>
      <c r="I31" s="154"/>
      <c r="J31" s="154"/>
      <c r="K31" s="154"/>
      <c r="L31" s="154"/>
      <c r="M31" s="154"/>
      <c r="N31" s="156"/>
      <c r="O31" s="154"/>
      <c r="Q31" s="154"/>
    </row>
    <row r="32" spans="1:18" ht="13.5">
      <c r="B32" s="140"/>
      <c r="D32" s="172"/>
      <c r="E32" s="141" t="s">
        <v>402</v>
      </c>
      <c r="F32" s="154"/>
      <c r="G32" s="154"/>
      <c r="I32" s="154"/>
      <c r="J32" s="154"/>
      <c r="K32" s="154"/>
      <c r="L32" s="154"/>
      <c r="M32" s="155"/>
      <c r="N32" s="156"/>
      <c r="O32" s="154"/>
      <c r="Q32" s="154"/>
    </row>
    <row r="33" spans="1:17" ht="13.5">
      <c r="A33" s="300" t="s">
        <v>625</v>
      </c>
      <c r="B33" s="140"/>
      <c r="D33" s="172"/>
      <c r="F33" s="154"/>
      <c r="G33" s="154"/>
      <c r="H33" s="154"/>
      <c r="I33" s="154"/>
      <c r="J33" s="154"/>
      <c r="K33" s="154"/>
      <c r="L33" s="154"/>
      <c r="M33" s="154"/>
      <c r="N33" s="156"/>
      <c r="O33" s="154"/>
      <c r="P33" s="154"/>
      <c r="Q33" s="154"/>
    </row>
    <row r="34" spans="1:17" ht="14.25">
      <c r="A34" s="139"/>
      <c r="B34" s="140"/>
      <c r="D34" s="172"/>
      <c r="E34" s="144">
        <v>2013</v>
      </c>
      <c r="F34" s="144">
        <v>2014</v>
      </c>
      <c r="G34" s="144">
        <v>2015</v>
      </c>
      <c r="H34" s="144">
        <v>2016</v>
      </c>
      <c r="I34" s="144">
        <v>2017</v>
      </c>
      <c r="J34" s="144">
        <v>2018</v>
      </c>
      <c r="K34" s="144">
        <v>2019</v>
      </c>
      <c r="L34" s="144">
        <v>2020</v>
      </c>
      <c r="M34" s="144">
        <v>2021</v>
      </c>
      <c r="N34" s="156"/>
      <c r="O34" s="154"/>
      <c r="P34" s="154"/>
      <c r="Q34" s="154"/>
    </row>
    <row r="35" spans="1:17" ht="13.5">
      <c r="A35" s="139" t="s">
        <v>374</v>
      </c>
      <c r="B35" s="140" t="s">
        <v>217</v>
      </c>
      <c r="D35" s="140" t="s">
        <v>1</v>
      </c>
      <c r="F35" s="169">
        <f t="shared" ref="F35:M35" si="11">SOBR</f>
        <v>187.38139699999999</v>
      </c>
      <c r="G35" s="169">
        <f t="shared" si="11"/>
        <v>185.75218364323104</v>
      </c>
      <c r="H35" s="169">
        <f t="shared" si="11"/>
        <v>165.77252719814268</v>
      </c>
      <c r="I35" s="169">
        <f t="shared" si="11"/>
        <v>160.23036796196442</v>
      </c>
      <c r="J35" s="169">
        <f t="shared" si="11"/>
        <v>93.210641021793847</v>
      </c>
      <c r="K35" s="169">
        <f t="shared" si="11"/>
        <v>94.600640446876824</v>
      </c>
      <c r="L35" s="169">
        <f t="shared" si="11"/>
        <v>140.93573778489474</v>
      </c>
      <c r="M35" s="169">
        <f t="shared" si="11"/>
        <v>96.407604031095715</v>
      </c>
      <c r="N35" s="313" t="s">
        <v>217</v>
      </c>
      <c r="O35" s="154"/>
      <c r="P35" s="154"/>
      <c r="Q35" s="154"/>
    </row>
    <row r="36" spans="1:17" ht="13.5">
      <c r="A36" s="139" t="s">
        <v>259</v>
      </c>
      <c r="B36" s="140" t="s">
        <v>257</v>
      </c>
      <c r="D36" s="140" t="s">
        <v>1</v>
      </c>
      <c r="F36" s="169">
        <f t="shared" ref="F36:M36" si="12">CM</f>
        <v>30.238</v>
      </c>
      <c r="G36" s="169">
        <f t="shared" si="12"/>
        <v>31.330000000000002</v>
      </c>
      <c r="H36" s="169">
        <f t="shared" si="12"/>
        <v>10.2187422130875</v>
      </c>
      <c r="I36" s="169">
        <f t="shared" si="12"/>
        <v>10.316987281544623</v>
      </c>
      <c r="J36" s="169">
        <f t="shared" si="12"/>
        <v>10.680629960693251</v>
      </c>
      <c r="K36" s="169">
        <f t="shared" si="12"/>
        <v>11.087764754650873</v>
      </c>
      <c r="L36" s="169">
        <f t="shared" si="12"/>
        <v>11.52638210150481</v>
      </c>
      <c r="M36" s="169">
        <f t="shared" si="12"/>
        <v>11.207257269698317</v>
      </c>
      <c r="N36" s="313" t="s">
        <v>257</v>
      </c>
      <c r="O36" s="154"/>
      <c r="P36" s="154"/>
      <c r="Q36" s="154"/>
    </row>
    <row r="37" spans="1:17" ht="13.5">
      <c r="A37" s="192" t="s">
        <v>366</v>
      </c>
      <c r="B37" s="140" t="s">
        <v>258</v>
      </c>
      <c r="D37" s="140" t="s">
        <v>1</v>
      </c>
      <c r="F37" s="169">
        <f>TSS</f>
        <v>8.4084900000000005</v>
      </c>
      <c r="G37" s="169">
        <f t="shared" ref="G37:M37" si="13">TSS</f>
        <v>8.7121500000000012</v>
      </c>
      <c r="H37" s="169">
        <f t="shared" si="13"/>
        <v>3.5003660579544387</v>
      </c>
      <c r="I37" s="169">
        <f t="shared" si="13"/>
        <v>3.5294404251363138</v>
      </c>
      <c r="J37" s="169">
        <f t="shared" si="13"/>
        <v>3.6495299677502282</v>
      </c>
      <c r="K37" s="169">
        <f t="shared" si="13"/>
        <v>-0.95919809777865461</v>
      </c>
      <c r="L37" s="169">
        <f t="shared" si="13"/>
        <v>-5.8905981599899802</v>
      </c>
      <c r="M37" s="169">
        <f t="shared" si="13"/>
        <v>-2.834174616989698</v>
      </c>
      <c r="N37" s="313" t="s">
        <v>258</v>
      </c>
      <c r="O37" s="154"/>
      <c r="P37" s="154"/>
      <c r="Q37" s="154"/>
    </row>
    <row r="38" spans="1:17" ht="13.5">
      <c r="A38" s="192" t="s">
        <v>370</v>
      </c>
      <c r="B38" s="140" t="s">
        <v>256</v>
      </c>
      <c r="D38" s="140" t="s">
        <v>1</v>
      </c>
      <c r="F38" s="169">
        <f>DELINC</f>
        <v>9.0714697799999993</v>
      </c>
      <c r="G38" s="154"/>
      <c r="H38" s="154"/>
      <c r="I38" s="154"/>
      <c r="J38" s="154"/>
      <c r="K38" s="154"/>
      <c r="L38" s="154"/>
      <c r="M38" s="154"/>
      <c r="N38" s="313" t="s">
        <v>256</v>
      </c>
      <c r="O38" s="154"/>
      <c r="P38" s="154"/>
      <c r="Q38" s="154"/>
    </row>
    <row r="39" spans="1:17" ht="13.5">
      <c r="A39" s="139" t="s">
        <v>375</v>
      </c>
      <c r="B39" s="140" t="s">
        <v>96</v>
      </c>
      <c r="D39" s="140" t="s">
        <v>97</v>
      </c>
      <c r="F39" s="169">
        <f t="shared" ref="F39:M39" si="14">RPIF</f>
        <v>1.163</v>
      </c>
      <c r="G39" s="169">
        <f t="shared" si="14"/>
        <v>1.2050000000000001</v>
      </c>
      <c r="H39" s="169">
        <f t="shared" si="14"/>
        <v>1.2270000000000001</v>
      </c>
      <c r="I39" s="169">
        <f t="shared" si="14"/>
        <v>1.2330000000000001</v>
      </c>
      <c r="J39" s="169">
        <f t="shared" si="14"/>
        <v>1.2709999999999999</v>
      </c>
      <c r="K39" s="169">
        <f t="shared" si="14"/>
        <v>1.3140000000000001</v>
      </c>
      <c r="L39" s="169">
        <f t="shared" si="14"/>
        <v>1.3580000000000001</v>
      </c>
      <c r="M39" s="169">
        <f t="shared" si="14"/>
        <v>1.31</v>
      </c>
      <c r="N39" s="313" t="s">
        <v>96</v>
      </c>
      <c r="O39" s="154"/>
      <c r="P39" s="154"/>
      <c r="Q39" s="154"/>
    </row>
    <row r="40" spans="1:17" ht="13.5">
      <c r="A40" s="139" t="s">
        <v>42</v>
      </c>
      <c r="B40" s="140" t="s">
        <v>183</v>
      </c>
      <c r="D40" s="140" t="s">
        <v>97</v>
      </c>
      <c r="E40" s="353">
        <f>'R5 Input page'!E106</f>
        <v>162.86699999999999</v>
      </c>
      <c r="F40" s="199">
        <f>IFERROR((F35+F36+F37+F38)/F39,0)</f>
        <v>202.14905999999999</v>
      </c>
      <c r="G40" s="199">
        <f>IFERROR((G35+G36+G37+G38)/G39,0)</f>
        <v>187.38118974541996</v>
      </c>
      <c r="H40" s="199">
        <f t="shared" ref="H40:M40" si="15">IFERROR((H35+H36+H37+H38)/H39,0)</f>
        <v>146.28495148262803</v>
      </c>
      <c r="I40" s="199">
        <f>IFERROR((I35+I36+I37+I38)/I39,0)</f>
        <v>141.18150500295647</v>
      </c>
      <c r="J40" s="199">
        <f>IFERROR((J35+J36+J37+J38)/J39,0)</f>
        <v>84.611173052901123</v>
      </c>
      <c r="K40" s="199">
        <f t="shared" si="15"/>
        <v>79.702592925227577</v>
      </c>
      <c r="L40" s="199">
        <f t="shared" si="15"/>
        <v>107.93190112401294</v>
      </c>
      <c r="M40" s="199">
        <f t="shared" si="15"/>
        <v>79.985257010537651</v>
      </c>
      <c r="N40" s="313" t="s">
        <v>183</v>
      </c>
      <c r="O40" s="154"/>
      <c r="P40" s="154"/>
    </row>
    <row r="41" spans="1:17" ht="13.5">
      <c r="C41" s="154"/>
      <c r="E41" s="155"/>
      <c r="H41" s="155"/>
      <c r="N41" s="154"/>
      <c r="O41" s="154"/>
      <c r="P41" s="154"/>
      <c r="Q41" s="154"/>
    </row>
    <row r="42" spans="1:17" ht="13.5">
      <c r="C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</row>
    <row r="43" spans="1:17">
      <c r="N43" s="328"/>
    </row>
    <row r="44" spans="1:17">
      <c r="N44" s="328"/>
    </row>
    <row r="45" spans="1:17">
      <c r="N45" s="328"/>
    </row>
    <row r="46" spans="1:17">
      <c r="N46" s="328"/>
    </row>
    <row r="47" spans="1:17">
      <c r="N47" s="328"/>
    </row>
    <row r="48" spans="1:17">
      <c r="N48" s="328"/>
    </row>
    <row r="49" spans="14:14">
      <c r="N49" s="328"/>
    </row>
    <row r="50" spans="14:14">
      <c r="N50" s="328"/>
    </row>
    <row r="51" spans="14:14">
      <c r="N51" s="328"/>
    </row>
    <row r="52" spans="14:14">
      <c r="N52" s="328"/>
    </row>
    <row r="53" spans="14:14">
      <c r="N53" s="328"/>
    </row>
    <row r="54" spans="14:14">
      <c r="N54" s="328"/>
    </row>
    <row r="55" spans="14:14">
      <c r="N55" s="328"/>
    </row>
    <row r="56" spans="14:14">
      <c r="N56" s="328"/>
    </row>
    <row r="57" spans="14:14">
      <c r="N57" s="328"/>
    </row>
    <row r="58" spans="14:14">
      <c r="N58" s="328"/>
    </row>
    <row r="59" spans="14:14">
      <c r="N59" s="328"/>
    </row>
    <row r="60" spans="14:14">
      <c r="N60" s="328"/>
    </row>
    <row r="61" spans="14:14">
      <c r="N61" s="328"/>
    </row>
    <row r="62" spans="14:14">
      <c r="N62" s="328"/>
    </row>
    <row r="63" spans="14:14">
      <c r="N63" s="328"/>
    </row>
    <row r="64" spans="14:14">
      <c r="N64" s="328"/>
    </row>
    <row r="65" spans="14:14">
      <c r="N65" s="328"/>
    </row>
    <row r="66" spans="14:14">
      <c r="N66" s="328"/>
    </row>
    <row r="67" spans="14:14">
      <c r="N67" s="328"/>
    </row>
    <row r="68" spans="14:14">
      <c r="N68" s="328"/>
    </row>
    <row r="69" spans="14:14">
      <c r="N69" s="328"/>
    </row>
    <row r="70" spans="14:14">
      <c r="N70" s="328"/>
    </row>
    <row r="71" spans="14:14">
      <c r="N71" s="328"/>
    </row>
    <row r="72" spans="14:14">
      <c r="N72" s="328"/>
    </row>
    <row r="73" spans="14:14">
      <c r="N73" s="328"/>
    </row>
    <row r="74" spans="14:14">
      <c r="N74" s="328"/>
    </row>
    <row r="75" spans="14:14">
      <c r="N75" s="328"/>
    </row>
    <row r="76" spans="14:14">
      <c r="N76" s="328"/>
    </row>
    <row r="77" spans="14:14">
      <c r="N77" s="328"/>
    </row>
    <row r="78" spans="14:14">
      <c r="N78" s="328"/>
    </row>
    <row r="79" spans="14:14">
      <c r="N79" s="328"/>
    </row>
    <row r="80" spans="14:14">
      <c r="N80" s="328"/>
    </row>
    <row r="81" spans="14:14">
      <c r="N81" s="328"/>
    </row>
    <row r="82" spans="14:14">
      <c r="N82" s="328"/>
    </row>
    <row r="83" spans="14:14">
      <c r="N83" s="328"/>
    </row>
  </sheetData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6"/>
  <sheetViews>
    <sheetView showGridLines="0" zoomScale="85" zoomScaleNormal="85" workbookViewId="0"/>
  </sheetViews>
  <sheetFormatPr defaultColWidth="9" defaultRowHeight="12.4"/>
  <cols>
    <col min="1" max="1" width="57.46875" style="192" customWidth="1"/>
    <col min="2" max="2" width="9" style="141"/>
    <col min="3" max="3" width="4.76171875" style="141" customWidth="1"/>
    <col min="4" max="4" width="9" style="141" customWidth="1"/>
    <col min="5" max="5" width="5.234375" style="141" customWidth="1"/>
    <col min="6" max="8" width="9" style="141"/>
    <col min="9" max="9" width="9.76171875" style="141" bestFit="1" customWidth="1"/>
    <col min="10" max="16384" width="9" style="141"/>
  </cols>
  <sheetData>
    <row r="1" spans="1:14" ht="14.65">
      <c r="A1" s="295" t="s">
        <v>260</v>
      </c>
      <c r="B1" s="147"/>
      <c r="C1" s="147"/>
      <c r="D1" s="147"/>
      <c r="E1" s="147"/>
      <c r="F1" s="147"/>
      <c r="N1" s="328"/>
    </row>
    <row r="2" spans="1:14" ht="14.65">
      <c r="A2" s="295" t="str">
        <f>CompName</f>
        <v>National Grid Gas Plc</v>
      </c>
      <c r="B2" s="147"/>
      <c r="C2" s="147"/>
      <c r="D2" s="147"/>
      <c r="E2" s="147"/>
      <c r="F2" s="147"/>
      <c r="N2" s="328"/>
    </row>
    <row r="3" spans="1:14" ht="15">
      <c r="A3" s="296" t="str">
        <f>RegYr</f>
        <v>Regulatory Year ending 31 March 2019</v>
      </c>
      <c r="B3" s="147"/>
      <c r="C3" s="147"/>
      <c r="D3" s="216"/>
      <c r="E3" s="147"/>
      <c r="F3" s="147"/>
      <c r="N3" s="328"/>
    </row>
    <row r="4" spans="1:14">
      <c r="A4" s="297"/>
      <c r="B4" s="175"/>
      <c r="C4" s="175"/>
      <c r="D4" s="175"/>
      <c r="E4" s="175"/>
      <c r="F4" s="175"/>
      <c r="N4" s="328"/>
    </row>
    <row r="5" spans="1:14" ht="17.649999999999999">
      <c r="A5" s="305" t="s">
        <v>748</v>
      </c>
      <c r="N5" s="328"/>
    </row>
    <row r="6" spans="1:14">
      <c r="A6" s="139"/>
      <c r="N6" s="328"/>
    </row>
    <row r="7" spans="1:14">
      <c r="A7" s="306" t="s">
        <v>643</v>
      </c>
      <c r="K7" s="155"/>
      <c r="N7" s="328"/>
    </row>
    <row r="8" spans="1:14" ht="14.25">
      <c r="B8" s="166"/>
      <c r="C8" s="166"/>
      <c r="D8" s="166"/>
      <c r="E8" s="166"/>
      <c r="F8" s="144">
        <v>2014</v>
      </c>
      <c r="G8" s="144">
        <v>2015</v>
      </c>
      <c r="H8" s="144">
        <v>2016</v>
      </c>
      <c r="I8" s="144">
        <v>2017</v>
      </c>
      <c r="J8" s="144">
        <v>2018</v>
      </c>
      <c r="K8" s="144">
        <v>2019</v>
      </c>
      <c r="L8" s="144">
        <v>2020</v>
      </c>
      <c r="M8" s="144">
        <v>2021</v>
      </c>
      <c r="N8" s="328"/>
    </row>
    <row r="9" spans="1:14" ht="37.15">
      <c r="A9" s="139" t="s">
        <v>275</v>
      </c>
      <c r="B9" s="141" t="s">
        <v>271</v>
      </c>
      <c r="D9" s="223" t="s">
        <v>535</v>
      </c>
      <c r="F9" s="169">
        <f t="shared" ref="F9:M9" si="0">CMCE</f>
        <v>26</v>
      </c>
      <c r="G9" s="169">
        <f t="shared" si="0"/>
        <v>26</v>
      </c>
      <c r="H9" s="169">
        <f t="shared" si="0"/>
        <v>26</v>
      </c>
      <c r="I9" s="169">
        <f t="shared" si="0"/>
        <v>26</v>
      </c>
      <c r="J9" s="169">
        <f t="shared" si="0"/>
        <v>26</v>
      </c>
      <c r="K9" s="169">
        <f t="shared" si="0"/>
        <v>26</v>
      </c>
      <c r="L9" s="169">
        <f t="shared" si="0"/>
        <v>26</v>
      </c>
      <c r="M9" s="169">
        <f t="shared" si="0"/>
        <v>26</v>
      </c>
      <c r="N9" s="313" t="s">
        <v>271</v>
      </c>
    </row>
    <row r="10" spans="1:14">
      <c r="A10" s="139" t="s">
        <v>276</v>
      </c>
      <c r="B10" s="141" t="s">
        <v>261</v>
      </c>
      <c r="D10" s="254" t="s">
        <v>1</v>
      </c>
      <c r="F10" s="374"/>
      <c r="G10" s="374"/>
      <c r="H10" s="169">
        <f t="shared" ref="H10:M10" si="1">CMIR</f>
        <v>10.619077012499998</v>
      </c>
      <c r="I10" s="169">
        <f t="shared" si="1"/>
        <v>10.595549716124999</v>
      </c>
      <c r="J10" s="169">
        <f t="shared" si="1"/>
        <v>10.57395207281875</v>
      </c>
      <c r="K10" s="169">
        <f t="shared" si="1"/>
        <v>10.553011040687499</v>
      </c>
      <c r="L10" s="169">
        <f t="shared" si="1"/>
        <v>10.52321460196875</v>
      </c>
      <c r="M10" s="169">
        <f t="shared" si="1"/>
        <v>10.482716361768748</v>
      </c>
      <c r="N10" s="313" t="s">
        <v>261</v>
      </c>
    </row>
    <row r="11" spans="1:14">
      <c r="A11" s="139" t="s">
        <v>277</v>
      </c>
      <c r="B11" s="141" t="s">
        <v>272</v>
      </c>
      <c r="D11" s="254" t="s">
        <v>1</v>
      </c>
      <c r="F11" s="374"/>
      <c r="G11" s="374"/>
      <c r="H11" s="169">
        <f t="shared" ref="H11:M11" si="2">CMCA</f>
        <v>-28.290843750000001</v>
      </c>
      <c r="I11" s="169">
        <f t="shared" si="2"/>
        <v>-28.228163437500001</v>
      </c>
      <c r="J11" s="169">
        <f t="shared" si="2"/>
        <v>-28.170624015625002</v>
      </c>
      <c r="K11" s="169">
        <f t="shared" si="2"/>
        <v>-28.114833906250002</v>
      </c>
      <c r="L11" s="169">
        <f t="shared" si="2"/>
        <v>-28.035451640624999</v>
      </c>
      <c r="M11" s="169">
        <f t="shared" si="2"/>
        <v>-27.927558140624999</v>
      </c>
      <c r="N11" s="313" t="s">
        <v>272</v>
      </c>
    </row>
    <row r="12" spans="1:14">
      <c r="A12" s="139" t="s">
        <v>278</v>
      </c>
      <c r="B12" s="141" t="s">
        <v>273</v>
      </c>
      <c r="D12" s="254" t="s">
        <v>1</v>
      </c>
      <c r="F12" s="169">
        <f>F117</f>
        <v>0</v>
      </c>
      <c r="G12" s="169">
        <f t="shared" ref="G12:M12" si="3">G117</f>
        <v>0</v>
      </c>
      <c r="H12" s="169">
        <f t="shared" si="3"/>
        <v>0</v>
      </c>
      <c r="I12" s="169">
        <f t="shared" si="3"/>
        <v>0</v>
      </c>
      <c r="J12" s="169">
        <f t="shared" si="3"/>
        <v>0</v>
      </c>
      <c r="K12" s="169">
        <f t="shared" si="3"/>
        <v>0</v>
      </c>
      <c r="L12" s="169">
        <f t="shared" si="3"/>
        <v>0</v>
      </c>
      <c r="M12" s="169">
        <f t="shared" si="3"/>
        <v>0</v>
      </c>
      <c r="N12" s="313" t="s">
        <v>273</v>
      </c>
    </row>
    <row r="13" spans="1:14">
      <c r="A13" s="139" t="s">
        <v>279</v>
      </c>
      <c r="B13" s="141" t="s">
        <v>274</v>
      </c>
      <c r="D13" s="254" t="s">
        <v>1</v>
      </c>
      <c r="F13" s="169">
        <f>F128</f>
        <v>0</v>
      </c>
      <c r="G13" s="169">
        <f t="shared" ref="G13:M13" si="4">G128</f>
        <v>0</v>
      </c>
      <c r="H13" s="169">
        <f t="shared" si="4"/>
        <v>0</v>
      </c>
      <c r="I13" s="169">
        <f t="shared" si="4"/>
        <v>0</v>
      </c>
      <c r="J13" s="169">
        <f t="shared" si="4"/>
        <v>0</v>
      </c>
      <c r="K13" s="169">
        <f t="shared" si="4"/>
        <v>0</v>
      </c>
      <c r="L13" s="169">
        <f t="shared" si="4"/>
        <v>0</v>
      </c>
      <c r="M13" s="169">
        <f t="shared" si="4"/>
        <v>0</v>
      </c>
      <c r="N13" s="313" t="s">
        <v>274</v>
      </c>
    </row>
    <row r="14" spans="1:14">
      <c r="A14" s="139" t="s">
        <v>280</v>
      </c>
      <c r="B14" s="141" t="s">
        <v>96</v>
      </c>
      <c r="D14" s="233" t="s">
        <v>602</v>
      </c>
      <c r="F14" s="169">
        <f t="shared" ref="F14:M14" si="5">RPIF</f>
        <v>1.163</v>
      </c>
      <c r="G14" s="169">
        <f t="shared" si="5"/>
        <v>1.2050000000000001</v>
      </c>
      <c r="H14" s="169">
        <f t="shared" si="5"/>
        <v>1.2270000000000001</v>
      </c>
      <c r="I14" s="169">
        <f t="shared" si="5"/>
        <v>1.2330000000000001</v>
      </c>
      <c r="J14" s="169">
        <f t="shared" si="5"/>
        <v>1.2709999999999999</v>
      </c>
      <c r="K14" s="169">
        <f t="shared" si="5"/>
        <v>1.3140000000000001</v>
      </c>
      <c r="L14" s="169">
        <f t="shared" si="5"/>
        <v>1.3580000000000001</v>
      </c>
      <c r="M14" s="169">
        <f t="shared" si="5"/>
        <v>1.31</v>
      </c>
      <c r="N14" s="313" t="s">
        <v>96</v>
      </c>
    </row>
    <row r="15" spans="1:14">
      <c r="A15" s="139" t="s">
        <v>281</v>
      </c>
      <c r="B15" s="141" t="s">
        <v>257</v>
      </c>
      <c r="D15" s="254" t="s">
        <v>1</v>
      </c>
      <c r="F15" s="82">
        <f>SUM(F9:F13)*F14</f>
        <v>30.238</v>
      </c>
      <c r="G15" s="82">
        <f t="shared" ref="G15:M15" si="6">SUM(G9:G13)*G14</f>
        <v>31.330000000000002</v>
      </c>
      <c r="H15" s="82">
        <f>SUM(H9:H13)*H14</f>
        <v>10.2187422130875</v>
      </c>
      <c r="I15" s="82">
        <f t="shared" si="6"/>
        <v>10.316987281544623</v>
      </c>
      <c r="J15" s="82">
        <f t="shared" si="6"/>
        <v>10.680629960693251</v>
      </c>
      <c r="K15" s="82">
        <f t="shared" si="6"/>
        <v>11.087764754650873</v>
      </c>
      <c r="L15" s="82">
        <f t="shared" si="6"/>
        <v>11.52638210150481</v>
      </c>
      <c r="M15" s="82">
        <f t="shared" si="6"/>
        <v>11.207257269698317</v>
      </c>
      <c r="N15" s="313" t="s">
        <v>257</v>
      </c>
    </row>
    <row r="16" spans="1:14" ht="17.649999999999999">
      <c r="A16" s="305"/>
      <c r="F16" s="155"/>
      <c r="H16" s="155"/>
      <c r="N16" s="328"/>
    </row>
    <row r="17" spans="1:14" ht="17.649999999999999">
      <c r="A17" s="305"/>
      <c r="F17" s="155"/>
      <c r="H17" s="155"/>
      <c r="N17" s="328"/>
    </row>
    <row r="18" spans="1:14" ht="13.5">
      <c r="A18" s="300" t="s">
        <v>346</v>
      </c>
      <c r="B18" s="154"/>
      <c r="C18" s="154"/>
      <c r="D18" s="154"/>
      <c r="E18" s="154"/>
      <c r="F18" s="154"/>
      <c r="N18" s="328"/>
    </row>
    <row r="19" spans="1:14" ht="13.5">
      <c r="A19" s="306" t="s">
        <v>644</v>
      </c>
      <c r="B19" s="154"/>
      <c r="C19" s="154"/>
      <c r="D19" s="154"/>
      <c r="E19" s="154"/>
      <c r="F19" s="154"/>
      <c r="N19" s="328"/>
    </row>
    <row r="20" spans="1:14" ht="13.5">
      <c r="A20" s="306"/>
      <c r="B20" s="154"/>
      <c r="C20" s="154"/>
      <c r="D20" s="154"/>
      <c r="E20" s="154"/>
      <c r="F20" s="154"/>
      <c r="L20" s="155"/>
      <c r="N20" s="328"/>
    </row>
    <row r="21" spans="1:14" ht="15.4">
      <c r="A21" s="306" t="s">
        <v>645</v>
      </c>
      <c r="B21" s="218" t="s">
        <v>749</v>
      </c>
      <c r="D21" s="154"/>
      <c r="E21" s="154"/>
      <c r="F21" s="154"/>
      <c r="N21" s="328"/>
    </row>
    <row r="22" spans="1:14" ht="13.5">
      <c r="A22" s="306"/>
      <c r="B22" s="154"/>
      <c r="C22" s="154"/>
      <c r="D22" s="154"/>
      <c r="E22" s="154"/>
      <c r="F22" s="154"/>
      <c r="N22" s="328"/>
    </row>
    <row r="23" spans="1:14" ht="14.25">
      <c r="B23" s="166"/>
      <c r="C23" s="166"/>
      <c r="D23" s="166"/>
      <c r="E23" s="166"/>
      <c r="F23" s="144">
        <v>2014</v>
      </c>
      <c r="G23" s="144">
        <v>2015</v>
      </c>
      <c r="H23" s="144">
        <v>2016</v>
      </c>
      <c r="I23" s="144">
        <v>2017</v>
      </c>
      <c r="J23" s="144">
        <v>2018</v>
      </c>
      <c r="K23" s="144">
        <v>2019</v>
      </c>
      <c r="L23" s="144">
        <v>2020</v>
      </c>
      <c r="M23" s="144">
        <v>2021</v>
      </c>
      <c r="N23" s="328"/>
    </row>
    <row r="24" spans="1:14">
      <c r="A24" s="139" t="s">
        <v>266</v>
      </c>
      <c r="B24" s="140" t="s">
        <v>262</v>
      </c>
      <c r="D24" s="233" t="s">
        <v>532</v>
      </c>
      <c r="F24" s="208">
        <v>0.44359999999999999</v>
      </c>
      <c r="G24" s="208">
        <v>0.44359999999999999</v>
      </c>
      <c r="H24" s="208">
        <v>0.44359999999999999</v>
      </c>
      <c r="I24" s="208">
        <v>0.44359999999999999</v>
      </c>
      <c r="J24" s="208">
        <v>0.44359999999999999</v>
      </c>
      <c r="K24" s="208">
        <v>0.44359999999999999</v>
      </c>
      <c r="L24" s="208">
        <v>0.44359999999999999</v>
      </c>
      <c r="M24" s="208">
        <v>0.44359999999999999</v>
      </c>
      <c r="N24" s="313" t="s">
        <v>262</v>
      </c>
    </row>
    <row r="25" spans="1:14">
      <c r="A25" s="139" t="s">
        <v>267</v>
      </c>
      <c r="B25" s="140" t="s">
        <v>263</v>
      </c>
      <c r="D25" s="254" t="s">
        <v>1</v>
      </c>
      <c r="F25" s="169">
        <f>F105</f>
        <v>22</v>
      </c>
      <c r="G25" s="169">
        <f t="shared" ref="G25:M25" si="7">G105</f>
        <v>22</v>
      </c>
      <c r="H25" s="169">
        <f t="shared" si="7"/>
        <v>22</v>
      </c>
      <c r="I25" s="169">
        <f t="shared" si="7"/>
        <v>22</v>
      </c>
      <c r="J25" s="169">
        <f t="shared" si="7"/>
        <v>22</v>
      </c>
      <c r="K25" s="169">
        <f t="shared" si="7"/>
        <v>22</v>
      </c>
      <c r="L25" s="169">
        <f t="shared" si="7"/>
        <v>22</v>
      </c>
      <c r="M25" s="169">
        <f t="shared" si="7"/>
        <v>22</v>
      </c>
      <c r="N25" s="313" t="s">
        <v>263</v>
      </c>
    </row>
    <row r="26" spans="1:14">
      <c r="A26" s="139" t="s">
        <v>268</v>
      </c>
      <c r="B26" s="140" t="s">
        <v>264</v>
      </c>
      <c r="D26" s="233" t="s">
        <v>1</v>
      </c>
      <c r="F26" s="169">
        <f t="shared" ref="F26:M26" si="8">CMOPPM</f>
        <v>0</v>
      </c>
      <c r="G26" s="169">
        <f t="shared" si="8"/>
        <v>0</v>
      </c>
      <c r="H26" s="169">
        <f t="shared" si="8"/>
        <v>0</v>
      </c>
      <c r="I26" s="169">
        <f t="shared" si="8"/>
        <v>0</v>
      </c>
      <c r="J26" s="169">
        <f t="shared" si="8"/>
        <v>0</v>
      </c>
      <c r="K26" s="169">
        <f t="shared" si="8"/>
        <v>0</v>
      </c>
      <c r="L26" s="169">
        <f t="shared" si="8"/>
        <v>0</v>
      </c>
      <c r="M26" s="169">
        <f t="shared" si="8"/>
        <v>0</v>
      </c>
      <c r="N26" s="313" t="s">
        <v>264</v>
      </c>
    </row>
    <row r="27" spans="1:14">
      <c r="A27" s="139" t="s">
        <v>269</v>
      </c>
      <c r="B27" s="140" t="s">
        <v>265</v>
      </c>
      <c r="D27" s="254" t="s">
        <v>1</v>
      </c>
      <c r="F27" s="169">
        <f t="shared" ref="F27:M27" si="9">CMINVC</f>
        <v>0</v>
      </c>
      <c r="G27" s="169">
        <f t="shared" si="9"/>
        <v>0</v>
      </c>
      <c r="H27" s="169">
        <f t="shared" si="9"/>
        <v>0</v>
      </c>
      <c r="I27" s="169">
        <f t="shared" si="9"/>
        <v>0</v>
      </c>
      <c r="J27" s="169">
        <f t="shared" si="9"/>
        <v>0</v>
      </c>
      <c r="K27" s="169">
        <f t="shared" si="9"/>
        <v>0</v>
      </c>
      <c r="L27" s="169">
        <f t="shared" si="9"/>
        <v>0</v>
      </c>
      <c r="M27" s="169">
        <f t="shared" si="9"/>
        <v>0</v>
      </c>
      <c r="N27" s="313" t="s">
        <v>265</v>
      </c>
    </row>
    <row r="28" spans="1:14">
      <c r="A28" s="139" t="s">
        <v>108</v>
      </c>
      <c r="B28" s="140" t="s">
        <v>106</v>
      </c>
      <c r="D28" s="233" t="s">
        <v>602</v>
      </c>
      <c r="F28" s="169">
        <f t="shared" ref="F28:M28" si="10">RPIA</f>
        <v>1.167</v>
      </c>
      <c r="G28" s="169">
        <f t="shared" si="10"/>
        <v>1.19</v>
      </c>
      <c r="H28" s="169">
        <f t="shared" si="10"/>
        <v>1.202</v>
      </c>
      <c r="I28" s="169">
        <f t="shared" si="10"/>
        <v>1.228</v>
      </c>
      <c r="J28" s="169">
        <f t="shared" si="10"/>
        <v>1.274</v>
      </c>
      <c r="K28" s="169">
        <f t="shared" si="10"/>
        <v>1.31</v>
      </c>
      <c r="L28" s="169">
        <f t="shared" si="10"/>
        <v>1.3460000000000001</v>
      </c>
      <c r="M28" s="169">
        <f t="shared" si="10"/>
        <v>1.3839999999999999</v>
      </c>
      <c r="N28" s="313" t="s">
        <v>106</v>
      </c>
    </row>
    <row r="29" spans="1:14">
      <c r="A29" s="139" t="s">
        <v>137</v>
      </c>
      <c r="B29" s="140" t="s">
        <v>110</v>
      </c>
      <c r="D29" s="233" t="s">
        <v>97</v>
      </c>
      <c r="F29" s="169">
        <f t="shared" ref="F29:M29" si="11">PVF</f>
        <v>1.04375</v>
      </c>
      <c r="G29" s="169">
        <f t="shared" si="11"/>
        <v>1.0425</v>
      </c>
      <c r="H29" s="169">
        <f t="shared" si="11"/>
        <v>1.0414375</v>
      </c>
      <c r="I29" s="169">
        <f t="shared" si="11"/>
        <v>1.040375</v>
      </c>
      <c r="J29" s="169">
        <f t="shared" si="11"/>
        <v>1.0393749999999999</v>
      </c>
      <c r="K29" s="169">
        <f t="shared" si="11"/>
        <v>1.0374375</v>
      </c>
      <c r="L29" s="169">
        <f t="shared" si="11"/>
        <v>1.0353749999999999</v>
      </c>
      <c r="M29" s="169">
        <f t="shared" si="11"/>
        <v>1.0353749999999999</v>
      </c>
      <c r="N29" s="313" t="s">
        <v>110</v>
      </c>
    </row>
    <row r="30" spans="1:14">
      <c r="A30" s="307" t="s">
        <v>318</v>
      </c>
      <c r="D30" s="233" t="s">
        <v>1</v>
      </c>
      <c r="F30" s="374"/>
      <c r="G30" s="374"/>
      <c r="H30" s="42">
        <f>IFERROR(H24*(F25-(F26/F28)-(F27/F28))*F29*G29,0)</f>
        <v>10.619077012499998</v>
      </c>
      <c r="I30" s="42">
        <f t="shared" ref="I30:M30" si="12">IFERROR(I24*(G25-(G26/G28)-(G27/G28))*G29*H29,0)</f>
        <v>10.595549716124999</v>
      </c>
      <c r="J30" s="42">
        <f t="shared" si="12"/>
        <v>10.57395207281875</v>
      </c>
      <c r="K30" s="42">
        <f t="shared" si="12"/>
        <v>10.553011040687499</v>
      </c>
      <c r="L30" s="42">
        <f t="shared" si="12"/>
        <v>10.52321460196875</v>
      </c>
      <c r="M30" s="42">
        <f t="shared" si="12"/>
        <v>10.482716361768748</v>
      </c>
      <c r="N30" s="328"/>
    </row>
    <row r="31" spans="1:14" ht="37.15">
      <c r="A31" s="139" t="s">
        <v>321</v>
      </c>
      <c r="B31" s="140" t="s">
        <v>319</v>
      </c>
      <c r="D31" s="223" t="s">
        <v>535</v>
      </c>
      <c r="F31" s="217">
        <f t="shared" ref="F31:M31" si="13">ANLL</f>
        <v>-60</v>
      </c>
      <c r="G31" s="217">
        <f t="shared" si="13"/>
        <v>-60</v>
      </c>
      <c r="H31" s="217">
        <f t="shared" si="13"/>
        <v>-60</v>
      </c>
      <c r="I31" s="217">
        <f t="shared" si="13"/>
        <v>-60</v>
      </c>
      <c r="J31" s="217">
        <f t="shared" si="13"/>
        <v>-60</v>
      </c>
      <c r="K31" s="217">
        <f t="shared" si="13"/>
        <v>-60</v>
      </c>
      <c r="L31" s="217">
        <f t="shared" si="13"/>
        <v>-60</v>
      </c>
      <c r="M31" s="217">
        <f t="shared" si="13"/>
        <v>-60</v>
      </c>
      <c r="N31" s="313" t="s">
        <v>319</v>
      </c>
    </row>
    <row r="32" spans="1:14" ht="37.15">
      <c r="A32" s="139" t="s">
        <v>322</v>
      </c>
      <c r="B32" s="140" t="s">
        <v>320</v>
      </c>
      <c r="D32" s="223" t="s">
        <v>535</v>
      </c>
      <c r="F32" s="207">
        <f t="shared" ref="F32:M32" si="14">ANLU</f>
        <v>20</v>
      </c>
      <c r="G32" s="207">
        <f t="shared" si="14"/>
        <v>20</v>
      </c>
      <c r="H32" s="207">
        <f t="shared" si="14"/>
        <v>20</v>
      </c>
      <c r="I32" s="207">
        <f t="shared" si="14"/>
        <v>20</v>
      </c>
      <c r="J32" s="207">
        <f t="shared" si="14"/>
        <v>20</v>
      </c>
      <c r="K32" s="207">
        <f t="shared" si="14"/>
        <v>20</v>
      </c>
      <c r="L32" s="207">
        <f t="shared" si="14"/>
        <v>20</v>
      </c>
      <c r="M32" s="207">
        <f t="shared" si="14"/>
        <v>20</v>
      </c>
      <c r="N32" s="313" t="s">
        <v>320</v>
      </c>
    </row>
    <row r="33" spans="1:15">
      <c r="A33" s="139" t="s">
        <v>276</v>
      </c>
      <c r="B33" s="140" t="s">
        <v>261</v>
      </c>
      <c r="D33" s="255" t="s">
        <v>1</v>
      </c>
      <c r="F33" s="374"/>
      <c r="G33" s="374"/>
      <c r="H33" s="82">
        <f>IFERROR(IF(H30/(G29*F29)&lt;=H31,H31*(G29*F29),IF(H30/(F29*G29)&gt;H32,H32*(G29*F29),H30)),0)</f>
        <v>10.619077012499998</v>
      </c>
      <c r="I33" s="82">
        <f t="shared" ref="I33:M33" si="15">IFERROR(IF(I30/(H29*G29)&lt;=I31,I31*(H29*G29),IF(I30/(G29*H29)&gt;I32,I32*(H29*G29),I30)),0)</f>
        <v>10.595549716124999</v>
      </c>
      <c r="J33" s="82">
        <f t="shared" si="15"/>
        <v>10.57395207281875</v>
      </c>
      <c r="K33" s="82">
        <f t="shared" si="15"/>
        <v>10.553011040687499</v>
      </c>
      <c r="L33" s="82">
        <f t="shared" si="15"/>
        <v>10.52321460196875</v>
      </c>
      <c r="M33" s="82">
        <f t="shared" si="15"/>
        <v>10.482716361768748</v>
      </c>
      <c r="N33" s="313" t="s">
        <v>261</v>
      </c>
      <c r="O33" s="328"/>
    </row>
    <row r="34" spans="1:15">
      <c r="A34" s="139"/>
      <c r="B34" s="140"/>
      <c r="F34" s="155"/>
      <c r="H34" s="155"/>
      <c r="I34" s="288"/>
      <c r="J34" s="288"/>
      <c r="K34" s="288"/>
      <c r="L34" s="288"/>
      <c r="M34" s="288"/>
      <c r="N34" s="313"/>
    </row>
    <row r="35" spans="1:15">
      <c r="A35" s="139"/>
      <c r="B35" s="140"/>
      <c r="F35" s="288"/>
      <c r="G35" s="288"/>
      <c r="H35" s="288"/>
      <c r="I35" s="288"/>
      <c r="J35" s="288"/>
      <c r="K35" s="288"/>
      <c r="L35" s="288"/>
      <c r="M35" s="288"/>
      <c r="N35" s="313"/>
    </row>
    <row r="36" spans="1:15">
      <c r="A36" s="139"/>
      <c r="B36" s="140"/>
      <c r="N36" s="328"/>
    </row>
    <row r="37" spans="1:15" ht="13.5">
      <c r="A37" s="139"/>
      <c r="B37" s="140"/>
      <c r="C37" s="140"/>
      <c r="D37" s="140"/>
      <c r="E37" s="140"/>
      <c r="F37" s="154"/>
      <c r="N37" s="328"/>
    </row>
    <row r="38" spans="1:15">
      <c r="A38" s="300" t="s">
        <v>286</v>
      </c>
      <c r="B38" s="140"/>
      <c r="C38" s="140"/>
      <c r="D38" s="140"/>
      <c r="E38" s="140"/>
      <c r="I38" s="155"/>
      <c r="N38" s="328"/>
    </row>
    <row r="39" spans="1:15">
      <c r="A39" s="308" t="s">
        <v>647</v>
      </c>
      <c r="B39" s="140"/>
      <c r="C39" s="140"/>
      <c r="D39" s="140"/>
      <c r="E39" s="140"/>
      <c r="N39" s="328"/>
    </row>
    <row r="40" spans="1:15" ht="14.25">
      <c r="B40" s="140"/>
      <c r="C40" s="140"/>
      <c r="D40" s="140"/>
      <c r="E40" s="140"/>
      <c r="F40" s="144">
        <v>2014</v>
      </c>
      <c r="G40" s="144">
        <v>2015</v>
      </c>
      <c r="H40" s="144">
        <v>2016</v>
      </c>
      <c r="I40" s="144">
        <v>2017</v>
      </c>
      <c r="J40" s="144">
        <v>2018</v>
      </c>
      <c r="K40" s="144">
        <v>2019</v>
      </c>
      <c r="L40" s="144">
        <v>2020</v>
      </c>
      <c r="M40" s="144">
        <v>2021</v>
      </c>
      <c r="N40" s="328"/>
    </row>
    <row r="41" spans="1:15">
      <c r="A41" s="139" t="s">
        <v>284</v>
      </c>
      <c r="B41" s="140" t="s">
        <v>282</v>
      </c>
      <c r="C41" s="140"/>
      <c r="D41" s="255" t="s">
        <v>1</v>
      </c>
      <c r="E41" s="140"/>
      <c r="F41" s="169">
        <f t="shared" ref="F41:M41" si="16">EnCMOp</f>
        <v>0</v>
      </c>
      <c r="G41" s="169">
        <f t="shared" si="16"/>
        <v>0</v>
      </c>
      <c r="H41" s="169">
        <f t="shared" si="16"/>
        <v>0</v>
      </c>
      <c r="I41" s="169">
        <f t="shared" si="16"/>
        <v>0</v>
      </c>
      <c r="J41" s="169">
        <f t="shared" si="16"/>
        <v>0</v>
      </c>
      <c r="K41" s="169">
        <f t="shared" si="16"/>
        <v>0</v>
      </c>
      <c r="L41" s="169">
        <f t="shared" si="16"/>
        <v>0</v>
      </c>
      <c r="M41" s="169">
        <f t="shared" si="16"/>
        <v>0</v>
      </c>
      <c r="N41" s="313" t="s">
        <v>282</v>
      </c>
    </row>
    <row r="42" spans="1:15">
      <c r="A42" s="139" t="s">
        <v>285</v>
      </c>
      <c r="B42" s="140" t="s">
        <v>283</v>
      </c>
      <c r="C42" s="140"/>
      <c r="D42" s="255" t="s">
        <v>1</v>
      </c>
      <c r="E42" s="140"/>
      <c r="F42" s="169">
        <f t="shared" ref="F42:M42" si="17">EXCMOp</f>
        <v>0</v>
      </c>
      <c r="G42" s="169">
        <f t="shared" si="17"/>
        <v>0</v>
      </c>
      <c r="H42" s="169">
        <f t="shared" si="17"/>
        <v>0</v>
      </c>
      <c r="I42" s="169">
        <f t="shared" si="17"/>
        <v>0</v>
      </c>
      <c r="J42" s="169">
        <f t="shared" si="17"/>
        <v>0</v>
      </c>
      <c r="K42" s="169">
        <f t="shared" si="17"/>
        <v>0</v>
      </c>
      <c r="L42" s="169">
        <f t="shared" si="17"/>
        <v>0</v>
      </c>
      <c r="M42" s="169">
        <f t="shared" si="17"/>
        <v>0</v>
      </c>
      <c r="N42" s="313" t="s">
        <v>283</v>
      </c>
    </row>
    <row r="43" spans="1:15">
      <c r="A43" s="139" t="s">
        <v>287</v>
      </c>
      <c r="B43" s="140" t="s">
        <v>270</v>
      </c>
      <c r="C43" s="140"/>
      <c r="D43" s="255" t="s">
        <v>1</v>
      </c>
      <c r="E43" s="140"/>
      <c r="F43" s="82">
        <f>F41+F42</f>
        <v>0</v>
      </c>
      <c r="G43" s="82">
        <f t="shared" ref="G43:M43" si="18">G41+G42</f>
        <v>0</v>
      </c>
      <c r="H43" s="82">
        <f t="shared" si="18"/>
        <v>0</v>
      </c>
      <c r="I43" s="82">
        <f t="shared" si="18"/>
        <v>0</v>
      </c>
      <c r="J43" s="82">
        <f t="shared" si="18"/>
        <v>0</v>
      </c>
      <c r="K43" s="82">
        <f t="shared" si="18"/>
        <v>0</v>
      </c>
      <c r="L43" s="82">
        <f t="shared" si="18"/>
        <v>0</v>
      </c>
      <c r="M43" s="82">
        <f t="shared" si="18"/>
        <v>0</v>
      </c>
      <c r="N43" s="313" t="s">
        <v>270</v>
      </c>
    </row>
    <row r="44" spans="1:15">
      <c r="A44" s="139"/>
      <c r="B44" s="140"/>
      <c r="C44" s="140"/>
      <c r="D44" s="140"/>
      <c r="E44" s="140"/>
      <c r="F44" s="155"/>
      <c r="H44" s="155"/>
      <c r="N44" s="328"/>
    </row>
    <row r="45" spans="1:15">
      <c r="A45" s="139"/>
      <c r="B45" s="140"/>
      <c r="C45" s="140"/>
      <c r="D45" s="140"/>
      <c r="E45" s="140"/>
      <c r="F45" s="140"/>
      <c r="G45" s="140"/>
      <c r="N45" s="328"/>
    </row>
    <row r="46" spans="1:15">
      <c r="A46" s="300" t="s">
        <v>288</v>
      </c>
      <c r="B46" s="140"/>
      <c r="C46" s="140"/>
      <c r="D46" s="140"/>
      <c r="E46" s="140"/>
      <c r="G46" s="140"/>
      <c r="I46" s="155"/>
      <c r="N46" s="328"/>
    </row>
    <row r="47" spans="1:15" ht="14.25">
      <c r="A47" s="308" t="s">
        <v>648</v>
      </c>
      <c r="B47" s="140"/>
      <c r="C47" s="140"/>
      <c r="D47" s="140"/>
      <c r="E47" s="140"/>
      <c r="F47" s="144">
        <v>2014</v>
      </c>
      <c r="G47" s="144">
        <v>2015</v>
      </c>
      <c r="H47" s="144">
        <v>2016</v>
      </c>
      <c r="I47" s="144">
        <v>2017</v>
      </c>
      <c r="J47" s="144">
        <v>2018</v>
      </c>
      <c r="K47" s="144">
        <v>2019</v>
      </c>
      <c r="L47" s="144">
        <v>2020</v>
      </c>
      <c r="M47" s="144">
        <v>2021</v>
      </c>
      <c r="N47" s="328"/>
    </row>
    <row r="48" spans="1:15">
      <c r="A48" s="139" t="s">
        <v>293</v>
      </c>
      <c r="B48" s="140" t="s">
        <v>290</v>
      </c>
      <c r="C48" s="140"/>
      <c r="D48" s="255" t="s">
        <v>1</v>
      </c>
      <c r="E48" s="140"/>
      <c r="F48" s="169">
        <f t="shared" ref="F48:M48" si="19">EnCMInv</f>
        <v>0</v>
      </c>
      <c r="G48" s="169">
        <f t="shared" si="19"/>
        <v>0</v>
      </c>
      <c r="H48" s="169">
        <f t="shared" si="19"/>
        <v>0</v>
      </c>
      <c r="I48" s="169">
        <f t="shared" si="19"/>
        <v>0</v>
      </c>
      <c r="J48" s="169">
        <f t="shared" si="19"/>
        <v>0</v>
      </c>
      <c r="K48" s="169">
        <f t="shared" si="19"/>
        <v>0</v>
      </c>
      <c r="L48" s="169">
        <f t="shared" si="19"/>
        <v>0</v>
      </c>
      <c r="M48" s="169">
        <f t="shared" si="19"/>
        <v>0</v>
      </c>
      <c r="N48" s="313" t="s">
        <v>290</v>
      </c>
    </row>
    <row r="49" spans="1:14">
      <c r="A49" s="139" t="s">
        <v>292</v>
      </c>
      <c r="B49" s="140" t="s">
        <v>291</v>
      </c>
      <c r="C49" s="140"/>
      <c r="D49" s="255" t="s">
        <v>1</v>
      </c>
      <c r="E49" s="140"/>
      <c r="F49" s="169">
        <f t="shared" ref="F49:M49" si="20">ExCMInv</f>
        <v>0</v>
      </c>
      <c r="G49" s="169">
        <f t="shared" si="20"/>
        <v>0</v>
      </c>
      <c r="H49" s="169">
        <f t="shared" si="20"/>
        <v>0</v>
      </c>
      <c r="I49" s="169">
        <f t="shared" si="20"/>
        <v>0</v>
      </c>
      <c r="J49" s="169">
        <f t="shared" si="20"/>
        <v>0</v>
      </c>
      <c r="K49" s="169">
        <f t="shared" si="20"/>
        <v>0</v>
      </c>
      <c r="L49" s="169">
        <f t="shared" si="20"/>
        <v>0</v>
      </c>
      <c r="M49" s="169">
        <f t="shared" si="20"/>
        <v>0</v>
      </c>
      <c r="N49" s="313" t="s">
        <v>291</v>
      </c>
    </row>
    <row r="50" spans="1:14">
      <c r="A50" s="139" t="s">
        <v>289</v>
      </c>
      <c r="B50" s="140" t="s">
        <v>265</v>
      </c>
      <c r="C50" s="140"/>
      <c r="D50" s="255" t="s">
        <v>1</v>
      </c>
      <c r="E50" s="140"/>
      <c r="F50" s="82">
        <f>F48+F49</f>
        <v>0</v>
      </c>
      <c r="G50" s="82">
        <f t="shared" ref="G50:M50" si="21">G48+G49</f>
        <v>0</v>
      </c>
      <c r="H50" s="82">
        <f t="shared" si="21"/>
        <v>0</v>
      </c>
      <c r="I50" s="82">
        <f t="shared" si="21"/>
        <v>0</v>
      </c>
      <c r="J50" s="82">
        <f t="shared" si="21"/>
        <v>0</v>
      </c>
      <c r="K50" s="82">
        <f t="shared" si="21"/>
        <v>0</v>
      </c>
      <c r="L50" s="82">
        <f t="shared" si="21"/>
        <v>0</v>
      </c>
      <c r="M50" s="82">
        <f t="shared" si="21"/>
        <v>0</v>
      </c>
      <c r="N50" s="313" t="s">
        <v>265</v>
      </c>
    </row>
    <row r="51" spans="1:14" s="192" customFormat="1">
      <c r="A51" s="139"/>
      <c r="B51" s="139"/>
      <c r="C51" s="139"/>
      <c r="D51" s="139"/>
      <c r="E51" s="139"/>
      <c r="F51" s="191"/>
      <c r="H51" s="191"/>
      <c r="I51" s="256"/>
      <c r="J51" s="256"/>
      <c r="K51" s="256"/>
      <c r="L51" s="256"/>
      <c r="M51" s="256"/>
      <c r="N51" s="313"/>
    </row>
    <row r="52" spans="1:14" ht="13.5">
      <c r="A52" s="139"/>
      <c r="B52" s="140"/>
      <c r="F52" s="154"/>
      <c r="N52" s="328"/>
    </row>
    <row r="53" spans="1:14">
      <c r="L53" s="155"/>
      <c r="N53" s="328"/>
    </row>
    <row r="54" spans="1:14">
      <c r="A54" s="299" t="s">
        <v>295</v>
      </c>
      <c r="N54" s="328"/>
    </row>
    <row r="55" spans="1:14" ht="14.25">
      <c r="A55" s="308" t="s">
        <v>649</v>
      </c>
      <c r="F55" s="144">
        <v>2014</v>
      </c>
      <c r="G55" s="144">
        <v>2015</v>
      </c>
      <c r="H55" s="144">
        <v>2016</v>
      </c>
      <c r="I55" s="144">
        <v>2017</v>
      </c>
      <c r="J55" s="144">
        <v>2018</v>
      </c>
      <c r="K55" s="144">
        <v>2019</v>
      </c>
      <c r="L55" s="144">
        <v>2020</v>
      </c>
      <c r="M55" s="144">
        <v>2021</v>
      </c>
      <c r="N55" s="328"/>
    </row>
    <row r="56" spans="1:14">
      <c r="A56" s="192" t="s">
        <v>298</v>
      </c>
      <c r="B56" s="141" t="s">
        <v>296</v>
      </c>
      <c r="D56" s="255" t="s">
        <v>1</v>
      </c>
      <c r="F56" s="169">
        <f t="shared" ref="F56:M56" si="22">ENCMC</f>
        <v>0</v>
      </c>
      <c r="G56" s="169">
        <f t="shared" si="22"/>
        <v>0</v>
      </c>
      <c r="H56" s="169">
        <f t="shared" si="22"/>
        <v>0</v>
      </c>
      <c r="I56" s="169">
        <f t="shared" si="22"/>
        <v>0</v>
      </c>
      <c r="J56" s="169">
        <f t="shared" si="22"/>
        <v>0</v>
      </c>
      <c r="K56" s="169">
        <f t="shared" si="22"/>
        <v>0</v>
      </c>
      <c r="L56" s="169">
        <f t="shared" si="22"/>
        <v>0</v>
      </c>
      <c r="M56" s="169">
        <f t="shared" si="22"/>
        <v>0</v>
      </c>
      <c r="N56" s="313" t="s">
        <v>296</v>
      </c>
    </row>
    <row r="57" spans="1:14">
      <c r="A57" s="192" t="s">
        <v>299</v>
      </c>
      <c r="B57" s="141" t="s">
        <v>297</v>
      </c>
      <c r="D57" s="255" t="s">
        <v>1</v>
      </c>
      <c r="F57" s="169">
        <f t="shared" ref="F57:M57" si="23">EXCMC</f>
        <v>0</v>
      </c>
      <c r="G57" s="169">
        <f t="shared" si="23"/>
        <v>0</v>
      </c>
      <c r="H57" s="169">
        <f t="shared" si="23"/>
        <v>0</v>
      </c>
      <c r="I57" s="169">
        <f t="shared" si="23"/>
        <v>0</v>
      </c>
      <c r="J57" s="169">
        <f t="shared" si="23"/>
        <v>0</v>
      </c>
      <c r="K57" s="169">
        <f t="shared" si="23"/>
        <v>0</v>
      </c>
      <c r="L57" s="169">
        <f t="shared" si="23"/>
        <v>0</v>
      </c>
      <c r="M57" s="169">
        <f t="shared" si="23"/>
        <v>0</v>
      </c>
      <c r="N57" s="313" t="s">
        <v>297</v>
      </c>
    </row>
    <row r="58" spans="1:14">
      <c r="A58" s="139" t="s">
        <v>275</v>
      </c>
      <c r="B58" s="141" t="s">
        <v>271</v>
      </c>
      <c r="D58" s="255" t="s">
        <v>1</v>
      </c>
      <c r="F58" s="169">
        <f t="shared" ref="F58:M58" si="24">CMCE</f>
        <v>26</v>
      </c>
      <c r="G58" s="169">
        <f t="shared" si="24"/>
        <v>26</v>
      </c>
      <c r="H58" s="169">
        <f t="shared" si="24"/>
        <v>26</v>
      </c>
      <c r="I58" s="169">
        <f t="shared" si="24"/>
        <v>26</v>
      </c>
      <c r="J58" s="169">
        <f t="shared" si="24"/>
        <v>26</v>
      </c>
      <c r="K58" s="169">
        <f t="shared" si="24"/>
        <v>26</v>
      </c>
      <c r="L58" s="169">
        <f t="shared" si="24"/>
        <v>26</v>
      </c>
      <c r="M58" s="169">
        <f t="shared" si="24"/>
        <v>26</v>
      </c>
      <c r="N58" s="313" t="s">
        <v>271</v>
      </c>
    </row>
    <row r="59" spans="1:14">
      <c r="A59" s="192" t="s">
        <v>108</v>
      </c>
      <c r="B59" s="141" t="s">
        <v>106</v>
      </c>
      <c r="D59" s="255" t="s">
        <v>602</v>
      </c>
      <c r="F59" s="169">
        <f t="shared" ref="F59:M59" si="25">RPIA</f>
        <v>1.167</v>
      </c>
      <c r="G59" s="169">
        <f t="shared" si="25"/>
        <v>1.19</v>
      </c>
      <c r="H59" s="169">
        <f t="shared" si="25"/>
        <v>1.202</v>
      </c>
      <c r="I59" s="169">
        <f t="shared" si="25"/>
        <v>1.228</v>
      </c>
      <c r="J59" s="169">
        <f t="shared" si="25"/>
        <v>1.274</v>
      </c>
      <c r="K59" s="169">
        <f t="shared" si="25"/>
        <v>1.31</v>
      </c>
      <c r="L59" s="169">
        <f t="shared" si="25"/>
        <v>1.3460000000000001</v>
      </c>
      <c r="M59" s="169">
        <f t="shared" si="25"/>
        <v>1.3839999999999999</v>
      </c>
      <c r="N59" s="313" t="s">
        <v>106</v>
      </c>
    </row>
    <row r="60" spans="1:14">
      <c r="A60" s="192" t="s">
        <v>137</v>
      </c>
      <c r="B60" s="141" t="s">
        <v>110</v>
      </c>
      <c r="D60" s="255" t="s">
        <v>97</v>
      </c>
      <c r="F60" s="169">
        <f t="shared" ref="F60:M60" si="26">PVF</f>
        <v>1.04375</v>
      </c>
      <c r="G60" s="169">
        <f t="shared" si="26"/>
        <v>1.0425</v>
      </c>
      <c r="H60" s="292">
        <f t="shared" si="26"/>
        <v>1.0414375</v>
      </c>
      <c r="I60" s="292">
        <f t="shared" si="26"/>
        <v>1.040375</v>
      </c>
      <c r="J60" s="292">
        <f t="shared" si="26"/>
        <v>1.0393749999999999</v>
      </c>
      <c r="K60" s="292">
        <f t="shared" si="26"/>
        <v>1.0374375</v>
      </c>
      <c r="L60" s="292">
        <f t="shared" si="26"/>
        <v>1.0353749999999999</v>
      </c>
      <c r="M60" s="292">
        <f t="shared" si="26"/>
        <v>1.0353749999999999</v>
      </c>
      <c r="N60" s="313" t="s">
        <v>110</v>
      </c>
    </row>
    <row r="61" spans="1:14">
      <c r="A61" s="192" t="s">
        <v>294</v>
      </c>
      <c r="B61" s="141" t="s">
        <v>272</v>
      </c>
      <c r="D61" s="255" t="s">
        <v>1</v>
      </c>
      <c r="F61" s="399"/>
      <c r="G61" s="400"/>
      <c r="H61" s="221">
        <f>(((F56+F57)/F59)-F58)*F60*G60</f>
        <v>-28.290843750000001</v>
      </c>
      <c r="I61" s="221">
        <f t="shared" ref="I61:M61" si="27">(((G56+G57)/G59)-G58)*G60*H60</f>
        <v>-28.228163437500001</v>
      </c>
      <c r="J61" s="221">
        <f t="shared" si="27"/>
        <v>-28.170624015625002</v>
      </c>
      <c r="K61" s="221">
        <f t="shared" si="27"/>
        <v>-28.114833906250002</v>
      </c>
      <c r="L61" s="221">
        <f t="shared" si="27"/>
        <v>-28.035451640624999</v>
      </c>
      <c r="M61" s="221">
        <f t="shared" si="27"/>
        <v>-27.927558140624999</v>
      </c>
      <c r="N61" s="313" t="s">
        <v>272</v>
      </c>
    </row>
    <row r="62" spans="1:14">
      <c r="F62" s="191"/>
      <c r="G62" s="192"/>
      <c r="H62" s="191"/>
      <c r="I62" s="256"/>
      <c r="N62" s="328"/>
    </row>
    <row r="63" spans="1:14">
      <c r="N63" s="328"/>
    </row>
    <row r="64" spans="1:14">
      <c r="N64" s="328"/>
    </row>
    <row r="65" spans="1:14" ht="15.4">
      <c r="A65" s="300" t="s">
        <v>300</v>
      </c>
      <c r="E65" s="219" t="s">
        <v>694</v>
      </c>
      <c r="N65" s="328"/>
    </row>
    <row r="66" spans="1:14" ht="15.4">
      <c r="A66" s="308" t="s">
        <v>646</v>
      </c>
      <c r="E66" s="219"/>
      <c r="F66" s="155"/>
      <c r="N66" s="328"/>
    </row>
    <row r="67" spans="1:14" ht="15.4">
      <c r="A67" s="300"/>
      <c r="E67" s="219"/>
      <c r="F67" s="144">
        <v>2014</v>
      </c>
      <c r="G67" s="144">
        <v>2015</v>
      </c>
      <c r="H67" s="144">
        <v>2016</v>
      </c>
      <c r="I67" s="144">
        <v>2017</v>
      </c>
      <c r="J67" s="144">
        <v>2018</v>
      </c>
      <c r="K67" s="144">
        <v>2019</v>
      </c>
      <c r="L67" s="144">
        <v>2020</v>
      </c>
      <c r="M67" s="144">
        <v>2021</v>
      </c>
      <c r="N67" s="328"/>
    </row>
    <row r="68" spans="1:14">
      <c r="A68" s="192" t="s">
        <v>324</v>
      </c>
      <c r="B68" s="141" t="s">
        <v>270</v>
      </c>
      <c r="D68" s="233" t="s">
        <v>1</v>
      </c>
      <c r="F68" s="169">
        <f>F43</f>
        <v>0</v>
      </c>
      <c r="G68" s="169">
        <f t="shared" ref="G68:M68" si="28">G43</f>
        <v>0</v>
      </c>
      <c r="H68" s="169">
        <f t="shared" si="28"/>
        <v>0</v>
      </c>
      <c r="I68" s="169">
        <f t="shared" si="28"/>
        <v>0</v>
      </c>
      <c r="J68" s="169">
        <f t="shared" si="28"/>
        <v>0</v>
      </c>
      <c r="K68" s="169">
        <f t="shared" si="28"/>
        <v>0</v>
      </c>
      <c r="L68" s="169">
        <f t="shared" si="28"/>
        <v>0</v>
      </c>
      <c r="M68" s="169">
        <f t="shared" si="28"/>
        <v>0</v>
      </c>
      <c r="N68" s="313" t="s">
        <v>270</v>
      </c>
    </row>
    <row r="69" spans="1:14">
      <c r="A69" s="328" t="s">
        <v>750</v>
      </c>
      <c r="B69" s="141" t="s">
        <v>334</v>
      </c>
      <c r="D69" s="233" t="s">
        <v>1</v>
      </c>
      <c r="F69" s="169">
        <f t="shared" ref="F69:M69" si="29">ExBBCNLRA</f>
        <v>0</v>
      </c>
      <c r="G69" s="169">
        <f t="shared" si="29"/>
        <v>0</v>
      </c>
      <c r="H69" s="169">
        <f t="shared" si="29"/>
        <v>0</v>
      </c>
      <c r="I69" s="169">
        <f t="shared" si="29"/>
        <v>0</v>
      </c>
      <c r="J69" s="169">
        <f t="shared" si="29"/>
        <v>0</v>
      </c>
      <c r="K69" s="169">
        <f t="shared" si="29"/>
        <v>0</v>
      </c>
      <c r="L69" s="169">
        <f t="shared" si="29"/>
        <v>0</v>
      </c>
      <c r="M69" s="169">
        <f t="shared" si="29"/>
        <v>0</v>
      </c>
      <c r="N69" s="313" t="s">
        <v>334</v>
      </c>
    </row>
    <row r="70" spans="1:14">
      <c r="A70" s="192" t="s">
        <v>312</v>
      </c>
      <c r="B70" s="141" t="s">
        <v>301</v>
      </c>
      <c r="D70" s="233" t="s">
        <v>1</v>
      </c>
      <c r="F70" s="169">
        <f t="shared" ref="F70:M70" si="30">RODEC</f>
        <v>0</v>
      </c>
      <c r="G70" s="169">
        <f t="shared" si="30"/>
        <v>0</v>
      </c>
      <c r="H70" s="169">
        <f t="shared" si="30"/>
        <v>0</v>
      </c>
      <c r="I70" s="169">
        <f t="shared" si="30"/>
        <v>0</v>
      </c>
      <c r="J70" s="169">
        <f t="shared" si="30"/>
        <v>0</v>
      </c>
      <c r="K70" s="169">
        <f t="shared" si="30"/>
        <v>0</v>
      </c>
      <c r="L70" s="169">
        <f t="shared" si="30"/>
        <v>0</v>
      </c>
      <c r="M70" s="169">
        <f t="shared" si="30"/>
        <v>0</v>
      </c>
      <c r="N70" s="313" t="s">
        <v>301</v>
      </c>
    </row>
    <row r="71" spans="1:14">
      <c r="A71" s="192" t="s">
        <v>311</v>
      </c>
      <c r="B71" s="141" t="s">
        <v>302</v>
      </c>
      <c r="D71" s="233" t="s">
        <v>1</v>
      </c>
      <c r="F71" s="169">
        <f t="shared" ref="F71:M71" si="31">RIEC</f>
        <v>0</v>
      </c>
      <c r="G71" s="169">
        <f t="shared" si="31"/>
        <v>0</v>
      </c>
      <c r="H71" s="169">
        <f t="shared" si="31"/>
        <v>0</v>
      </c>
      <c r="I71" s="169">
        <f t="shared" si="31"/>
        <v>0</v>
      </c>
      <c r="J71" s="169">
        <f t="shared" si="31"/>
        <v>0</v>
      </c>
      <c r="K71" s="169">
        <f t="shared" si="31"/>
        <v>0</v>
      </c>
      <c r="L71" s="169">
        <f t="shared" si="31"/>
        <v>0</v>
      </c>
      <c r="M71" s="169">
        <f t="shared" si="31"/>
        <v>0</v>
      </c>
      <c r="N71" s="313" t="s">
        <v>302</v>
      </c>
    </row>
    <row r="72" spans="1:14">
      <c r="A72" s="192" t="s">
        <v>310</v>
      </c>
      <c r="B72" s="141" t="s">
        <v>303</v>
      </c>
      <c r="D72" s="233" t="s">
        <v>1</v>
      </c>
      <c r="F72" s="169">
        <f t="shared" ref="F72:M72" si="32">RNOEC</f>
        <v>0</v>
      </c>
      <c r="G72" s="169">
        <f t="shared" si="32"/>
        <v>0</v>
      </c>
      <c r="H72" s="169">
        <f t="shared" si="32"/>
        <v>0</v>
      </c>
      <c r="I72" s="169">
        <f t="shared" si="32"/>
        <v>0</v>
      </c>
      <c r="J72" s="169">
        <f t="shared" si="32"/>
        <v>0</v>
      </c>
      <c r="K72" s="169">
        <f t="shared" si="32"/>
        <v>0</v>
      </c>
      <c r="L72" s="169">
        <f t="shared" si="32"/>
        <v>0</v>
      </c>
      <c r="M72" s="169">
        <f t="shared" si="32"/>
        <v>0</v>
      </c>
      <c r="N72" s="313" t="s">
        <v>303</v>
      </c>
    </row>
    <row r="73" spans="1:14">
      <c r="A73" s="192" t="s">
        <v>323</v>
      </c>
      <c r="B73" s="141" t="s">
        <v>333</v>
      </c>
      <c r="D73" s="233" t="s">
        <v>1</v>
      </c>
      <c r="F73" s="169">
        <f t="shared" ref="F73:M73" si="33">RAREnCA</f>
        <v>0</v>
      </c>
      <c r="G73" s="169">
        <f t="shared" si="33"/>
        <v>0</v>
      </c>
      <c r="H73" s="169">
        <f t="shared" si="33"/>
        <v>0</v>
      </c>
      <c r="I73" s="169">
        <f t="shared" si="33"/>
        <v>0</v>
      </c>
      <c r="J73" s="169">
        <f t="shared" si="33"/>
        <v>0</v>
      </c>
      <c r="K73" s="169">
        <f t="shared" si="33"/>
        <v>0</v>
      </c>
      <c r="L73" s="169">
        <f t="shared" si="33"/>
        <v>0</v>
      </c>
      <c r="M73" s="169">
        <f t="shared" si="33"/>
        <v>0</v>
      </c>
      <c r="N73" s="313" t="s">
        <v>333</v>
      </c>
    </row>
    <row r="74" spans="1:14">
      <c r="A74" s="192" t="s">
        <v>313</v>
      </c>
      <c r="B74" s="141" t="s">
        <v>304</v>
      </c>
      <c r="D74" s="233" t="s">
        <v>1</v>
      </c>
      <c r="F74" s="169">
        <f t="shared" ref="F74:M74" si="34">RCOR</f>
        <v>0</v>
      </c>
      <c r="G74" s="169">
        <f t="shared" si="34"/>
        <v>0</v>
      </c>
      <c r="H74" s="169">
        <f t="shared" si="34"/>
        <v>0</v>
      </c>
      <c r="I74" s="169">
        <f t="shared" si="34"/>
        <v>0</v>
      </c>
      <c r="J74" s="169">
        <f t="shared" si="34"/>
        <v>0</v>
      </c>
      <c r="K74" s="169">
        <f t="shared" si="34"/>
        <v>0</v>
      </c>
      <c r="L74" s="169">
        <f t="shared" si="34"/>
        <v>0</v>
      </c>
      <c r="M74" s="169">
        <f t="shared" si="34"/>
        <v>0</v>
      </c>
      <c r="N74" s="313" t="s">
        <v>304</v>
      </c>
    </row>
    <row r="75" spans="1:14">
      <c r="A75" s="192" t="s">
        <v>314</v>
      </c>
      <c r="B75" s="141" t="s">
        <v>305</v>
      </c>
      <c r="D75" s="233" t="s">
        <v>1</v>
      </c>
      <c r="F75" s="169">
        <f t="shared" ref="F75:M75" si="35">RLOC</f>
        <v>0</v>
      </c>
      <c r="G75" s="169">
        <f t="shared" si="35"/>
        <v>0</v>
      </c>
      <c r="H75" s="169">
        <f t="shared" si="35"/>
        <v>0</v>
      </c>
      <c r="I75" s="169">
        <f t="shared" si="35"/>
        <v>0</v>
      </c>
      <c r="J75" s="169">
        <f t="shared" si="35"/>
        <v>0</v>
      </c>
      <c r="K75" s="169">
        <f t="shared" si="35"/>
        <v>0</v>
      </c>
      <c r="L75" s="169">
        <f t="shared" si="35"/>
        <v>0</v>
      </c>
      <c r="M75" s="169">
        <f t="shared" si="35"/>
        <v>0</v>
      </c>
      <c r="N75" s="313" t="s">
        <v>305</v>
      </c>
    </row>
    <row r="76" spans="1:14">
      <c r="A76" s="192" t="s">
        <v>315</v>
      </c>
      <c r="B76" s="141" t="s">
        <v>306</v>
      </c>
      <c r="D76" s="233" t="s">
        <v>1</v>
      </c>
      <c r="F76" s="169">
        <f t="shared" ref="F76:M76" si="36">ROPExC</f>
        <v>0</v>
      </c>
      <c r="G76" s="169">
        <f t="shared" si="36"/>
        <v>0</v>
      </c>
      <c r="H76" s="169">
        <f t="shared" si="36"/>
        <v>0</v>
      </c>
      <c r="I76" s="169">
        <f t="shared" si="36"/>
        <v>0</v>
      </c>
      <c r="J76" s="169">
        <f t="shared" si="36"/>
        <v>0</v>
      </c>
      <c r="K76" s="169">
        <f t="shared" si="36"/>
        <v>0</v>
      </c>
      <c r="L76" s="169">
        <f t="shared" si="36"/>
        <v>0</v>
      </c>
      <c r="M76" s="169">
        <f t="shared" si="36"/>
        <v>0</v>
      </c>
      <c r="N76" s="313" t="s">
        <v>306</v>
      </c>
    </row>
    <row r="77" spans="1:14">
      <c r="A77" s="192" t="s">
        <v>316</v>
      </c>
      <c r="B77" s="141" t="s">
        <v>307</v>
      </c>
      <c r="D77" s="233" t="s">
        <v>1</v>
      </c>
      <c r="F77" s="169">
        <f t="shared" ref="F77:M77" si="37">RNOExC</f>
        <v>0</v>
      </c>
      <c r="G77" s="169">
        <f t="shared" si="37"/>
        <v>0</v>
      </c>
      <c r="H77" s="169">
        <f t="shared" si="37"/>
        <v>0</v>
      </c>
      <c r="I77" s="169">
        <f t="shared" si="37"/>
        <v>0</v>
      </c>
      <c r="J77" s="169">
        <f t="shared" si="37"/>
        <v>0</v>
      </c>
      <c r="K77" s="169">
        <f t="shared" si="37"/>
        <v>0</v>
      </c>
      <c r="L77" s="169">
        <f t="shared" si="37"/>
        <v>0</v>
      </c>
      <c r="M77" s="169">
        <f t="shared" si="37"/>
        <v>0</v>
      </c>
      <c r="N77" s="313" t="s">
        <v>307</v>
      </c>
    </row>
    <row r="78" spans="1:14">
      <c r="A78" s="192" t="s">
        <v>317</v>
      </c>
      <c r="B78" s="141" t="s">
        <v>308</v>
      </c>
      <c r="D78" s="233" t="s">
        <v>1</v>
      </c>
      <c r="F78" s="169">
        <f t="shared" ref="F78:M78" si="38">RODExC</f>
        <v>0</v>
      </c>
      <c r="G78" s="169">
        <f t="shared" si="38"/>
        <v>0</v>
      </c>
      <c r="H78" s="169">
        <f t="shared" si="38"/>
        <v>0</v>
      </c>
      <c r="I78" s="169">
        <f t="shared" si="38"/>
        <v>0</v>
      </c>
      <c r="J78" s="169">
        <f t="shared" si="38"/>
        <v>0</v>
      </c>
      <c r="K78" s="169">
        <f t="shared" si="38"/>
        <v>0</v>
      </c>
      <c r="L78" s="169">
        <f t="shared" si="38"/>
        <v>0</v>
      </c>
      <c r="M78" s="169">
        <f t="shared" si="38"/>
        <v>0</v>
      </c>
      <c r="N78" s="313" t="s">
        <v>308</v>
      </c>
    </row>
    <row r="79" spans="1:14">
      <c r="A79" s="192" t="s">
        <v>326</v>
      </c>
      <c r="B79" s="141" t="s">
        <v>309</v>
      </c>
      <c r="D79" s="233" t="s">
        <v>1</v>
      </c>
      <c r="F79" s="169">
        <f t="shared" ref="F79:M79" si="39">RADD</f>
        <v>0</v>
      </c>
      <c r="G79" s="169">
        <f t="shared" si="39"/>
        <v>0</v>
      </c>
      <c r="H79" s="169">
        <f t="shared" si="39"/>
        <v>0</v>
      </c>
      <c r="I79" s="169">
        <f t="shared" si="39"/>
        <v>0</v>
      </c>
      <c r="J79" s="169">
        <f t="shared" si="39"/>
        <v>0</v>
      </c>
      <c r="K79" s="169">
        <f t="shared" si="39"/>
        <v>0</v>
      </c>
      <c r="L79" s="169">
        <f t="shared" si="39"/>
        <v>0</v>
      </c>
      <c r="M79" s="169">
        <f t="shared" si="39"/>
        <v>0</v>
      </c>
      <c r="N79" s="313" t="s">
        <v>309</v>
      </c>
    </row>
    <row r="80" spans="1:14">
      <c r="A80" s="139" t="s">
        <v>268</v>
      </c>
      <c r="B80" s="140" t="s">
        <v>264</v>
      </c>
      <c r="D80" s="233" t="s">
        <v>1</v>
      </c>
      <c r="F80" s="82">
        <f>F68-F69-F70-F71-(F72-F73)-F74-F75-F76-F77-F78-F79</f>
        <v>0</v>
      </c>
      <c r="G80" s="82">
        <f t="shared" ref="G80:M80" si="40">G68-G69-G70-G71-(G72-G73)-G74-G75-G76-G77-G78-G79</f>
        <v>0</v>
      </c>
      <c r="H80" s="82">
        <f t="shared" si="40"/>
        <v>0</v>
      </c>
      <c r="I80" s="82">
        <f t="shared" si="40"/>
        <v>0</v>
      </c>
      <c r="J80" s="82">
        <f t="shared" si="40"/>
        <v>0</v>
      </c>
      <c r="K80" s="82">
        <f t="shared" si="40"/>
        <v>0</v>
      </c>
      <c r="L80" s="82">
        <f t="shared" si="40"/>
        <v>0</v>
      </c>
      <c r="M80" s="82">
        <f t="shared" si="40"/>
        <v>0</v>
      </c>
      <c r="N80" s="313" t="s">
        <v>264</v>
      </c>
    </row>
    <row r="81" spans="1:14">
      <c r="F81" s="155"/>
      <c r="I81" s="155"/>
      <c r="N81" s="328"/>
    </row>
    <row r="82" spans="1:14">
      <c r="N82" s="328"/>
    </row>
    <row r="83" spans="1:14">
      <c r="B83" s="140"/>
      <c r="N83" s="328"/>
    </row>
    <row r="84" spans="1:14">
      <c r="A84" s="299" t="s">
        <v>335</v>
      </c>
      <c r="J84" s="155"/>
      <c r="N84" s="328"/>
    </row>
    <row r="85" spans="1:14">
      <c r="A85" s="309" t="s">
        <v>650</v>
      </c>
      <c r="N85" s="328"/>
    </row>
    <row r="86" spans="1:14" ht="14.25">
      <c r="A86" s="308"/>
      <c r="F86" s="144">
        <v>2014</v>
      </c>
      <c r="G86" s="144">
        <v>2015</v>
      </c>
      <c r="H86" s="144">
        <v>2016</v>
      </c>
      <c r="I86" s="144">
        <v>2017</v>
      </c>
      <c r="J86" s="144">
        <v>2018</v>
      </c>
      <c r="K86" s="144">
        <v>2019</v>
      </c>
      <c r="L86" s="144">
        <v>2020</v>
      </c>
      <c r="M86" s="144">
        <v>2021</v>
      </c>
      <c r="N86" s="328"/>
    </row>
    <row r="87" spans="1:14">
      <c r="A87" s="192" t="s">
        <v>336</v>
      </c>
      <c r="B87" s="141" t="s">
        <v>338</v>
      </c>
      <c r="D87" s="233" t="s">
        <v>1</v>
      </c>
      <c r="F87" s="169">
        <f>BBC</f>
        <v>0</v>
      </c>
      <c r="G87" s="169">
        <f t="shared" ref="G87:M87" si="41">BBC</f>
        <v>0</v>
      </c>
      <c r="H87" s="169">
        <f t="shared" si="41"/>
        <v>0</v>
      </c>
      <c r="I87" s="169">
        <f t="shared" si="41"/>
        <v>0</v>
      </c>
      <c r="J87" s="169">
        <f t="shared" si="41"/>
        <v>0</v>
      </c>
      <c r="K87" s="169">
        <f t="shared" si="41"/>
        <v>0</v>
      </c>
      <c r="L87" s="169">
        <f t="shared" si="41"/>
        <v>0</v>
      </c>
      <c r="M87" s="169">
        <f t="shared" si="41"/>
        <v>0</v>
      </c>
      <c r="N87" s="313" t="s">
        <v>338</v>
      </c>
    </row>
    <row r="88" spans="1:14">
      <c r="A88" s="192" t="s">
        <v>337</v>
      </c>
      <c r="B88" s="141" t="s">
        <v>339</v>
      </c>
      <c r="D88" s="233" t="s">
        <v>1</v>
      </c>
      <c r="F88" s="169">
        <f>ECCC</f>
        <v>0</v>
      </c>
      <c r="G88" s="169">
        <f t="shared" ref="G88:M88" si="42">ECCC</f>
        <v>0</v>
      </c>
      <c r="H88" s="169">
        <f t="shared" si="42"/>
        <v>0</v>
      </c>
      <c r="I88" s="169">
        <f t="shared" si="42"/>
        <v>0</v>
      </c>
      <c r="J88" s="169">
        <f t="shared" si="42"/>
        <v>0</v>
      </c>
      <c r="K88" s="169">
        <f t="shared" si="42"/>
        <v>0</v>
      </c>
      <c r="L88" s="169">
        <f t="shared" si="42"/>
        <v>0</v>
      </c>
      <c r="M88" s="169">
        <f t="shared" si="42"/>
        <v>0</v>
      </c>
      <c r="N88" s="313" t="s">
        <v>339</v>
      </c>
    </row>
    <row r="89" spans="1:14">
      <c r="A89" s="192" t="s">
        <v>335</v>
      </c>
      <c r="B89" s="141" t="s">
        <v>296</v>
      </c>
      <c r="D89" s="233" t="s">
        <v>1</v>
      </c>
      <c r="F89" s="82">
        <f>F87+F88</f>
        <v>0</v>
      </c>
      <c r="G89" s="82">
        <f t="shared" ref="G89:M89" si="43">G87+G88</f>
        <v>0</v>
      </c>
      <c r="H89" s="82">
        <f t="shared" si="43"/>
        <v>0</v>
      </c>
      <c r="I89" s="82">
        <f t="shared" si="43"/>
        <v>0</v>
      </c>
      <c r="J89" s="82">
        <f t="shared" si="43"/>
        <v>0</v>
      </c>
      <c r="K89" s="82">
        <f t="shared" si="43"/>
        <v>0</v>
      </c>
      <c r="L89" s="82">
        <f t="shared" si="43"/>
        <v>0</v>
      </c>
      <c r="M89" s="82">
        <f t="shared" si="43"/>
        <v>0</v>
      </c>
      <c r="N89" s="313" t="s">
        <v>296</v>
      </c>
    </row>
    <row r="90" spans="1:14">
      <c r="F90" s="155"/>
      <c r="H90" s="155"/>
      <c r="N90" s="328"/>
    </row>
    <row r="91" spans="1:14">
      <c r="N91" s="328"/>
    </row>
    <row r="92" spans="1:14">
      <c r="N92" s="328"/>
    </row>
    <row r="93" spans="1:14">
      <c r="A93" s="299" t="s">
        <v>342</v>
      </c>
      <c r="J93" s="155"/>
      <c r="N93" s="328"/>
    </row>
    <row r="94" spans="1:14">
      <c r="A94" s="309" t="s">
        <v>651</v>
      </c>
      <c r="N94" s="328"/>
    </row>
    <row r="95" spans="1:14" ht="14.25">
      <c r="F95" s="144">
        <v>2014</v>
      </c>
      <c r="G95" s="144">
        <v>2015</v>
      </c>
      <c r="H95" s="144">
        <v>2016</v>
      </c>
      <c r="I95" s="144">
        <v>2017</v>
      </c>
      <c r="J95" s="144">
        <v>2018</v>
      </c>
      <c r="K95" s="144">
        <v>2019</v>
      </c>
      <c r="L95" s="144">
        <v>2020</v>
      </c>
      <c r="M95" s="144">
        <v>2021</v>
      </c>
      <c r="N95" s="328"/>
    </row>
    <row r="96" spans="1:14">
      <c r="A96" s="192" t="s">
        <v>343</v>
      </c>
      <c r="B96" s="141" t="s">
        <v>344</v>
      </c>
      <c r="D96" s="233" t="s">
        <v>1</v>
      </c>
      <c r="F96" s="169">
        <f t="shared" ref="F96:M96" si="44">ExRO</f>
        <v>0</v>
      </c>
      <c r="G96" s="169">
        <f t="shared" si="44"/>
        <v>0</v>
      </c>
      <c r="H96" s="169">
        <f t="shared" si="44"/>
        <v>0</v>
      </c>
      <c r="I96" s="169">
        <f t="shared" si="44"/>
        <v>0</v>
      </c>
      <c r="J96" s="169">
        <f t="shared" si="44"/>
        <v>0</v>
      </c>
      <c r="K96" s="169">
        <f t="shared" si="44"/>
        <v>0</v>
      </c>
      <c r="L96" s="169">
        <f t="shared" si="44"/>
        <v>0</v>
      </c>
      <c r="M96" s="169">
        <f t="shared" si="44"/>
        <v>0</v>
      </c>
      <c r="N96" s="313" t="s">
        <v>344</v>
      </c>
    </row>
    <row r="97" spans="1:14">
      <c r="A97" s="192" t="s">
        <v>337</v>
      </c>
      <c r="B97" s="141" t="s">
        <v>345</v>
      </c>
      <c r="D97" s="233" t="s">
        <v>1</v>
      </c>
      <c r="F97" s="169">
        <f t="shared" ref="F97:M97" si="45">ExCC</f>
        <v>0</v>
      </c>
      <c r="G97" s="169">
        <f t="shared" si="45"/>
        <v>0</v>
      </c>
      <c r="H97" s="169">
        <f t="shared" si="45"/>
        <v>0</v>
      </c>
      <c r="I97" s="169">
        <f t="shared" si="45"/>
        <v>0</v>
      </c>
      <c r="J97" s="169">
        <f t="shared" si="45"/>
        <v>0</v>
      </c>
      <c r="K97" s="169">
        <f t="shared" si="45"/>
        <v>0</v>
      </c>
      <c r="L97" s="169">
        <f t="shared" si="45"/>
        <v>0</v>
      </c>
      <c r="M97" s="169">
        <f t="shared" si="45"/>
        <v>0</v>
      </c>
      <c r="N97" s="313" t="s">
        <v>345</v>
      </c>
    </row>
    <row r="98" spans="1:14">
      <c r="A98" s="192" t="s">
        <v>342</v>
      </c>
      <c r="B98" s="141" t="s">
        <v>297</v>
      </c>
      <c r="D98" s="233" t="s">
        <v>1</v>
      </c>
      <c r="F98" s="82">
        <f>F96+F97</f>
        <v>0</v>
      </c>
      <c r="G98" s="82">
        <f t="shared" ref="G98:M98" si="46">G96+G97</f>
        <v>0</v>
      </c>
      <c r="H98" s="82">
        <f t="shared" si="46"/>
        <v>0</v>
      </c>
      <c r="I98" s="82">
        <f t="shared" si="46"/>
        <v>0</v>
      </c>
      <c r="J98" s="82">
        <f t="shared" si="46"/>
        <v>0</v>
      </c>
      <c r="K98" s="82">
        <f t="shared" si="46"/>
        <v>0</v>
      </c>
      <c r="L98" s="82">
        <f t="shared" si="46"/>
        <v>0</v>
      </c>
      <c r="M98" s="82">
        <f t="shared" si="46"/>
        <v>0</v>
      </c>
      <c r="N98" s="313" t="s">
        <v>297</v>
      </c>
    </row>
    <row r="99" spans="1:14">
      <c r="F99" s="155"/>
      <c r="H99" s="155"/>
      <c r="N99" s="328"/>
    </row>
    <row r="100" spans="1:14">
      <c r="G100" s="218"/>
      <c r="N100" s="328"/>
    </row>
    <row r="101" spans="1:14" ht="17.649999999999999">
      <c r="A101" s="299" t="s">
        <v>330</v>
      </c>
      <c r="F101" s="165" t="s">
        <v>327</v>
      </c>
      <c r="J101" s="155"/>
      <c r="N101" s="328"/>
    </row>
    <row r="102" spans="1:14" ht="14.25">
      <c r="A102" s="299" t="s">
        <v>652</v>
      </c>
      <c r="F102" s="144">
        <v>2014</v>
      </c>
      <c r="G102" s="144">
        <v>2015</v>
      </c>
      <c r="H102" s="144">
        <v>2016</v>
      </c>
      <c r="I102" s="144">
        <v>2017</v>
      </c>
      <c r="J102" s="144">
        <v>2018</v>
      </c>
      <c r="K102" s="144">
        <v>2019</v>
      </c>
      <c r="L102" s="144">
        <v>2020</v>
      </c>
      <c r="M102" s="144">
        <v>2021</v>
      </c>
      <c r="N102" s="328"/>
    </row>
    <row r="103" spans="1:14" ht="37.15">
      <c r="A103" s="192" t="s">
        <v>328</v>
      </c>
      <c r="B103" s="141" t="s">
        <v>331</v>
      </c>
      <c r="D103" s="254" t="s">
        <v>654</v>
      </c>
      <c r="F103" s="207">
        <f t="shared" ref="F103:M103" si="47">CMOpBT</f>
        <v>22</v>
      </c>
      <c r="G103" s="207">
        <f t="shared" si="47"/>
        <v>22</v>
      </c>
      <c r="H103" s="207">
        <f t="shared" si="47"/>
        <v>22</v>
      </c>
      <c r="I103" s="207">
        <f t="shared" si="47"/>
        <v>22</v>
      </c>
      <c r="J103" s="207">
        <f t="shared" si="47"/>
        <v>22</v>
      </c>
      <c r="K103" s="207">
        <f t="shared" si="47"/>
        <v>22</v>
      </c>
      <c r="L103" s="207">
        <f t="shared" si="47"/>
        <v>22</v>
      </c>
      <c r="M103" s="207">
        <f t="shared" si="47"/>
        <v>22</v>
      </c>
      <c r="N103" s="313" t="s">
        <v>331</v>
      </c>
    </row>
    <row r="104" spans="1:14">
      <c r="A104" s="192" t="s">
        <v>655</v>
      </c>
      <c r="B104" s="141" t="s">
        <v>332</v>
      </c>
      <c r="D104" s="233" t="s">
        <v>1</v>
      </c>
      <c r="F104" s="169">
        <f t="shared" ref="F104:M104" si="48">CMopDT</f>
        <v>0</v>
      </c>
      <c r="G104" s="169">
        <f t="shared" si="48"/>
        <v>0</v>
      </c>
      <c r="H104" s="169">
        <f t="shared" si="48"/>
        <v>0</v>
      </c>
      <c r="I104" s="169">
        <f t="shared" si="48"/>
        <v>0</v>
      </c>
      <c r="J104" s="169">
        <f t="shared" si="48"/>
        <v>0</v>
      </c>
      <c r="K104" s="169">
        <f t="shared" si="48"/>
        <v>0</v>
      </c>
      <c r="L104" s="169">
        <f t="shared" si="48"/>
        <v>0</v>
      </c>
      <c r="M104" s="169">
        <f t="shared" si="48"/>
        <v>0</v>
      </c>
      <c r="N104" s="313" t="s">
        <v>332</v>
      </c>
    </row>
    <row r="105" spans="1:14">
      <c r="A105" s="192" t="s">
        <v>329</v>
      </c>
      <c r="B105" s="141" t="s">
        <v>263</v>
      </c>
      <c r="D105" s="233" t="s">
        <v>1</v>
      </c>
      <c r="F105" s="82">
        <f>F103+F104</f>
        <v>22</v>
      </c>
      <c r="G105" s="82">
        <f t="shared" ref="G105:M105" si="49">G103+G104</f>
        <v>22</v>
      </c>
      <c r="H105" s="82">
        <f t="shared" si="49"/>
        <v>22</v>
      </c>
      <c r="I105" s="82">
        <f t="shared" si="49"/>
        <v>22</v>
      </c>
      <c r="J105" s="82">
        <f t="shared" si="49"/>
        <v>22</v>
      </c>
      <c r="K105" s="82">
        <f t="shared" si="49"/>
        <v>22</v>
      </c>
      <c r="L105" s="82">
        <f t="shared" si="49"/>
        <v>22</v>
      </c>
      <c r="M105" s="82">
        <f t="shared" si="49"/>
        <v>22</v>
      </c>
      <c r="N105" s="313" t="s">
        <v>263</v>
      </c>
    </row>
    <row r="106" spans="1:14">
      <c r="N106" s="328"/>
    </row>
    <row r="107" spans="1:14">
      <c r="N107" s="328"/>
    </row>
    <row r="108" spans="1:14">
      <c r="N108" s="328"/>
    </row>
    <row r="109" spans="1:14">
      <c r="K109" s="155"/>
      <c r="N109" s="328"/>
    </row>
    <row r="110" spans="1:14">
      <c r="A110" s="299" t="s">
        <v>340</v>
      </c>
      <c r="K110" s="155"/>
      <c r="N110" s="328"/>
    </row>
    <row r="111" spans="1:14">
      <c r="A111" s="299" t="s">
        <v>653</v>
      </c>
      <c r="K111" s="155"/>
      <c r="N111" s="328"/>
    </row>
    <row r="112" spans="1:14">
      <c r="A112" s="299"/>
      <c r="K112" s="155"/>
      <c r="N112" s="328"/>
    </row>
    <row r="113" spans="1:14" ht="14.25">
      <c r="F113" s="144">
        <v>2014</v>
      </c>
      <c r="G113" s="144">
        <v>2015</v>
      </c>
      <c r="H113" s="144">
        <v>2016</v>
      </c>
      <c r="I113" s="144">
        <v>2017</v>
      </c>
      <c r="J113" s="144">
        <v>2018</v>
      </c>
      <c r="K113" s="144">
        <v>2019</v>
      </c>
      <c r="L113" s="144">
        <v>2020</v>
      </c>
      <c r="M113" s="144">
        <v>2021</v>
      </c>
      <c r="N113" s="328"/>
    </row>
    <row r="114" spans="1:14">
      <c r="A114" s="139" t="s">
        <v>278</v>
      </c>
      <c r="B114" s="141" t="s">
        <v>333</v>
      </c>
      <c r="D114" s="233" t="s">
        <v>1</v>
      </c>
      <c r="F114" s="169">
        <f t="shared" ref="F114:M114" si="50">RAREnCA</f>
        <v>0</v>
      </c>
      <c r="G114" s="169">
        <f t="shared" si="50"/>
        <v>0</v>
      </c>
      <c r="H114" s="169">
        <f t="shared" si="50"/>
        <v>0</v>
      </c>
      <c r="I114" s="169">
        <f t="shared" si="50"/>
        <v>0</v>
      </c>
      <c r="J114" s="169">
        <f t="shared" si="50"/>
        <v>0</v>
      </c>
      <c r="K114" s="169">
        <f t="shared" si="50"/>
        <v>0</v>
      </c>
      <c r="L114" s="169">
        <f t="shared" si="50"/>
        <v>0</v>
      </c>
      <c r="M114" s="169">
        <f t="shared" si="50"/>
        <v>0</v>
      </c>
      <c r="N114" s="313" t="s">
        <v>333</v>
      </c>
    </row>
    <row r="115" spans="1:14">
      <c r="A115" s="192" t="s">
        <v>137</v>
      </c>
      <c r="B115" s="141" t="s">
        <v>110</v>
      </c>
      <c r="D115" s="233" t="s">
        <v>97</v>
      </c>
      <c r="F115" s="169">
        <f t="shared" ref="F115:M115" si="51">PVF</f>
        <v>1.04375</v>
      </c>
      <c r="G115" s="169">
        <f t="shared" si="51"/>
        <v>1.0425</v>
      </c>
      <c r="H115" s="169">
        <f t="shared" si="51"/>
        <v>1.0414375</v>
      </c>
      <c r="I115" s="169">
        <f t="shared" si="51"/>
        <v>1.040375</v>
      </c>
      <c r="J115" s="169">
        <f t="shared" si="51"/>
        <v>1.0393749999999999</v>
      </c>
      <c r="K115" s="169">
        <f t="shared" si="51"/>
        <v>1.0374375</v>
      </c>
      <c r="L115" s="169">
        <f t="shared" si="51"/>
        <v>1.0353749999999999</v>
      </c>
      <c r="M115" s="169">
        <f t="shared" si="51"/>
        <v>1.0353749999999999</v>
      </c>
      <c r="N115" s="313" t="s">
        <v>110</v>
      </c>
    </row>
    <row r="116" spans="1:14">
      <c r="A116" s="192" t="s">
        <v>108</v>
      </c>
      <c r="B116" s="141" t="s">
        <v>106</v>
      </c>
      <c r="D116" s="255" t="s">
        <v>602</v>
      </c>
      <c r="F116" s="169">
        <f t="shared" ref="F116:M116" si="52">RPIA</f>
        <v>1.167</v>
      </c>
      <c r="G116" s="169">
        <f t="shared" si="52"/>
        <v>1.19</v>
      </c>
      <c r="H116" s="169">
        <f t="shared" si="52"/>
        <v>1.202</v>
      </c>
      <c r="I116" s="169">
        <f t="shared" si="52"/>
        <v>1.228</v>
      </c>
      <c r="J116" s="169">
        <f t="shared" si="52"/>
        <v>1.274</v>
      </c>
      <c r="K116" s="169">
        <f t="shared" si="52"/>
        <v>1.31</v>
      </c>
      <c r="L116" s="169">
        <f t="shared" si="52"/>
        <v>1.3460000000000001</v>
      </c>
      <c r="M116" s="169">
        <f t="shared" si="52"/>
        <v>1.3839999999999999</v>
      </c>
      <c r="N116" s="313" t="s">
        <v>106</v>
      </c>
    </row>
    <row r="117" spans="1:14">
      <c r="A117" s="139" t="s">
        <v>278</v>
      </c>
      <c r="B117" s="141" t="s">
        <v>273</v>
      </c>
      <c r="D117" s="233" t="s">
        <v>1</v>
      </c>
      <c r="H117" s="82">
        <f>(F114/F116)*F115*G115</f>
        <v>0</v>
      </c>
      <c r="I117" s="82">
        <f t="shared" ref="I117:M117" si="53">(G114/G116)*G115*H115</f>
        <v>0</v>
      </c>
      <c r="J117" s="82">
        <f t="shared" si="53"/>
        <v>0</v>
      </c>
      <c r="K117" s="82">
        <f t="shared" si="53"/>
        <v>0</v>
      </c>
      <c r="L117" s="82">
        <f t="shared" si="53"/>
        <v>0</v>
      </c>
      <c r="M117" s="82">
        <f t="shared" si="53"/>
        <v>0</v>
      </c>
      <c r="N117" s="313" t="s">
        <v>273</v>
      </c>
    </row>
    <row r="118" spans="1:14">
      <c r="F118" s="155"/>
      <c r="H118" s="155"/>
      <c r="N118" s="328"/>
    </row>
    <row r="119" spans="1:14">
      <c r="N119" s="328"/>
    </row>
    <row r="120" spans="1:14">
      <c r="N120" s="328"/>
    </row>
    <row r="121" spans="1:14">
      <c r="A121" s="299" t="s">
        <v>341</v>
      </c>
      <c r="L121" s="155"/>
      <c r="N121" s="328"/>
    </row>
    <row r="122" spans="1:14">
      <c r="A122" s="299" t="s">
        <v>656</v>
      </c>
      <c r="N122" s="328"/>
    </row>
    <row r="123" spans="1:14">
      <c r="A123" s="299"/>
      <c r="N123" s="328"/>
    </row>
    <row r="124" spans="1:14" ht="14.25">
      <c r="A124" s="299"/>
      <c r="F124" s="144">
        <v>2014</v>
      </c>
      <c r="G124" s="144">
        <v>2015</v>
      </c>
      <c r="H124" s="144">
        <v>2016</v>
      </c>
      <c r="I124" s="144">
        <v>2017</v>
      </c>
      <c r="J124" s="144">
        <v>2018</v>
      </c>
      <c r="K124" s="144">
        <v>2019</v>
      </c>
      <c r="L124" s="144">
        <v>2020</v>
      </c>
      <c r="M124" s="144">
        <v>2021</v>
      </c>
      <c r="N124" s="328"/>
    </row>
    <row r="125" spans="1:14">
      <c r="A125" s="139" t="s">
        <v>279</v>
      </c>
      <c r="B125" s="141" t="s">
        <v>334</v>
      </c>
      <c r="D125" s="233" t="s">
        <v>1</v>
      </c>
      <c r="F125" s="169">
        <f t="shared" ref="F125:M125" si="54">ExBBCNLRA</f>
        <v>0</v>
      </c>
      <c r="G125" s="169">
        <f t="shared" si="54"/>
        <v>0</v>
      </c>
      <c r="H125" s="169">
        <f t="shared" si="54"/>
        <v>0</v>
      </c>
      <c r="I125" s="169">
        <f t="shared" si="54"/>
        <v>0</v>
      </c>
      <c r="J125" s="169">
        <f t="shared" si="54"/>
        <v>0</v>
      </c>
      <c r="K125" s="169">
        <f t="shared" si="54"/>
        <v>0</v>
      </c>
      <c r="L125" s="169">
        <f t="shared" si="54"/>
        <v>0</v>
      </c>
      <c r="M125" s="169">
        <f t="shared" si="54"/>
        <v>0</v>
      </c>
      <c r="N125" s="313" t="s">
        <v>334</v>
      </c>
    </row>
    <row r="126" spans="1:14">
      <c r="A126" s="192" t="s">
        <v>137</v>
      </c>
      <c r="B126" s="141" t="s">
        <v>110</v>
      </c>
      <c r="D126" s="233" t="s">
        <v>97</v>
      </c>
      <c r="F126" s="169">
        <f t="shared" ref="F126:M126" si="55">PVF</f>
        <v>1.04375</v>
      </c>
      <c r="G126" s="169">
        <f t="shared" si="55"/>
        <v>1.0425</v>
      </c>
      <c r="H126" s="169">
        <f t="shared" si="55"/>
        <v>1.0414375</v>
      </c>
      <c r="I126" s="169">
        <f t="shared" si="55"/>
        <v>1.040375</v>
      </c>
      <c r="J126" s="169">
        <f t="shared" si="55"/>
        <v>1.0393749999999999</v>
      </c>
      <c r="K126" s="169">
        <f t="shared" si="55"/>
        <v>1.0374375</v>
      </c>
      <c r="L126" s="169">
        <f t="shared" si="55"/>
        <v>1.0353749999999999</v>
      </c>
      <c r="M126" s="169">
        <f t="shared" si="55"/>
        <v>1.0353749999999999</v>
      </c>
      <c r="N126" s="313" t="s">
        <v>110</v>
      </c>
    </row>
    <row r="127" spans="1:14">
      <c r="A127" s="192" t="s">
        <v>108</v>
      </c>
      <c r="B127" s="141" t="s">
        <v>106</v>
      </c>
      <c r="D127" s="255" t="s">
        <v>602</v>
      </c>
      <c r="F127" s="169">
        <f t="shared" ref="F127:M127" si="56">RPIA</f>
        <v>1.167</v>
      </c>
      <c r="G127" s="169">
        <f t="shared" si="56"/>
        <v>1.19</v>
      </c>
      <c r="H127" s="169">
        <f t="shared" si="56"/>
        <v>1.202</v>
      </c>
      <c r="I127" s="169">
        <f t="shared" si="56"/>
        <v>1.228</v>
      </c>
      <c r="J127" s="169">
        <f t="shared" si="56"/>
        <v>1.274</v>
      </c>
      <c r="K127" s="169">
        <f t="shared" si="56"/>
        <v>1.31</v>
      </c>
      <c r="L127" s="169">
        <f t="shared" si="56"/>
        <v>1.3460000000000001</v>
      </c>
      <c r="M127" s="169">
        <f t="shared" si="56"/>
        <v>1.3839999999999999</v>
      </c>
      <c r="N127" s="313" t="s">
        <v>106</v>
      </c>
    </row>
    <row r="128" spans="1:14">
      <c r="A128" s="139" t="s">
        <v>279</v>
      </c>
      <c r="B128" s="141" t="s">
        <v>274</v>
      </c>
      <c r="D128" s="233" t="s">
        <v>1</v>
      </c>
      <c r="H128" s="82">
        <f>(F125/F127)*F126*G126</f>
        <v>0</v>
      </c>
      <c r="I128" s="82">
        <f t="shared" ref="I128:M128" si="57">(G125/G127)*G126*H126</f>
        <v>0</v>
      </c>
      <c r="J128" s="82">
        <f t="shared" si="57"/>
        <v>0</v>
      </c>
      <c r="K128" s="82">
        <f t="shared" si="57"/>
        <v>0</v>
      </c>
      <c r="L128" s="82">
        <f t="shared" si="57"/>
        <v>0</v>
      </c>
      <c r="M128" s="82">
        <f t="shared" si="57"/>
        <v>0</v>
      </c>
      <c r="N128" s="313" t="s">
        <v>274</v>
      </c>
    </row>
    <row r="129" spans="1:14">
      <c r="F129" s="155"/>
      <c r="H129" s="155"/>
      <c r="N129" s="328"/>
    </row>
    <row r="130" spans="1:14">
      <c r="N130" s="328"/>
    </row>
    <row r="131" spans="1:14">
      <c r="A131" s="310" t="s">
        <v>773</v>
      </c>
      <c r="N131" s="328"/>
    </row>
    <row r="132" spans="1:14">
      <c r="A132" s="311" t="s">
        <v>774</v>
      </c>
      <c r="B132" s="220">
        <f>F43+F50</f>
        <v>0</v>
      </c>
      <c r="C132" s="220"/>
      <c r="D132" s="220"/>
      <c r="E132" s="220"/>
      <c r="F132" s="220"/>
      <c r="N132" s="328"/>
    </row>
    <row r="133" spans="1:14">
      <c r="A133" s="311" t="s">
        <v>775</v>
      </c>
      <c r="B133" s="220">
        <f>F89+F98</f>
        <v>0</v>
      </c>
      <c r="C133" s="220"/>
      <c r="D133" s="220"/>
      <c r="E133" s="220"/>
      <c r="F133" s="220"/>
      <c r="N133" s="328"/>
    </row>
    <row r="134" spans="1:14">
      <c r="A134" s="311" t="s">
        <v>776</v>
      </c>
      <c r="B134" s="141" t="str">
        <f>IF(B132=B133,"CORRECT","ERROR")</f>
        <v>CORRECT</v>
      </c>
      <c r="N134" s="328"/>
    </row>
    <row r="135" spans="1:14">
      <c r="A135" s="311"/>
      <c r="N135" s="328"/>
    </row>
    <row r="136" spans="1:14">
      <c r="N136" s="328"/>
    </row>
    <row r="137" spans="1:14">
      <c r="N137" s="328"/>
    </row>
    <row r="138" spans="1:14">
      <c r="N138" s="328"/>
    </row>
    <row r="139" spans="1:14">
      <c r="N139" s="328"/>
    </row>
    <row r="140" spans="1:14">
      <c r="N140" s="328"/>
    </row>
    <row r="141" spans="1:14">
      <c r="N141" s="328"/>
    </row>
    <row r="142" spans="1:14">
      <c r="N142" s="328"/>
    </row>
    <row r="143" spans="1:14">
      <c r="N143" s="328"/>
    </row>
    <row r="144" spans="1:14">
      <c r="N144" s="328"/>
    </row>
    <row r="145" spans="14:14">
      <c r="N145" s="328"/>
    </row>
    <row r="146" spans="14:14">
      <c r="N146" s="328"/>
    </row>
    <row r="147" spans="14:14">
      <c r="N147" s="328"/>
    </row>
    <row r="148" spans="14:14">
      <c r="N148" s="328"/>
    </row>
    <row r="149" spans="14:14">
      <c r="N149" s="328"/>
    </row>
    <row r="150" spans="14:14">
      <c r="N150" s="328"/>
    </row>
    <row r="151" spans="14:14">
      <c r="N151" s="328"/>
    </row>
    <row r="152" spans="14:14">
      <c r="N152" s="328"/>
    </row>
    <row r="153" spans="14:14">
      <c r="N153" s="328"/>
    </row>
    <row r="154" spans="14:14">
      <c r="N154" s="328"/>
    </row>
    <row r="155" spans="14:14">
      <c r="N155" s="328"/>
    </row>
    <row r="156" spans="14:14">
      <c r="N156" s="328"/>
    </row>
    <row r="157" spans="14:14">
      <c r="N157" s="328"/>
    </row>
    <row r="158" spans="14:14">
      <c r="N158" s="328"/>
    </row>
    <row r="159" spans="14:14">
      <c r="N159" s="328"/>
    </row>
    <row r="160" spans="14:14">
      <c r="N160" s="328"/>
    </row>
    <row r="161" spans="14:14">
      <c r="N161" s="328"/>
    </row>
    <row r="162" spans="14:14">
      <c r="N162" s="328"/>
    </row>
    <row r="163" spans="14:14">
      <c r="N163" s="328"/>
    </row>
    <row r="164" spans="14:14">
      <c r="N164" s="328"/>
    </row>
    <row r="165" spans="14:14">
      <c r="N165" s="328"/>
    </row>
    <row r="166" spans="14:14">
      <c r="N166" s="328"/>
    </row>
  </sheetData>
  <mergeCells count="5">
    <mergeCell ref="F10:G10"/>
    <mergeCell ref="F11:G11"/>
    <mergeCell ref="F30:G30"/>
    <mergeCell ref="F33:G33"/>
    <mergeCell ref="F61:G61"/>
  </mergeCells>
  <pageMargins left="0.7" right="0.7" top="0.75" bottom="0.75" header="0.3" footer="0.3"/>
  <pageSetup paperSize="9" orientation="portrait" r:id="rId1"/>
  <ignoredErrors>
    <ignoredError sqref="H59" unlockedFormula="1"/>
  </ignoredError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showGridLines="0" zoomScale="85" zoomScaleNormal="85" workbookViewId="0"/>
  </sheetViews>
  <sheetFormatPr defaultColWidth="9" defaultRowHeight="12.4"/>
  <cols>
    <col min="1" max="1" width="50.46875" style="192" customWidth="1"/>
    <col min="2" max="2" width="6.234375" style="141" customWidth="1"/>
    <col min="3" max="3" width="5.87890625" style="141" customWidth="1"/>
    <col min="4" max="4" width="9.64453125" style="141" customWidth="1"/>
    <col min="5" max="5" width="22.1171875" style="141" bestFit="1" customWidth="1"/>
    <col min="6" max="6" width="9.234375" style="141" customWidth="1"/>
    <col min="7" max="7" width="9.3515625" style="141" customWidth="1"/>
    <col min="8" max="8" width="10.234375" style="141" customWidth="1"/>
    <col min="9" max="9" width="10.3515625" style="141" customWidth="1"/>
    <col min="10" max="10" width="10" style="141" customWidth="1"/>
    <col min="11" max="11" width="9.76171875" style="141" customWidth="1"/>
    <col min="12" max="12" width="10" style="141" customWidth="1"/>
    <col min="13" max="13" width="10.87890625" style="141" bestFit="1" customWidth="1"/>
    <col min="14" max="16384" width="9" style="141"/>
  </cols>
  <sheetData>
    <row r="1" spans="1:19" s="147" customFormat="1" ht="14.65">
      <c r="A1" s="295" t="s">
        <v>696</v>
      </c>
      <c r="N1" s="330"/>
    </row>
    <row r="2" spans="1:19" s="147" customFormat="1" ht="14.65">
      <c r="A2" s="295" t="str">
        <f>CompName</f>
        <v>National Grid Gas Plc</v>
      </c>
      <c r="N2" s="330"/>
    </row>
    <row r="3" spans="1:19" s="147" customFormat="1">
      <c r="A3" s="296" t="str">
        <f>RegYr</f>
        <v>Regulatory Year ending 31 March 2019</v>
      </c>
      <c r="F3" s="330"/>
      <c r="G3" s="330"/>
      <c r="H3" s="330"/>
      <c r="I3" s="330"/>
      <c r="J3" s="330"/>
      <c r="K3" s="330"/>
      <c r="L3" s="330"/>
      <c r="N3" s="330"/>
    </row>
    <row r="4" spans="1:19">
      <c r="A4" s="297"/>
      <c r="B4" s="175"/>
      <c r="C4" s="175"/>
      <c r="D4" s="175"/>
      <c r="E4" s="175"/>
      <c r="F4" s="336"/>
      <c r="G4" s="336"/>
      <c r="H4" s="336"/>
      <c r="I4" s="336"/>
      <c r="J4" s="336"/>
      <c r="K4" s="336"/>
      <c r="L4" s="336"/>
      <c r="M4" s="175"/>
      <c r="N4" s="336"/>
      <c r="O4" s="175"/>
      <c r="P4" s="175"/>
      <c r="Q4" s="175"/>
      <c r="R4" s="175"/>
      <c r="S4" s="175"/>
    </row>
    <row r="5" spans="1:19" ht="17.649999999999999">
      <c r="A5" s="303" t="s">
        <v>385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54"/>
      <c r="M5" s="154"/>
      <c r="N5" s="313"/>
      <c r="O5" s="154"/>
      <c r="P5" s="154"/>
      <c r="Q5" s="154"/>
    </row>
    <row r="6" spans="1:19" ht="15.4">
      <c r="A6" s="299" t="s">
        <v>629</v>
      </c>
      <c r="C6" s="154"/>
      <c r="D6" s="154"/>
      <c r="E6" s="154"/>
      <c r="F6" s="165"/>
      <c r="G6" s="154"/>
      <c r="H6" s="154"/>
      <c r="I6" s="154"/>
      <c r="J6" s="154"/>
      <c r="K6" s="155"/>
      <c r="L6" s="154"/>
      <c r="M6" s="154"/>
      <c r="N6" s="313"/>
      <c r="O6" s="154"/>
      <c r="P6" s="154"/>
      <c r="Q6" s="154"/>
    </row>
    <row r="7" spans="1:19" ht="14.25">
      <c r="C7" s="154"/>
      <c r="D7" s="154"/>
      <c r="E7" s="154"/>
      <c r="F7" s="144">
        <v>2014</v>
      </c>
      <c r="G7" s="144">
        <v>2015</v>
      </c>
      <c r="H7" s="144">
        <v>2016</v>
      </c>
      <c r="I7" s="144">
        <v>2017</v>
      </c>
      <c r="J7" s="144">
        <v>2018</v>
      </c>
      <c r="K7" s="144">
        <v>2019</v>
      </c>
      <c r="L7" s="144">
        <v>2020</v>
      </c>
      <c r="M7" s="144">
        <v>2021</v>
      </c>
      <c r="N7" s="313"/>
      <c r="O7" s="154"/>
      <c r="P7" s="154"/>
      <c r="Q7" s="154"/>
    </row>
    <row r="8" spans="1:19" ht="13.5">
      <c r="A8" s="139" t="s">
        <v>384</v>
      </c>
      <c r="B8" s="140" t="s">
        <v>381</v>
      </c>
      <c r="C8" s="154"/>
      <c r="D8" s="312" t="s">
        <v>1</v>
      </c>
      <c r="E8" s="154"/>
      <c r="F8" s="207">
        <f t="shared" ref="F8:M8" si="0">TSSTC</f>
        <v>7.23</v>
      </c>
      <c r="G8" s="207">
        <f t="shared" si="0"/>
        <v>7.23</v>
      </c>
      <c r="H8" s="207">
        <f t="shared" si="0"/>
        <v>7.23</v>
      </c>
      <c r="I8" s="207">
        <f t="shared" si="0"/>
        <v>7.23</v>
      </c>
      <c r="J8" s="207">
        <f t="shared" si="0"/>
        <v>7.23</v>
      </c>
      <c r="K8" s="207">
        <f t="shared" si="0"/>
        <v>3.62</v>
      </c>
      <c r="L8" s="207">
        <f t="shared" si="0"/>
        <v>0</v>
      </c>
      <c r="M8" s="207">
        <f t="shared" si="0"/>
        <v>0</v>
      </c>
      <c r="N8" s="313" t="s">
        <v>381</v>
      </c>
      <c r="O8" s="154"/>
      <c r="P8" s="154"/>
      <c r="Q8" s="154"/>
    </row>
    <row r="9" spans="1:19" ht="13.5">
      <c r="A9" s="139" t="s">
        <v>386</v>
      </c>
      <c r="B9" s="140" t="s">
        <v>382</v>
      </c>
      <c r="C9" s="154"/>
      <c r="D9" s="312" t="s">
        <v>1</v>
      </c>
      <c r="F9" s="169">
        <f t="shared" ref="F9:M9" si="1">TSSIR</f>
        <v>0</v>
      </c>
      <c r="G9" s="169">
        <f t="shared" si="1"/>
        <v>0</v>
      </c>
      <c r="H9" s="169">
        <f t="shared" si="1"/>
        <v>3.4898148545624998</v>
      </c>
      <c r="I9" s="169">
        <f t="shared" si="1"/>
        <v>3.4820829294356255</v>
      </c>
      <c r="J9" s="169">
        <f t="shared" si="1"/>
        <v>3.4749851584763443</v>
      </c>
      <c r="K9" s="169">
        <f t="shared" si="1"/>
        <v>3.4681031738259378</v>
      </c>
      <c r="L9" s="169">
        <f t="shared" si="1"/>
        <v>3.4583109805560937</v>
      </c>
      <c r="M9" s="169">
        <f t="shared" si="1"/>
        <v>1.7248833286183125</v>
      </c>
      <c r="N9" s="313" t="s">
        <v>382</v>
      </c>
      <c r="O9" s="154"/>
      <c r="P9" s="154"/>
      <c r="Q9" s="154"/>
    </row>
    <row r="10" spans="1:19" ht="13.5">
      <c r="A10" s="139" t="s">
        <v>387</v>
      </c>
      <c r="B10" s="140" t="s">
        <v>383</v>
      </c>
      <c r="C10" s="154"/>
      <c r="D10" s="312" t="s">
        <v>1</v>
      </c>
      <c r="F10" s="169">
        <f t="shared" ref="F10:M10" si="2">TSSCA</f>
        <v>0</v>
      </c>
      <c r="G10" s="169">
        <f t="shared" si="2"/>
        <v>0</v>
      </c>
      <c r="H10" s="169">
        <f t="shared" si="2"/>
        <v>-7.8670307812499995</v>
      </c>
      <c r="I10" s="169">
        <f t="shared" si="2"/>
        <v>-7.8496008328125004</v>
      </c>
      <c r="J10" s="169">
        <f t="shared" si="2"/>
        <v>-7.8336004474218761</v>
      </c>
      <c r="K10" s="169">
        <f t="shared" si="2"/>
        <v>-7.8180865054687496</v>
      </c>
      <c r="L10" s="169">
        <f t="shared" si="2"/>
        <v>-7.7960121292968747</v>
      </c>
      <c r="M10" s="169">
        <f t="shared" si="2"/>
        <v>-3.8883754026562496</v>
      </c>
      <c r="N10" s="313" t="s">
        <v>383</v>
      </c>
      <c r="O10" s="154"/>
      <c r="P10" s="154"/>
      <c r="Q10" s="154"/>
    </row>
    <row r="11" spans="1:19" ht="13.5">
      <c r="A11" s="139" t="s">
        <v>280</v>
      </c>
      <c r="B11" s="140" t="s">
        <v>96</v>
      </c>
      <c r="C11" s="154"/>
      <c r="D11" s="312" t="s">
        <v>97</v>
      </c>
      <c r="F11" s="316">
        <f t="shared" ref="F11:M11" si="3">RPIF</f>
        <v>1.163</v>
      </c>
      <c r="G11" s="169">
        <f t="shared" si="3"/>
        <v>1.2050000000000001</v>
      </c>
      <c r="H11" s="169">
        <f t="shared" si="3"/>
        <v>1.2270000000000001</v>
      </c>
      <c r="I11" s="169">
        <f t="shared" si="3"/>
        <v>1.2330000000000001</v>
      </c>
      <c r="J11" s="169">
        <f t="shared" si="3"/>
        <v>1.2709999999999999</v>
      </c>
      <c r="K11" s="169">
        <f t="shared" si="3"/>
        <v>1.3140000000000001</v>
      </c>
      <c r="L11" s="169">
        <f t="shared" si="3"/>
        <v>1.3580000000000001</v>
      </c>
      <c r="M11" s="169">
        <f t="shared" si="3"/>
        <v>1.31</v>
      </c>
      <c r="N11" s="313" t="s">
        <v>96</v>
      </c>
      <c r="O11" s="154"/>
      <c r="P11" s="154"/>
      <c r="Q11" s="154"/>
    </row>
    <row r="12" spans="1:19" ht="13.5">
      <c r="A12" s="192" t="s">
        <v>366</v>
      </c>
      <c r="B12" s="140" t="s">
        <v>258</v>
      </c>
      <c r="C12" s="154"/>
      <c r="D12" s="312" t="s">
        <v>1</v>
      </c>
      <c r="F12" s="82">
        <f>SUM(F8:F10)*F11</f>
        <v>8.4084900000000005</v>
      </c>
      <c r="G12" s="82">
        <f t="shared" ref="G12:M12" si="4">SUM(G8:G10)*G11</f>
        <v>8.7121500000000012</v>
      </c>
      <c r="H12" s="82">
        <f t="shared" si="4"/>
        <v>3.5003660579544387</v>
      </c>
      <c r="I12" s="82">
        <f t="shared" si="4"/>
        <v>3.5294404251363138</v>
      </c>
      <c r="J12" s="82">
        <f t="shared" si="4"/>
        <v>3.6495299677502282</v>
      </c>
      <c r="K12" s="82">
        <f t="shared" si="4"/>
        <v>-0.95919809777865461</v>
      </c>
      <c r="L12" s="82">
        <f t="shared" si="4"/>
        <v>-5.8905981599899802</v>
      </c>
      <c r="M12" s="82">
        <f t="shared" si="4"/>
        <v>-2.834174616989698</v>
      </c>
      <c r="N12" s="313" t="s">
        <v>258</v>
      </c>
      <c r="O12" s="154"/>
      <c r="P12" s="154"/>
      <c r="Q12" s="154"/>
    </row>
    <row r="13" spans="1:19" ht="13.5">
      <c r="C13" s="154"/>
      <c r="D13" s="312"/>
      <c r="E13" s="154"/>
      <c r="F13" s="155"/>
      <c r="H13" s="155"/>
      <c r="I13" s="154"/>
      <c r="J13" s="154"/>
      <c r="K13" s="154"/>
      <c r="L13" s="154"/>
      <c r="M13" s="154"/>
      <c r="N13" s="313"/>
      <c r="O13" s="154"/>
      <c r="P13" s="154"/>
      <c r="Q13" s="154"/>
    </row>
    <row r="14" spans="1:19" ht="13.5">
      <c r="C14" s="154"/>
      <c r="D14" s="312"/>
      <c r="E14" s="154"/>
      <c r="F14" s="154"/>
      <c r="G14" s="154"/>
      <c r="H14" s="154"/>
      <c r="I14" s="154"/>
      <c r="J14" s="154"/>
      <c r="K14" s="154"/>
      <c r="L14" s="154"/>
      <c r="M14" s="154"/>
      <c r="N14" s="313"/>
      <c r="O14" s="154"/>
      <c r="P14" s="154"/>
      <c r="Q14" s="154"/>
    </row>
    <row r="15" spans="1:19" ht="13.5">
      <c r="A15" s="304" t="s">
        <v>395</v>
      </c>
      <c r="C15" s="154"/>
      <c r="D15" s="312"/>
      <c r="E15" s="154"/>
      <c r="F15" s="154"/>
      <c r="H15" s="154"/>
      <c r="I15" s="154"/>
      <c r="J15" s="155"/>
      <c r="K15" s="154"/>
      <c r="L15" s="154"/>
      <c r="M15" s="154"/>
      <c r="N15" s="313"/>
      <c r="O15" s="154"/>
      <c r="P15" s="154"/>
      <c r="Q15" s="154"/>
    </row>
    <row r="16" spans="1:19" ht="13.5">
      <c r="A16" s="299" t="s">
        <v>545</v>
      </c>
      <c r="C16" s="154"/>
      <c r="D16" s="312"/>
      <c r="E16" s="154"/>
      <c r="F16" s="154"/>
      <c r="G16" s="154"/>
      <c r="H16" s="154"/>
      <c r="I16" s="154"/>
      <c r="J16" s="154"/>
      <c r="K16" s="154"/>
      <c r="L16" s="154"/>
      <c r="M16" s="154"/>
      <c r="N16" s="313"/>
      <c r="O16" s="154"/>
      <c r="P16" s="154"/>
      <c r="Q16" s="154"/>
    </row>
    <row r="17" spans="1:17" ht="14.25">
      <c r="A17" s="299"/>
      <c r="C17" s="154"/>
      <c r="D17" s="312"/>
      <c r="E17" s="154"/>
      <c r="F17" s="144">
        <v>2014</v>
      </c>
      <c r="G17" s="144">
        <v>2015</v>
      </c>
      <c r="H17" s="144">
        <v>2016</v>
      </c>
      <c r="I17" s="144">
        <v>2017</v>
      </c>
      <c r="J17" s="144">
        <v>2018</v>
      </c>
      <c r="K17" s="144">
        <v>2019</v>
      </c>
      <c r="L17" s="144">
        <v>2020</v>
      </c>
      <c r="M17" s="144">
        <v>2021</v>
      </c>
      <c r="N17" s="313"/>
      <c r="O17" s="154"/>
      <c r="P17" s="154"/>
      <c r="Q17" s="154"/>
    </row>
    <row r="18" spans="1:17" ht="13.5">
      <c r="A18" s="192" t="s">
        <v>752</v>
      </c>
      <c r="B18" s="141" t="s">
        <v>391</v>
      </c>
      <c r="C18" s="154"/>
      <c r="D18" s="312" t="s">
        <v>1</v>
      </c>
      <c r="E18" s="154"/>
      <c r="F18" s="169">
        <f t="shared" ref="F18:M18" si="5">LRCIC</f>
        <v>0</v>
      </c>
      <c r="G18" s="169">
        <f t="shared" si="5"/>
        <v>0</v>
      </c>
      <c r="H18" s="169">
        <f t="shared" si="5"/>
        <v>0</v>
      </c>
      <c r="I18" s="169">
        <f t="shared" si="5"/>
        <v>0</v>
      </c>
      <c r="J18" s="169">
        <f t="shared" si="5"/>
        <v>0</v>
      </c>
      <c r="K18" s="169">
        <f t="shared" si="5"/>
        <v>0</v>
      </c>
      <c r="L18" s="169">
        <f t="shared" si="5"/>
        <v>0</v>
      </c>
      <c r="M18" s="169">
        <f t="shared" si="5"/>
        <v>0</v>
      </c>
      <c r="N18" s="313" t="s">
        <v>391</v>
      </c>
      <c r="O18" s="154"/>
      <c r="P18" s="154"/>
      <c r="Q18" s="154"/>
    </row>
    <row r="19" spans="1:17" ht="13.5">
      <c r="A19" s="192" t="s">
        <v>751</v>
      </c>
      <c r="B19" s="141" t="s">
        <v>392</v>
      </c>
      <c r="C19" s="154"/>
      <c r="D19" s="312" t="s">
        <v>1</v>
      </c>
      <c r="E19" s="154"/>
      <c r="F19" s="169">
        <f t="shared" ref="F19:M19" si="6">CLNGC</f>
        <v>0</v>
      </c>
      <c r="G19" s="169">
        <f t="shared" si="6"/>
        <v>0</v>
      </c>
      <c r="H19" s="169">
        <f t="shared" si="6"/>
        <v>0</v>
      </c>
      <c r="I19" s="169">
        <f t="shared" si="6"/>
        <v>0</v>
      </c>
      <c r="J19" s="169">
        <f t="shared" si="6"/>
        <v>0</v>
      </c>
      <c r="K19" s="169">
        <f t="shared" si="6"/>
        <v>0</v>
      </c>
      <c r="L19" s="169">
        <f t="shared" si="6"/>
        <v>0</v>
      </c>
      <c r="M19" s="169">
        <f t="shared" si="6"/>
        <v>0</v>
      </c>
      <c r="N19" s="313" t="s">
        <v>392</v>
      </c>
      <c r="O19" s="154"/>
      <c r="P19" s="154"/>
      <c r="Q19" s="154"/>
    </row>
    <row r="20" spans="1:17" ht="13.5">
      <c r="A20" s="192" t="s">
        <v>753</v>
      </c>
      <c r="B20" s="141" t="s">
        <v>396</v>
      </c>
      <c r="C20" s="154"/>
      <c r="D20" s="312" t="s">
        <v>1</v>
      </c>
      <c r="E20" s="154"/>
      <c r="F20" s="82">
        <f>F18+F19</f>
        <v>0</v>
      </c>
      <c r="G20" s="82">
        <f t="shared" ref="G20:M20" si="7">G18+G19</f>
        <v>0</v>
      </c>
      <c r="H20" s="82">
        <f t="shared" si="7"/>
        <v>0</v>
      </c>
      <c r="I20" s="82">
        <f t="shared" si="7"/>
        <v>0</v>
      </c>
      <c r="J20" s="82">
        <f t="shared" si="7"/>
        <v>0</v>
      </c>
      <c r="K20" s="82">
        <f t="shared" si="7"/>
        <v>0</v>
      </c>
      <c r="L20" s="82">
        <f t="shared" si="7"/>
        <v>0</v>
      </c>
      <c r="M20" s="82">
        <f t="shared" si="7"/>
        <v>0</v>
      </c>
      <c r="N20" s="313" t="s">
        <v>396</v>
      </c>
      <c r="O20" s="154"/>
      <c r="P20" s="154"/>
      <c r="Q20" s="154"/>
    </row>
    <row r="21" spans="1:17" ht="13.5">
      <c r="C21" s="154"/>
      <c r="D21" s="172"/>
      <c r="E21" s="154"/>
      <c r="F21" s="155"/>
      <c r="H21" s="155"/>
      <c r="I21" s="154"/>
      <c r="J21" s="154"/>
      <c r="K21" s="154"/>
      <c r="L21" s="154"/>
      <c r="M21" s="154"/>
      <c r="N21" s="313"/>
      <c r="O21" s="154"/>
      <c r="P21" s="154"/>
      <c r="Q21" s="154"/>
    </row>
    <row r="22" spans="1:17" ht="13.5">
      <c r="C22" s="154"/>
      <c r="D22" s="312"/>
      <c r="E22" s="154"/>
      <c r="F22" s="154"/>
      <c r="G22" s="154"/>
      <c r="H22" s="154"/>
      <c r="I22" s="154"/>
      <c r="J22" s="154"/>
      <c r="K22" s="154"/>
      <c r="L22" s="154"/>
      <c r="M22" s="154"/>
      <c r="N22" s="313"/>
      <c r="O22" s="154"/>
      <c r="P22" s="154"/>
      <c r="Q22" s="154"/>
    </row>
    <row r="23" spans="1:17" ht="13.5">
      <c r="A23" s="298" t="s">
        <v>397</v>
      </c>
      <c r="C23" s="154"/>
      <c r="D23" s="312"/>
      <c r="E23" s="154"/>
      <c r="F23" s="154"/>
      <c r="G23" s="154"/>
      <c r="H23" s="154"/>
      <c r="I23" s="154"/>
      <c r="J23" s="154"/>
      <c r="K23" s="154"/>
      <c r="L23" s="154"/>
      <c r="M23" s="154"/>
      <c r="N23" s="313"/>
      <c r="O23" s="154"/>
      <c r="P23" s="154"/>
      <c r="Q23" s="154"/>
    </row>
    <row r="24" spans="1:17" ht="13.5">
      <c r="A24" s="299" t="s">
        <v>630</v>
      </c>
      <c r="C24" s="154"/>
      <c r="D24" s="312"/>
      <c r="E24" s="154"/>
      <c r="F24" s="154"/>
      <c r="H24" s="154"/>
      <c r="I24" s="154"/>
      <c r="J24" s="154"/>
      <c r="K24" s="154"/>
      <c r="L24" s="155"/>
      <c r="M24" s="154"/>
      <c r="N24" s="313"/>
      <c r="O24" s="154"/>
      <c r="P24" s="154"/>
      <c r="Q24" s="154"/>
    </row>
    <row r="25" spans="1:17" ht="13.5">
      <c r="C25" s="154"/>
      <c r="D25" s="312"/>
      <c r="E25" s="154"/>
      <c r="F25" s="154"/>
      <c r="G25" s="154"/>
      <c r="H25" s="154"/>
      <c r="I25" s="154"/>
      <c r="J25" s="154"/>
      <c r="K25" s="154"/>
      <c r="L25" s="154"/>
      <c r="M25" s="154"/>
      <c r="N25" s="313"/>
      <c r="O25" s="154"/>
      <c r="P25" s="154"/>
      <c r="Q25" s="154"/>
    </row>
    <row r="26" spans="1:17" ht="14.25">
      <c r="C26" s="154"/>
      <c r="D26" s="312"/>
      <c r="E26" s="154"/>
      <c r="F26" s="144">
        <v>2014</v>
      </c>
      <c r="G26" s="144">
        <v>2015</v>
      </c>
      <c r="H26" s="144">
        <v>2016</v>
      </c>
      <c r="I26" s="144">
        <v>2017</v>
      </c>
      <c r="J26" s="144">
        <v>2018</v>
      </c>
      <c r="K26" s="144">
        <v>2019</v>
      </c>
      <c r="L26" s="144">
        <v>2020</v>
      </c>
      <c r="M26" s="144">
        <v>2021</v>
      </c>
      <c r="N26" s="313"/>
      <c r="O26" s="154"/>
      <c r="P26" s="154"/>
      <c r="Q26" s="154"/>
    </row>
    <row r="27" spans="1:17" ht="13.5">
      <c r="A27" s="139" t="s">
        <v>518</v>
      </c>
      <c r="B27" s="140" t="s">
        <v>519</v>
      </c>
      <c r="C27" s="154"/>
      <c r="D27" s="312" t="s">
        <v>97</v>
      </c>
      <c r="E27" s="154"/>
      <c r="F27" s="208">
        <f t="shared" ref="F27:M27" si="8">TSSF</f>
        <v>0.44359999999999999</v>
      </c>
      <c r="G27" s="208">
        <f t="shared" si="8"/>
        <v>0.44359999999999999</v>
      </c>
      <c r="H27" s="208">
        <f t="shared" si="8"/>
        <v>0.44359999999999999</v>
      </c>
      <c r="I27" s="208">
        <f t="shared" si="8"/>
        <v>0.44359999999999999</v>
      </c>
      <c r="J27" s="208">
        <f t="shared" si="8"/>
        <v>0.44359999999999999</v>
      </c>
      <c r="K27" s="208">
        <f t="shared" si="8"/>
        <v>0.44359999999999999</v>
      </c>
      <c r="L27" s="208">
        <f t="shared" si="8"/>
        <v>0.44359999999999999</v>
      </c>
      <c r="M27" s="208">
        <f t="shared" si="8"/>
        <v>0.44359999999999999</v>
      </c>
      <c r="N27" s="313" t="s">
        <v>398</v>
      </c>
      <c r="O27" s="154"/>
      <c r="P27" s="154"/>
      <c r="Q27" s="154"/>
    </row>
    <row r="28" spans="1:17" ht="13.5">
      <c r="A28" s="139" t="s">
        <v>384</v>
      </c>
      <c r="B28" s="140" t="s">
        <v>381</v>
      </c>
      <c r="C28" s="154"/>
      <c r="D28" s="312" t="s">
        <v>654</v>
      </c>
      <c r="E28" s="154"/>
      <c r="F28" s="180">
        <f t="shared" ref="F28:M28" si="9">TSSTC</f>
        <v>7.23</v>
      </c>
      <c r="G28" s="180">
        <f t="shared" si="9"/>
        <v>7.23</v>
      </c>
      <c r="H28" s="180">
        <f t="shared" si="9"/>
        <v>7.23</v>
      </c>
      <c r="I28" s="180">
        <f t="shared" si="9"/>
        <v>7.23</v>
      </c>
      <c r="J28" s="180">
        <f t="shared" si="9"/>
        <v>7.23</v>
      </c>
      <c r="K28" s="180">
        <f t="shared" si="9"/>
        <v>3.62</v>
      </c>
      <c r="L28" s="180">
        <f t="shared" si="9"/>
        <v>0</v>
      </c>
      <c r="M28" s="180">
        <f t="shared" si="9"/>
        <v>0</v>
      </c>
      <c r="N28" s="313" t="s">
        <v>381</v>
      </c>
      <c r="O28" s="154"/>
      <c r="P28" s="154"/>
      <c r="Q28" s="154"/>
    </row>
    <row r="29" spans="1:17" ht="13.5">
      <c r="A29" s="192" t="s">
        <v>400</v>
      </c>
      <c r="B29" s="141" t="s">
        <v>396</v>
      </c>
      <c r="C29" s="154"/>
      <c r="D29" s="312" t="s">
        <v>1</v>
      </c>
      <c r="E29" s="154"/>
      <c r="F29" s="169">
        <f t="shared" ref="F29:M29" si="10">TSSC</f>
        <v>0</v>
      </c>
      <c r="G29" s="169">
        <f t="shared" si="10"/>
        <v>0</v>
      </c>
      <c r="H29" s="169">
        <f t="shared" si="10"/>
        <v>0</v>
      </c>
      <c r="I29" s="169">
        <f t="shared" si="10"/>
        <v>0</v>
      </c>
      <c r="J29" s="169">
        <f t="shared" si="10"/>
        <v>0</v>
      </c>
      <c r="K29" s="169">
        <f t="shared" si="10"/>
        <v>0</v>
      </c>
      <c r="L29" s="169">
        <f t="shared" si="10"/>
        <v>0</v>
      </c>
      <c r="M29" s="169">
        <f t="shared" si="10"/>
        <v>0</v>
      </c>
      <c r="N29" s="313" t="s">
        <v>396</v>
      </c>
      <c r="O29" s="154"/>
      <c r="P29" s="154"/>
      <c r="Q29" s="154"/>
    </row>
    <row r="30" spans="1:17" ht="13.5">
      <c r="A30" s="192" t="s">
        <v>108</v>
      </c>
      <c r="B30" s="141" t="s">
        <v>106</v>
      </c>
      <c r="C30" s="154"/>
      <c r="D30" s="312" t="s">
        <v>97</v>
      </c>
      <c r="E30" s="154"/>
      <c r="F30" s="169">
        <f t="shared" ref="F30:M30" si="11">RPIA</f>
        <v>1.167</v>
      </c>
      <c r="G30" s="169">
        <f t="shared" si="11"/>
        <v>1.19</v>
      </c>
      <c r="H30" s="169">
        <f t="shared" si="11"/>
        <v>1.202</v>
      </c>
      <c r="I30" s="169">
        <f t="shared" si="11"/>
        <v>1.228</v>
      </c>
      <c r="J30" s="169">
        <f t="shared" si="11"/>
        <v>1.274</v>
      </c>
      <c r="K30" s="169">
        <f t="shared" si="11"/>
        <v>1.31</v>
      </c>
      <c r="L30" s="169">
        <f t="shared" si="11"/>
        <v>1.3460000000000001</v>
      </c>
      <c r="M30" s="169">
        <f t="shared" si="11"/>
        <v>1.3839999999999999</v>
      </c>
      <c r="N30" s="313" t="s">
        <v>106</v>
      </c>
      <c r="O30" s="154"/>
      <c r="P30" s="154"/>
      <c r="Q30" s="154"/>
    </row>
    <row r="31" spans="1:17" ht="13.5">
      <c r="A31" s="192" t="s">
        <v>137</v>
      </c>
      <c r="B31" s="141" t="s">
        <v>110</v>
      </c>
      <c r="C31" s="154"/>
      <c r="D31" s="312" t="s">
        <v>97</v>
      </c>
      <c r="E31" s="154"/>
      <c r="F31" s="169">
        <f t="shared" ref="F31:M31" si="12">PVF</f>
        <v>1.04375</v>
      </c>
      <c r="G31" s="169">
        <f t="shared" si="12"/>
        <v>1.0425</v>
      </c>
      <c r="H31" s="169">
        <f t="shared" si="12"/>
        <v>1.0414375</v>
      </c>
      <c r="I31" s="169">
        <f t="shared" si="12"/>
        <v>1.040375</v>
      </c>
      <c r="J31" s="169">
        <f t="shared" si="12"/>
        <v>1.0393749999999999</v>
      </c>
      <c r="K31" s="169">
        <f t="shared" si="12"/>
        <v>1.0374375</v>
      </c>
      <c r="L31" s="169">
        <f t="shared" si="12"/>
        <v>1.0353749999999999</v>
      </c>
      <c r="M31" s="169">
        <f t="shared" si="12"/>
        <v>1.0353749999999999</v>
      </c>
      <c r="N31" s="313" t="s">
        <v>110</v>
      </c>
      <c r="O31" s="154"/>
      <c r="P31" s="154"/>
      <c r="Q31" s="154"/>
    </row>
    <row r="32" spans="1:17" ht="13.5">
      <c r="A32" s="192" t="s">
        <v>399</v>
      </c>
      <c r="B32" s="141" t="s">
        <v>382</v>
      </c>
      <c r="C32" s="154"/>
      <c r="D32" s="312" t="s">
        <v>1</v>
      </c>
      <c r="E32" s="154"/>
      <c r="F32" s="154"/>
      <c r="G32" s="154"/>
      <c r="H32" s="82">
        <f>IFERROR(H27*(F28-(F29/F30))*F31*G31,"ERROR")</f>
        <v>3.4898148545624998</v>
      </c>
      <c r="I32" s="82">
        <f t="shared" ref="I32:M32" si="13">IFERROR(I27*(G28-(G29/G30))*G31*H31,"ERROR")</f>
        <v>3.4820829294356255</v>
      </c>
      <c r="J32" s="82">
        <f t="shared" si="13"/>
        <v>3.4749851584763443</v>
      </c>
      <c r="K32" s="82">
        <f t="shared" si="13"/>
        <v>3.4681031738259378</v>
      </c>
      <c r="L32" s="82">
        <f t="shared" si="13"/>
        <v>3.4583109805560937</v>
      </c>
      <c r="M32" s="82">
        <f t="shared" si="13"/>
        <v>1.7248833286183125</v>
      </c>
      <c r="N32" s="313" t="s">
        <v>382</v>
      </c>
      <c r="O32" s="154"/>
      <c r="P32" s="154"/>
      <c r="Q32" s="154"/>
    </row>
    <row r="33" spans="1:17" ht="13.5">
      <c r="C33" s="154"/>
      <c r="D33" s="312"/>
      <c r="E33" s="154"/>
      <c r="F33" s="313"/>
      <c r="G33" s="328"/>
      <c r="H33" s="313"/>
      <c r="I33" s="154"/>
      <c r="J33" s="154"/>
      <c r="K33" s="154"/>
      <c r="L33" s="154"/>
      <c r="M33" s="154"/>
      <c r="N33" s="313"/>
      <c r="O33" s="154"/>
      <c r="P33" s="154"/>
      <c r="Q33" s="154"/>
    </row>
    <row r="34" spans="1:17" ht="13.5">
      <c r="C34" s="154"/>
      <c r="D34" s="312"/>
      <c r="E34" s="154"/>
      <c r="F34" s="154"/>
      <c r="G34" s="154"/>
      <c r="H34" s="154"/>
      <c r="I34" s="154"/>
      <c r="J34" s="154"/>
      <c r="K34" s="154"/>
      <c r="L34" s="154"/>
      <c r="M34" s="154"/>
      <c r="N34" s="313"/>
      <c r="O34" s="154"/>
      <c r="P34" s="154"/>
      <c r="Q34" s="154"/>
    </row>
    <row r="35" spans="1:17" ht="13.5">
      <c r="A35" s="298" t="s">
        <v>401</v>
      </c>
      <c r="C35" s="154"/>
      <c r="D35" s="312"/>
      <c r="E35" s="154"/>
      <c r="F35" s="154"/>
      <c r="G35" s="154"/>
      <c r="H35" s="154"/>
      <c r="I35" s="154"/>
      <c r="J35" s="154"/>
      <c r="K35" s="154"/>
      <c r="L35" s="154"/>
      <c r="M35" s="154"/>
      <c r="N35" s="313"/>
      <c r="O35" s="154"/>
      <c r="P35" s="154"/>
      <c r="Q35" s="154"/>
    </row>
    <row r="36" spans="1:17" ht="13.5">
      <c r="A36" s="299" t="s">
        <v>631</v>
      </c>
      <c r="C36" s="154"/>
      <c r="D36" s="312"/>
      <c r="E36" s="154"/>
      <c r="F36" s="154"/>
      <c r="G36" s="154"/>
      <c r="H36" s="154"/>
      <c r="I36" s="154"/>
      <c r="J36" s="154"/>
      <c r="K36" s="155"/>
      <c r="L36" s="154"/>
      <c r="M36" s="154"/>
      <c r="N36" s="313"/>
      <c r="O36" s="154"/>
      <c r="P36" s="154"/>
      <c r="Q36" s="154"/>
    </row>
    <row r="37" spans="1:17" ht="13.5">
      <c r="C37" s="154"/>
      <c r="D37" s="312"/>
      <c r="E37" s="154"/>
      <c r="F37" s="154"/>
      <c r="G37" s="154"/>
      <c r="H37" s="154"/>
      <c r="I37" s="154"/>
      <c r="J37" s="154"/>
      <c r="K37" s="154"/>
      <c r="L37" s="154"/>
      <c r="M37" s="154"/>
      <c r="N37" s="313"/>
      <c r="O37" s="154"/>
      <c r="P37" s="154"/>
      <c r="Q37" s="154"/>
    </row>
    <row r="38" spans="1:17" ht="14.25">
      <c r="C38" s="154"/>
      <c r="D38" s="172"/>
      <c r="E38" s="154"/>
      <c r="F38" s="144">
        <v>2014</v>
      </c>
      <c r="G38" s="144">
        <v>2015</v>
      </c>
      <c r="H38" s="144">
        <v>2016</v>
      </c>
      <c r="I38" s="144">
        <v>2017</v>
      </c>
      <c r="J38" s="144">
        <v>2018</v>
      </c>
      <c r="K38" s="144">
        <v>2019</v>
      </c>
      <c r="L38" s="144">
        <v>2020</v>
      </c>
      <c r="M38" s="144">
        <v>2021</v>
      </c>
      <c r="N38" s="313"/>
      <c r="O38" s="154"/>
      <c r="P38" s="154"/>
      <c r="Q38" s="154"/>
    </row>
    <row r="39" spans="1:17" ht="13.5">
      <c r="A39" s="192" t="s">
        <v>400</v>
      </c>
      <c r="B39" s="141" t="s">
        <v>396</v>
      </c>
      <c r="C39" s="154"/>
      <c r="D39" s="312" t="s">
        <v>1</v>
      </c>
      <c r="E39" s="154"/>
      <c r="F39" s="169">
        <f>F20</f>
        <v>0</v>
      </c>
      <c r="G39" s="169">
        <f t="shared" ref="G39:M39" si="14">G20</f>
        <v>0</v>
      </c>
      <c r="H39" s="169">
        <f t="shared" si="14"/>
        <v>0</v>
      </c>
      <c r="I39" s="169">
        <f t="shared" si="14"/>
        <v>0</v>
      </c>
      <c r="J39" s="169">
        <f t="shared" si="14"/>
        <v>0</v>
      </c>
      <c r="K39" s="169">
        <f t="shared" si="14"/>
        <v>0</v>
      </c>
      <c r="L39" s="169">
        <f t="shared" si="14"/>
        <v>0</v>
      </c>
      <c r="M39" s="169">
        <f t="shared" si="14"/>
        <v>0</v>
      </c>
      <c r="N39" s="313" t="s">
        <v>396</v>
      </c>
      <c r="O39" s="154"/>
      <c r="P39" s="154"/>
      <c r="Q39" s="154"/>
    </row>
    <row r="40" spans="1:17" ht="13.5">
      <c r="A40" s="192" t="s">
        <v>108</v>
      </c>
      <c r="B40" s="141" t="s">
        <v>106</v>
      </c>
      <c r="C40" s="154"/>
      <c r="D40" s="312" t="s">
        <v>97</v>
      </c>
      <c r="E40" s="154"/>
      <c r="F40" s="169">
        <f t="shared" ref="F40:M40" si="15">RPIA</f>
        <v>1.167</v>
      </c>
      <c r="G40" s="169">
        <f t="shared" si="15"/>
        <v>1.19</v>
      </c>
      <c r="H40" s="169">
        <f t="shared" si="15"/>
        <v>1.202</v>
      </c>
      <c r="I40" s="169">
        <f t="shared" si="15"/>
        <v>1.228</v>
      </c>
      <c r="J40" s="169">
        <f t="shared" si="15"/>
        <v>1.274</v>
      </c>
      <c r="K40" s="169">
        <f t="shared" si="15"/>
        <v>1.31</v>
      </c>
      <c r="L40" s="169">
        <f t="shared" si="15"/>
        <v>1.3460000000000001</v>
      </c>
      <c r="M40" s="169">
        <f t="shared" si="15"/>
        <v>1.3839999999999999</v>
      </c>
      <c r="N40" s="313" t="s">
        <v>106</v>
      </c>
      <c r="O40" s="154"/>
      <c r="P40" s="154"/>
      <c r="Q40" s="154"/>
    </row>
    <row r="41" spans="1:17" ht="13.5">
      <c r="A41" s="139" t="s">
        <v>384</v>
      </c>
      <c r="B41" s="141" t="s">
        <v>381</v>
      </c>
      <c r="C41" s="154"/>
      <c r="D41" s="312" t="s">
        <v>1</v>
      </c>
      <c r="E41" s="154"/>
      <c r="F41" s="169">
        <f t="shared" ref="F41:M41" si="16">TSSTC</f>
        <v>7.23</v>
      </c>
      <c r="G41" s="169">
        <f t="shared" si="16"/>
        <v>7.23</v>
      </c>
      <c r="H41" s="169">
        <f t="shared" si="16"/>
        <v>7.23</v>
      </c>
      <c r="I41" s="169">
        <f t="shared" si="16"/>
        <v>7.23</v>
      </c>
      <c r="J41" s="169">
        <f t="shared" si="16"/>
        <v>7.23</v>
      </c>
      <c r="K41" s="169">
        <f t="shared" si="16"/>
        <v>3.62</v>
      </c>
      <c r="L41" s="169">
        <f t="shared" si="16"/>
        <v>0</v>
      </c>
      <c r="M41" s="169">
        <f t="shared" si="16"/>
        <v>0</v>
      </c>
      <c r="N41" s="313" t="s">
        <v>381</v>
      </c>
      <c r="O41" s="154"/>
      <c r="P41" s="154"/>
      <c r="Q41" s="154"/>
    </row>
    <row r="42" spans="1:17" ht="13.5">
      <c r="A42" s="192" t="s">
        <v>137</v>
      </c>
      <c r="B42" s="141" t="s">
        <v>110</v>
      </c>
      <c r="C42" s="154"/>
      <c r="D42" s="312" t="s">
        <v>97</v>
      </c>
      <c r="E42" s="154"/>
      <c r="F42" s="169">
        <f t="shared" ref="F42:M42" si="17">PVF</f>
        <v>1.04375</v>
      </c>
      <c r="G42" s="169">
        <f t="shared" si="17"/>
        <v>1.0425</v>
      </c>
      <c r="H42" s="169">
        <f t="shared" si="17"/>
        <v>1.0414375</v>
      </c>
      <c r="I42" s="169">
        <f t="shared" si="17"/>
        <v>1.040375</v>
      </c>
      <c r="J42" s="169">
        <f t="shared" si="17"/>
        <v>1.0393749999999999</v>
      </c>
      <c r="K42" s="169">
        <f t="shared" si="17"/>
        <v>1.0374375</v>
      </c>
      <c r="L42" s="169">
        <f t="shared" si="17"/>
        <v>1.0353749999999999</v>
      </c>
      <c r="M42" s="169">
        <f t="shared" si="17"/>
        <v>1.0353749999999999</v>
      </c>
      <c r="N42" s="313" t="s">
        <v>110</v>
      </c>
      <c r="O42" s="154"/>
      <c r="P42" s="154"/>
      <c r="Q42" s="154"/>
    </row>
    <row r="43" spans="1:17" ht="13.5">
      <c r="A43" s="139" t="s">
        <v>387</v>
      </c>
      <c r="B43" s="141" t="s">
        <v>383</v>
      </c>
      <c r="C43" s="154"/>
      <c r="D43" s="312" t="s">
        <v>1</v>
      </c>
      <c r="E43" s="154"/>
      <c r="F43" s="154"/>
      <c r="G43" s="154"/>
      <c r="H43" s="82">
        <f>IFERROR(((F39/F40)-F41)*F42*G42,"ERROR")</f>
        <v>-7.8670307812499995</v>
      </c>
      <c r="I43" s="82">
        <f t="shared" ref="I43:M43" si="18">IFERROR(((G39/G40)-G41)*G42*H42,"ERROR")</f>
        <v>-7.8496008328125004</v>
      </c>
      <c r="J43" s="82">
        <f t="shared" si="18"/>
        <v>-7.8336004474218761</v>
      </c>
      <c r="K43" s="82">
        <f t="shared" si="18"/>
        <v>-7.8180865054687496</v>
      </c>
      <c r="L43" s="82">
        <f t="shared" si="18"/>
        <v>-7.7960121292968747</v>
      </c>
      <c r="M43" s="82">
        <f t="shared" si="18"/>
        <v>-3.8883754026562496</v>
      </c>
      <c r="N43" s="313" t="s">
        <v>383</v>
      </c>
      <c r="O43" s="154"/>
      <c r="P43" s="154"/>
      <c r="Q43" s="154"/>
    </row>
    <row r="44" spans="1:17" ht="13.5">
      <c r="C44" s="154"/>
      <c r="D44" s="154"/>
      <c r="E44" s="154"/>
      <c r="F44" s="313"/>
      <c r="G44" s="328"/>
      <c r="H44" s="313"/>
      <c r="I44" s="154"/>
      <c r="J44" s="154"/>
      <c r="K44" s="154"/>
      <c r="L44" s="154"/>
      <c r="M44" s="154"/>
      <c r="N44" s="313"/>
      <c r="O44" s="154"/>
      <c r="P44" s="154"/>
      <c r="Q44" s="154"/>
    </row>
    <row r="45" spans="1:17" ht="13.5"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313"/>
      <c r="O45" s="154"/>
      <c r="P45" s="154"/>
      <c r="Q45" s="154"/>
    </row>
    <row r="46" spans="1:17">
      <c r="N46" s="328"/>
    </row>
    <row r="47" spans="1:17">
      <c r="N47" s="328"/>
    </row>
    <row r="48" spans="1:17">
      <c r="N48" s="328"/>
    </row>
    <row r="49" spans="14:14">
      <c r="N49" s="328"/>
    </row>
    <row r="50" spans="14:14">
      <c r="N50" s="328"/>
    </row>
    <row r="51" spans="14:14">
      <c r="N51" s="328"/>
    </row>
    <row r="52" spans="14:14">
      <c r="N52" s="328"/>
    </row>
    <row r="53" spans="14:14">
      <c r="N53" s="328"/>
    </row>
    <row r="54" spans="14:14">
      <c r="N54" s="328"/>
    </row>
    <row r="55" spans="14:14">
      <c r="N55" s="328"/>
    </row>
    <row r="56" spans="14:14">
      <c r="N56" s="328"/>
    </row>
    <row r="57" spans="14:14">
      <c r="N57" s="328"/>
    </row>
    <row r="58" spans="14:14">
      <c r="N58" s="328"/>
    </row>
    <row r="59" spans="14:14">
      <c r="N59" s="328"/>
    </row>
    <row r="60" spans="14:14">
      <c r="N60" s="328"/>
    </row>
    <row r="61" spans="14:14">
      <c r="N61" s="328"/>
    </row>
    <row r="62" spans="14:14">
      <c r="N62" s="328"/>
    </row>
    <row r="63" spans="14:14">
      <c r="N63" s="328"/>
    </row>
    <row r="64" spans="14:14">
      <c r="N64" s="328"/>
    </row>
    <row r="65" spans="14:14">
      <c r="N65" s="328"/>
    </row>
    <row r="66" spans="14:14">
      <c r="N66" s="328"/>
    </row>
    <row r="67" spans="14:14">
      <c r="N67" s="328"/>
    </row>
    <row r="68" spans="14:14">
      <c r="N68" s="328"/>
    </row>
    <row r="69" spans="14:14">
      <c r="N69" s="328"/>
    </row>
    <row r="70" spans="14:14">
      <c r="N70" s="328"/>
    </row>
    <row r="71" spans="14:14">
      <c r="N71" s="328"/>
    </row>
    <row r="72" spans="14:14">
      <c r="N72" s="328"/>
    </row>
    <row r="73" spans="14:14">
      <c r="N73" s="328"/>
    </row>
    <row r="74" spans="14:14">
      <c r="N74" s="328"/>
    </row>
    <row r="75" spans="14:14">
      <c r="N75" s="328"/>
    </row>
    <row r="76" spans="14:14">
      <c r="N76" s="328"/>
    </row>
    <row r="77" spans="14:14">
      <c r="N77" s="328"/>
    </row>
    <row r="78" spans="14:14">
      <c r="N78" s="328"/>
    </row>
    <row r="79" spans="14:14">
      <c r="N79" s="328"/>
    </row>
    <row r="80" spans="14:14">
      <c r="N80" s="328"/>
    </row>
    <row r="81" spans="14:14">
      <c r="N81" s="328"/>
    </row>
    <row r="82" spans="14:14">
      <c r="N82" s="328"/>
    </row>
    <row r="83" spans="14:14">
      <c r="N83" s="328"/>
    </row>
    <row r="84" spans="14:14">
      <c r="N84" s="328"/>
    </row>
    <row r="85" spans="14:14">
      <c r="N85" s="328"/>
    </row>
    <row r="86" spans="14:14">
      <c r="N86" s="328"/>
    </row>
    <row r="87" spans="14:14">
      <c r="N87" s="328"/>
    </row>
    <row r="88" spans="14:14">
      <c r="N88" s="328"/>
    </row>
  </sheetData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zoomScale="85" zoomScaleNormal="85" workbookViewId="0"/>
  </sheetViews>
  <sheetFormatPr defaultColWidth="9" defaultRowHeight="12.4"/>
  <cols>
    <col min="1" max="1" width="50.46875" style="192" customWidth="1"/>
    <col min="2" max="2" width="6.234375" style="141" customWidth="1"/>
    <col min="3" max="3" width="5.87890625" style="141" customWidth="1"/>
    <col min="4" max="4" width="9.64453125" style="141" customWidth="1"/>
    <col min="5" max="5" width="22.1171875" style="141" bestFit="1" customWidth="1"/>
    <col min="6" max="6" width="9.234375" style="141" customWidth="1"/>
    <col min="7" max="7" width="9.3515625" style="141" customWidth="1"/>
    <col min="8" max="8" width="10.234375" style="141" customWidth="1"/>
    <col min="9" max="9" width="10.3515625" style="141" customWidth="1"/>
    <col min="10" max="10" width="10" style="141" customWidth="1"/>
    <col min="11" max="11" width="9.76171875" style="141" customWidth="1"/>
    <col min="12" max="12" width="10" style="141" customWidth="1"/>
    <col min="13" max="13" width="10.87890625" style="141" bestFit="1" customWidth="1"/>
    <col min="14" max="16384" width="9" style="141"/>
  </cols>
  <sheetData>
    <row r="1" spans="1:19" s="147" customFormat="1" ht="14.65">
      <c r="A1" s="295" t="s">
        <v>697</v>
      </c>
      <c r="N1" s="330"/>
    </row>
    <row r="2" spans="1:19" s="147" customFormat="1" ht="14.65">
      <c r="A2" s="295" t="str">
        <f>CompName</f>
        <v>National Grid Gas Plc</v>
      </c>
      <c r="N2" s="330"/>
    </row>
    <row r="3" spans="1:19" s="147" customFormat="1">
      <c r="A3" s="296" t="str">
        <f>RegYr</f>
        <v>Regulatory Year ending 31 March 2019</v>
      </c>
      <c r="N3" s="330"/>
    </row>
    <row r="4" spans="1:19">
      <c r="A4" s="297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6"/>
      <c r="O4" s="175"/>
      <c r="P4" s="175"/>
      <c r="Q4" s="175"/>
      <c r="R4" s="175"/>
      <c r="S4" s="175"/>
    </row>
    <row r="5" spans="1:19" ht="13.5">
      <c r="A5" s="298" t="s">
        <v>404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313"/>
      <c r="O5" s="154"/>
      <c r="P5" s="154"/>
      <c r="Q5" s="154"/>
    </row>
    <row r="6" spans="1:19" ht="13.5">
      <c r="A6" s="327" t="s">
        <v>740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313"/>
      <c r="O6" s="154"/>
      <c r="P6" s="154"/>
      <c r="Q6" s="154"/>
    </row>
    <row r="7" spans="1:19" ht="13.5">
      <c r="C7" s="154"/>
      <c r="D7" s="154"/>
      <c r="E7" s="154"/>
      <c r="F7" s="154"/>
      <c r="H7" s="154"/>
      <c r="I7" s="154"/>
      <c r="J7" s="154"/>
      <c r="K7" s="154"/>
      <c r="L7" s="154"/>
      <c r="M7" s="154"/>
      <c r="N7" s="313"/>
      <c r="O7" s="154"/>
      <c r="P7" s="154"/>
      <c r="Q7" s="154"/>
    </row>
    <row r="8" spans="1:19" ht="14.25">
      <c r="C8" s="154"/>
      <c r="D8" s="154"/>
      <c r="E8" s="144">
        <v>2013</v>
      </c>
      <c r="F8" s="144">
        <v>2014</v>
      </c>
      <c r="G8" s="154"/>
      <c r="H8" s="154"/>
      <c r="I8" s="154"/>
      <c r="J8" s="154"/>
      <c r="K8" s="154"/>
      <c r="L8" s="154"/>
      <c r="M8" s="154"/>
      <c r="N8" s="313"/>
      <c r="O8" s="154"/>
      <c r="P8" s="154"/>
      <c r="Q8" s="154"/>
    </row>
    <row r="9" spans="1:19" ht="13.5">
      <c r="A9" s="192" t="s">
        <v>407</v>
      </c>
      <c r="B9" s="141" t="s">
        <v>405</v>
      </c>
      <c r="C9" s="154"/>
      <c r="D9" s="154" t="s">
        <v>1</v>
      </c>
      <c r="E9" s="154"/>
      <c r="F9" s="169">
        <f>F21</f>
        <v>8.3735999999999997</v>
      </c>
      <c r="G9" s="154"/>
      <c r="H9" s="154"/>
      <c r="I9" s="154"/>
      <c r="J9" s="154"/>
      <c r="K9" s="154"/>
      <c r="L9" s="154"/>
      <c r="M9" s="154"/>
      <c r="N9" s="313" t="s">
        <v>405</v>
      </c>
      <c r="O9" s="154"/>
      <c r="P9" s="154"/>
      <c r="Q9" s="154"/>
    </row>
    <row r="10" spans="1:19" ht="13.5">
      <c r="A10" s="192" t="s">
        <v>741</v>
      </c>
      <c r="B10" s="141" t="s">
        <v>406</v>
      </c>
      <c r="C10" s="154"/>
      <c r="D10" s="154" t="s">
        <v>1</v>
      </c>
      <c r="E10" s="154"/>
      <c r="F10" s="169">
        <f>F32</f>
        <v>0.69786978000000011</v>
      </c>
      <c r="G10" s="154"/>
      <c r="H10" s="154"/>
      <c r="I10" s="154"/>
      <c r="J10" s="154"/>
      <c r="K10" s="154"/>
      <c r="L10" s="154"/>
      <c r="M10" s="154"/>
      <c r="N10" s="313" t="s">
        <v>406</v>
      </c>
      <c r="O10" s="154"/>
      <c r="P10" s="154"/>
      <c r="Q10" s="154"/>
    </row>
    <row r="11" spans="1:19" ht="13.5">
      <c r="A11" s="192" t="s">
        <v>408</v>
      </c>
      <c r="B11" s="141" t="s">
        <v>256</v>
      </c>
      <c r="D11" s="141" t="s">
        <v>1</v>
      </c>
      <c r="F11" s="82">
        <f>F9+F10</f>
        <v>9.0714697799999993</v>
      </c>
      <c r="G11" s="154"/>
      <c r="H11" s="154"/>
      <c r="I11" s="154"/>
      <c r="J11" s="154"/>
      <c r="K11" s="154"/>
      <c r="L11" s="154"/>
      <c r="M11" s="154"/>
      <c r="N11" s="313" t="s">
        <v>256</v>
      </c>
    </row>
    <row r="12" spans="1:19">
      <c r="N12" s="313"/>
    </row>
    <row r="13" spans="1:19">
      <c r="A13" s="328"/>
      <c r="N13" s="313"/>
    </row>
    <row r="14" spans="1:19" ht="14.25" customHeight="1">
      <c r="A14" s="327" t="s">
        <v>742</v>
      </c>
      <c r="N14" s="313"/>
    </row>
    <row r="15" spans="1:19" ht="14.25" customHeight="1">
      <c r="A15" s="328"/>
      <c r="N15" s="313"/>
    </row>
    <row r="16" spans="1:19" ht="14.25" customHeight="1">
      <c r="A16" s="327" t="s">
        <v>742</v>
      </c>
      <c r="N16" s="313"/>
    </row>
    <row r="17" spans="1:14" ht="14.25" customHeight="1">
      <c r="A17" s="328"/>
      <c r="N17" s="313"/>
    </row>
    <row r="18" spans="1:14" ht="14.25" customHeight="1">
      <c r="A18" s="192" t="s">
        <v>412</v>
      </c>
      <c r="B18" s="141" t="s">
        <v>411</v>
      </c>
      <c r="D18" s="141" t="s">
        <v>611</v>
      </c>
      <c r="E18" s="169">
        <f>'R5 Input page'!E108</f>
        <v>0</v>
      </c>
      <c r="N18" s="313" t="s">
        <v>411</v>
      </c>
    </row>
    <row r="19" spans="1:14">
      <c r="A19" s="192" t="s">
        <v>410</v>
      </c>
      <c r="B19" s="141" t="s">
        <v>409</v>
      </c>
      <c r="D19" s="141" t="s">
        <v>611</v>
      </c>
      <c r="F19" s="83">
        <f>1440+E18</f>
        <v>1440</v>
      </c>
      <c r="N19" s="313" t="s">
        <v>409</v>
      </c>
    </row>
    <row r="20" spans="1:14">
      <c r="A20" s="192" t="s">
        <v>280</v>
      </c>
      <c r="B20" s="141" t="s">
        <v>96</v>
      </c>
      <c r="D20" s="141" t="s">
        <v>602</v>
      </c>
      <c r="F20" s="169">
        <f t="shared" ref="F20" si="0">RPIF</f>
        <v>1.163</v>
      </c>
      <c r="N20" s="313" t="s">
        <v>96</v>
      </c>
    </row>
    <row r="21" spans="1:14">
      <c r="A21" s="192" t="s">
        <v>407</v>
      </c>
      <c r="B21" s="141" t="s">
        <v>405</v>
      </c>
      <c r="D21" s="141" t="s">
        <v>1</v>
      </c>
      <c r="F21" s="82">
        <f>MIN((F19*0.005),8.25696)*F20</f>
        <v>8.3735999999999997</v>
      </c>
      <c r="N21" s="313" t="s">
        <v>405</v>
      </c>
    </row>
    <row r="22" spans="1:14">
      <c r="N22" s="313"/>
    </row>
    <row r="23" spans="1:14">
      <c r="N23" s="313"/>
    </row>
    <row r="24" spans="1:14">
      <c r="A24" s="299" t="s">
        <v>743</v>
      </c>
      <c r="N24" s="313"/>
    </row>
    <row r="25" spans="1:14">
      <c r="N25" s="313"/>
    </row>
    <row r="26" spans="1:14">
      <c r="A26" s="299" t="s">
        <v>743</v>
      </c>
      <c r="N26" s="313"/>
    </row>
    <row r="27" spans="1:14">
      <c r="N27" s="313"/>
    </row>
    <row r="28" spans="1:14">
      <c r="N28" s="313"/>
    </row>
    <row r="29" spans="1:14" ht="14.25" customHeight="1">
      <c r="A29" s="192" t="s">
        <v>635</v>
      </c>
      <c r="B29" s="141" t="s">
        <v>413</v>
      </c>
      <c r="D29" s="141" t="s">
        <v>611</v>
      </c>
      <c r="E29" s="169">
        <f>'R5 Input page'!E109</f>
        <v>0</v>
      </c>
      <c r="N29" s="313" t="s">
        <v>413</v>
      </c>
    </row>
    <row r="30" spans="1:14">
      <c r="A30" s="192" t="s">
        <v>634</v>
      </c>
      <c r="B30" s="141" t="s">
        <v>414</v>
      </c>
      <c r="D30" s="141" t="s">
        <v>611</v>
      </c>
      <c r="F30" s="83">
        <f>2190+E29</f>
        <v>2190</v>
      </c>
      <c r="N30" s="313" t="s">
        <v>414</v>
      </c>
    </row>
    <row r="31" spans="1:14">
      <c r="A31" s="192" t="s">
        <v>280</v>
      </c>
      <c r="B31" s="141" t="s">
        <v>96</v>
      </c>
      <c r="D31" s="141" t="s">
        <v>602</v>
      </c>
      <c r="F31" s="169">
        <f t="shared" ref="F31" si="1">RPIF</f>
        <v>1.163</v>
      </c>
      <c r="N31" s="313" t="s">
        <v>96</v>
      </c>
    </row>
    <row r="32" spans="1:14">
      <c r="A32" s="192" t="s">
        <v>407</v>
      </c>
      <c r="B32" s="141" t="s">
        <v>406</v>
      </c>
      <c r="D32" s="141" t="s">
        <v>1</v>
      </c>
      <c r="F32" s="82">
        <f>MIN((F30*0.000274),0.688149)*F31</f>
        <v>0.69786978000000011</v>
      </c>
      <c r="N32" s="313" t="s">
        <v>406</v>
      </c>
    </row>
    <row r="33" spans="6:14">
      <c r="N33" s="313"/>
    </row>
    <row r="34" spans="6:14">
      <c r="F34" s="155"/>
      <c r="H34" s="155"/>
      <c r="N34" s="313"/>
    </row>
    <row r="35" spans="6:14">
      <c r="F35" s="155"/>
      <c r="N35" s="328"/>
    </row>
    <row r="36" spans="6:14">
      <c r="N36" s="328"/>
    </row>
    <row r="37" spans="6:14">
      <c r="N37" s="328"/>
    </row>
    <row r="38" spans="6:14">
      <c r="N38" s="328"/>
    </row>
    <row r="39" spans="6:14">
      <c r="N39" s="328"/>
    </row>
    <row r="40" spans="6:14">
      <c r="N40" s="328"/>
    </row>
    <row r="41" spans="6:14">
      <c r="N41" s="328"/>
    </row>
  </sheetData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2"/>
  <sheetViews>
    <sheetView showGridLines="0" topLeftCell="A66" zoomScale="85" zoomScaleNormal="85" workbookViewId="0">
      <selection activeCell="A88" sqref="A88"/>
    </sheetView>
  </sheetViews>
  <sheetFormatPr defaultColWidth="9" defaultRowHeight="12.4"/>
  <cols>
    <col min="1" max="1" width="43.234375" style="192" customWidth="1"/>
    <col min="2" max="2" width="9.234375" style="141" customWidth="1"/>
    <col min="3" max="3" width="2.3515625" style="141" customWidth="1"/>
    <col min="4" max="4" width="2.64453125" style="141" customWidth="1"/>
    <col min="5" max="5" width="2.234375" style="141" customWidth="1"/>
    <col min="6" max="7" width="9.87890625" style="141" bestFit="1" customWidth="1"/>
    <col min="8" max="8" width="10.46875" style="141" customWidth="1"/>
    <col min="9" max="9" width="9.46875" style="141" bestFit="1" customWidth="1"/>
    <col min="10" max="10" width="9.76171875" style="141" customWidth="1"/>
    <col min="11" max="16384" width="9" style="141"/>
  </cols>
  <sheetData>
    <row r="1" spans="1:15" ht="14.65">
      <c r="A1" s="295" t="s">
        <v>698</v>
      </c>
      <c r="N1" s="328"/>
    </row>
    <row r="2" spans="1:15" ht="14.65">
      <c r="A2" s="295" t="str">
        <f>CompName</f>
        <v>National Grid Gas Plc</v>
      </c>
      <c r="N2" s="328"/>
    </row>
    <row r="3" spans="1:15">
      <c r="A3" s="296" t="str">
        <f>RegYr</f>
        <v>Regulatory Year ending 31 March 2019</v>
      </c>
      <c r="N3" s="328"/>
    </row>
    <row r="4" spans="1:15" ht="9" customHeight="1">
      <c r="N4" s="328"/>
    </row>
    <row r="5" spans="1:15" ht="24.75" customHeight="1">
      <c r="A5" s="302" t="s">
        <v>699</v>
      </c>
      <c r="N5" s="328"/>
    </row>
    <row r="6" spans="1:15" ht="15.4">
      <c r="D6" s="211" t="s">
        <v>754</v>
      </c>
      <c r="N6" s="328"/>
    </row>
    <row r="7" spans="1:15" ht="16.5" customHeight="1">
      <c r="A7" s="299" t="s">
        <v>632</v>
      </c>
      <c r="E7" s="155"/>
      <c r="N7" s="328"/>
    </row>
    <row r="8" spans="1:15" ht="14.25">
      <c r="F8" s="144">
        <v>2014</v>
      </c>
      <c r="G8" s="144">
        <v>2015</v>
      </c>
      <c r="H8" s="144">
        <v>2016</v>
      </c>
      <c r="I8" s="144">
        <v>2017</v>
      </c>
      <c r="J8" s="144">
        <v>2018</v>
      </c>
      <c r="K8" s="144">
        <v>2019</v>
      </c>
      <c r="L8" s="144">
        <v>2020</v>
      </c>
      <c r="M8" s="144">
        <v>2021</v>
      </c>
      <c r="N8" s="328"/>
    </row>
    <row r="9" spans="1:15">
      <c r="A9" s="192" t="s">
        <v>415</v>
      </c>
      <c r="B9" s="141" t="s">
        <v>429</v>
      </c>
      <c r="C9" s="141" t="s">
        <v>1</v>
      </c>
      <c r="F9" s="169">
        <f t="shared" ref="F9:M9" si="0">SC</f>
        <v>0</v>
      </c>
      <c r="G9" s="169">
        <f t="shared" si="0"/>
        <v>0</v>
      </c>
      <c r="H9" s="169">
        <f t="shared" si="0"/>
        <v>0</v>
      </c>
      <c r="I9" s="169">
        <f t="shared" si="0"/>
        <v>0</v>
      </c>
      <c r="J9" s="169">
        <f t="shared" si="0"/>
        <v>0</v>
      </c>
      <c r="K9" s="169">
        <f t="shared" si="0"/>
        <v>0</v>
      </c>
      <c r="L9" s="169">
        <f t="shared" si="0"/>
        <v>0</v>
      </c>
      <c r="M9" s="169">
        <f t="shared" si="0"/>
        <v>0</v>
      </c>
      <c r="N9" s="313" t="s">
        <v>429</v>
      </c>
    </row>
    <row r="10" spans="1:15">
      <c r="A10" s="192" t="s">
        <v>416</v>
      </c>
      <c r="B10" s="141" t="s">
        <v>430</v>
      </c>
      <c r="C10" s="141" t="s">
        <v>1</v>
      </c>
      <c r="F10" s="169">
        <f t="shared" ref="F10:M10" si="1">OMC</f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313" t="s">
        <v>430</v>
      </c>
    </row>
    <row r="11" spans="1:15">
      <c r="A11" s="192" t="s">
        <v>417</v>
      </c>
      <c r="B11" s="141" t="s">
        <v>431</v>
      </c>
      <c r="C11" s="141" t="s">
        <v>1</v>
      </c>
      <c r="F11" s="169">
        <f t="shared" ref="F11:M11" si="2">RBC</f>
        <v>0</v>
      </c>
      <c r="G11" s="169">
        <f t="shared" si="2"/>
        <v>0</v>
      </c>
      <c r="H11" s="169">
        <f t="shared" si="2"/>
        <v>0</v>
      </c>
      <c r="I11" s="169">
        <f t="shared" si="2"/>
        <v>0</v>
      </c>
      <c r="J11" s="169">
        <f t="shared" si="2"/>
        <v>0</v>
      </c>
      <c r="K11" s="169">
        <f t="shared" si="2"/>
        <v>0</v>
      </c>
      <c r="L11" s="169">
        <f t="shared" si="2"/>
        <v>0</v>
      </c>
      <c r="M11" s="169">
        <f t="shared" si="2"/>
        <v>0</v>
      </c>
      <c r="N11" s="313" t="s">
        <v>431</v>
      </c>
    </row>
    <row r="12" spans="1:15">
      <c r="A12" s="192" t="s">
        <v>418</v>
      </c>
      <c r="B12" s="141" t="s">
        <v>432</v>
      </c>
      <c r="C12" s="141" t="s">
        <v>1</v>
      </c>
      <c r="F12" s="169">
        <f t="shared" ref="F12:M12" si="3">SIR</f>
        <v>0</v>
      </c>
      <c r="G12" s="169">
        <f t="shared" si="3"/>
        <v>0</v>
      </c>
      <c r="H12" s="169">
        <f t="shared" si="3"/>
        <v>0</v>
      </c>
      <c r="I12" s="169">
        <f t="shared" si="3"/>
        <v>0</v>
      </c>
      <c r="J12" s="169">
        <f t="shared" si="3"/>
        <v>0</v>
      </c>
      <c r="K12" s="169">
        <f t="shared" si="3"/>
        <v>0</v>
      </c>
      <c r="L12" s="169">
        <f t="shared" si="3"/>
        <v>0</v>
      </c>
      <c r="M12" s="169">
        <f t="shared" si="3"/>
        <v>0</v>
      </c>
      <c r="N12" s="313" t="s">
        <v>432</v>
      </c>
    </row>
    <row r="13" spans="1:15">
      <c r="A13" s="192" t="s">
        <v>419</v>
      </c>
      <c r="B13" s="141" t="s">
        <v>433</v>
      </c>
      <c r="C13" s="141" t="s">
        <v>1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313" t="s">
        <v>433</v>
      </c>
      <c r="O13" s="328"/>
    </row>
    <row r="14" spans="1:15">
      <c r="A14" s="192" t="s">
        <v>420</v>
      </c>
      <c r="B14" s="141" t="s">
        <v>434</v>
      </c>
      <c r="C14" s="141" t="s">
        <v>1</v>
      </c>
      <c r="F14" s="169">
        <f t="shared" ref="F14:M14" si="4">RBIR</f>
        <v>0</v>
      </c>
      <c r="G14" s="169">
        <f t="shared" si="4"/>
        <v>0</v>
      </c>
      <c r="H14" s="169">
        <f t="shared" si="4"/>
        <v>0</v>
      </c>
      <c r="I14" s="169">
        <f t="shared" si="4"/>
        <v>0</v>
      </c>
      <c r="J14" s="169">
        <f t="shared" si="4"/>
        <v>0</v>
      </c>
      <c r="K14" s="169">
        <f t="shared" si="4"/>
        <v>0</v>
      </c>
      <c r="L14" s="169">
        <f t="shared" si="4"/>
        <v>0</v>
      </c>
      <c r="M14" s="169">
        <f t="shared" si="4"/>
        <v>0</v>
      </c>
      <c r="N14" s="313" t="s">
        <v>434</v>
      </c>
    </row>
    <row r="15" spans="1:15">
      <c r="A15" s="192" t="s">
        <v>424</v>
      </c>
      <c r="B15" s="141" t="s">
        <v>458</v>
      </c>
      <c r="C15" s="141" t="s">
        <v>1</v>
      </c>
      <c r="F15" s="169">
        <f t="shared" ref="F15:M15" si="5">QDFIR</f>
        <v>0</v>
      </c>
      <c r="G15" s="169">
        <f t="shared" si="5"/>
        <v>0</v>
      </c>
      <c r="H15" s="169">
        <f t="shared" si="5"/>
        <v>0</v>
      </c>
      <c r="I15" s="169">
        <f t="shared" si="5"/>
        <v>0</v>
      </c>
      <c r="J15" s="169">
        <f t="shared" si="5"/>
        <v>0</v>
      </c>
      <c r="K15" s="169">
        <f t="shared" si="5"/>
        <v>0</v>
      </c>
      <c r="L15" s="169">
        <f t="shared" si="5"/>
        <v>0</v>
      </c>
      <c r="M15" s="169">
        <f t="shared" si="5"/>
        <v>0</v>
      </c>
      <c r="N15" s="313" t="s">
        <v>425</v>
      </c>
    </row>
    <row r="16" spans="1:15">
      <c r="A16" s="192" t="s">
        <v>421</v>
      </c>
      <c r="B16" s="141" t="s">
        <v>426</v>
      </c>
      <c r="C16" s="141" t="s">
        <v>1</v>
      </c>
      <c r="F16" s="169">
        <f t="shared" ref="F16:M16" si="6">GHGIR</f>
        <v>0</v>
      </c>
      <c r="G16" s="169">
        <f t="shared" si="6"/>
        <v>0</v>
      </c>
      <c r="H16" s="169">
        <f t="shared" si="6"/>
        <v>0</v>
      </c>
      <c r="I16" s="169">
        <f t="shared" si="6"/>
        <v>0</v>
      </c>
      <c r="J16" s="169">
        <f t="shared" si="6"/>
        <v>0</v>
      </c>
      <c r="K16" s="169">
        <f t="shared" si="6"/>
        <v>0</v>
      </c>
      <c r="L16" s="169">
        <f t="shared" si="6"/>
        <v>0</v>
      </c>
      <c r="M16" s="169">
        <f t="shared" si="6"/>
        <v>0</v>
      </c>
      <c r="N16" s="313" t="s">
        <v>426</v>
      </c>
    </row>
    <row r="17" spans="1:14">
      <c r="A17" s="192" t="s">
        <v>422</v>
      </c>
      <c r="B17" s="141" t="s">
        <v>427</v>
      </c>
      <c r="C17" s="141" t="s">
        <v>1</v>
      </c>
      <c r="F17" s="169">
        <f t="shared" ref="F17:M17" si="7">GHGC</f>
        <v>0</v>
      </c>
      <c r="G17" s="169">
        <f t="shared" si="7"/>
        <v>0</v>
      </c>
      <c r="H17" s="169">
        <f t="shared" si="7"/>
        <v>0</v>
      </c>
      <c r="I17" s="169">
        <f t="shared" si="7"/>
        <v>0</v>
      </c>
      <c r="J17" s="169">
        <f t="shared" si="7"/>
        <v>0</v>
      </c>
      <c r="K17" s="169">
        <f t="shared" si="7"/>
        <v>0</v>
      </c>
      <c r="L17" s="169">
        <f t="shared" si="7"/>
        <v>0</v>
      </c>
      <c r="M17" s="169">
        <f t="shared" si="7"/>
        <v>0</v>
      </c>
      <c r="N17" s="313" t="s">
        <v>427</v>
      </c>
    </row>
    <row r="18" spans="1:14">
      <c r="A18" s="192" t="s">
        <v>436</v>
      </c>
      <c r="B18" s="141" t="s">
        <v>435</v>
      </c>
      <c r="C18" s="141" t="s">
        <v>1</v>
      </c>
      <c r="F18" s="169">
        <f t="shared" ref="F18:M18" si="8">MIR</f>
        <v>0</v>
      </c>
      <c r="G18" s="169">
        <f t="shared" si="8"/>
        <v>0</v>
      </c>
      <c r="H18" s="169">
        <f t="shared" si="8"/>
        <v>0</v>
      </c>
      <c r="I18" s="169">
        <f t="shared" si="8"/>
        <v>0</v>
      </c>
      <c r="J18" s="169">
        <f t="shared" si="8"/>
        <v>0</v>
      </c>
      <c r="K18" s="169">
        <f t="shared" si="8"/>
        <v>0</v>
      </c>
      <c r="L18" s="169">
        <f t="shared" si="8"/>
        <v>0</v>
      </c>
      <c r="M18" s="169">
        <f t="shared" si="8"/>
        <v>0</v>
      </c>
      <c r="N18" s="313" t="s">
        <v>435</v>
      </c>
    </row>
    <row r="19" spans="1:14">
      <c r="A19" s="192" t="s">
        <v>724</v>
      </c>
      <c r="B19" s="141" t="s">
        <v>723</v>
      </c>
      <c r="C19" s="141" t="s">
        <v>1</v>
      </c>
      <c r="F19" s="207">
        <f t="shared" ref="F19:M19" si="9">GHGIM</f>
        <v>0</v>
      </c>
      <c r="G19" s="207">
        <f t="shared" si="9"/>
        <v>0</v>
      </c>
      <c r="H19" s="207">
        <f t="shared" si="9"/>
        <v>0</v>
      </c>
      <c r="I19" s="207">
        <f t="shared" si="9"/>
        <v>0</v>
      </c>
      <c r="J19" s="207">
        <f t="shared" si="9"/>
        <v>0</v>
      </c>
      <c r="K19" s="207">
        <f t="shared" si="9"/>
        <v>0</v>
      </c>
      <c r="L19" s="207">
        <f t="shared" si="9"/>
        <v>0</v>
      </c>
      <c r="M19" s="207">
        <f t="shared" si="9"/>
        <v>0</v>
      </c>
      <c r="N19" s="313" t="s">
        <v>723</v>
      </c>
    </row>
    <row r="20" spans="1:14">
      <c r="A20" s="192" t="s">
        <v>423</v>
      </c>
      <c r="B20" s="141" t="s">
        <v>428</v>
      </c>
      <c r="C20" s="141" t="s">
        <v>1</v>
      </c>
      <c r="F20" s="82">
        <f>SUM(F9:F19)</f>
        <v>0</v>
      </c>
      <c r="G20" s="82">
        <f t="shared" ref="G20:M20" si="10">SUM(G9:G19)</f>
        <v>0</v>
      </c>
      <c r="H20" s="82">
        <f t="shared" si="10"/>
        <v>0</v>
      </c>
      <c r="I20" s="82">
        <f t="shared" si="10"/>
        <v>0</v>
      </c>
      <c r="J20" s="82">
        <f t="shared" si="10"/>
        <v>0</v>
      </c>
      <c r="K20" s="82">
        <f t="shared" si="10"/>
        <v>0</v>
      </c>
      <c r="L20" s="82">
        <f t="shared" si="10"/>
        <v>0</v>
      </c>
      <c r="M20" s="82">
        <f t="shared" si="10"/>
        <v>0</v>
      </c>
      <c r="N20" s="313" t="s">
        <v>428</v>
      </c>
    </row>
    <row r="21" spans="1:14" ht="14.25">
      <c r="F21" s="155"/>
      <c r="H21" s="155"/>
      <c r="I21" s="203"/>
      <c r="N21" s="313"/>
    </row>
    <row r="22" spans="1:14" ht="14.25">
      <c r="F22" s="155"/>
      <c r="H22" s="155"/>
      <c r="I22" s="203"/>
      <c r="N22" s="313"/>
    </row>
    <row r="23" spans="1:14">
      <c r="N23" s="313"/>
    </row>
    <row r="24" spans="1:14">
      <c r="A24" s="299" t="s">
        <v>633</v>
      </c>
      <c r="I24" s="155"/>
      <c r="N24" s="313"/>
    </row>
    <row r="25" spans="1:14">
      <c r="A25" s="299" t="s">
        <v>451</v>
      </c>
      <c r="N25" s="313"/>
    </row>
    <row r="26" spans="1:14" ht="14.25">
      <c r="A26" s="299"/>
      <c r="F26" s="144">
        <v>2014</v>
      </c>
      <c r="G26" s="144">
        <v>2015</v>
      </c>
      <c r="H26" s="144">
        <v>2016</v>
      </c>
      <c r="I26" s="144">
        <v>2017</v>
      </c>
      <c r="J26" s="144">
        <v>2018</v>
      </c>
      <c r="K26" s="144">
        <v>2019</v>
      </c>
      <c r="L26" s="144">
        <v>2020</v>
      </c>
      <c r="M26" s="144">
        <v>2021</v>
      </c>
      <c r="N26" s="313"/>
    </row>
    <row r="27" spans="1:14">
      <c r="A27" s="192" t="s">
        <v>452</v>
      </c>
      <c r="B27" s="141" t="s">
        <v>456</v>
      </c>
      <c r="C27" s="141" t="s">
        <v>1</v>
      </c>
      <c r="F27" s="169">
        <f t="shared" ref="F27:M27" si="11">Shrink</f>
        <v>0</v>
      </c>
      <c r="G27" s="169">
        <f t="shared" si="11"/>
        <v>0</v>
      </c>
      <c r="H27" s="169">
        <f t="shared" si="11"/>
        <v>0</v>
      </c>
      <c r="I27" s="169">
        <f t="shared" si="11"/>
        <v>0</v>
      </c>
      <c r="J27" s="169">
        <f t="shared" si="11"/>
        <v>0</v>
      </c>
      <c r="K27" s="169">
        <f t="shared" si="11"/>
        <v>0</v>
      </c>
      <c r="L27" s="169">
        <f t="shared" si="11"/>
        <v>0</v>
      </c>
      <c r="M27" s="169">
        <f t="shared" si="11"/>
        <v>0</v>
      </c>
      <c r="N27" s="313" t="s">
        <v>456</v>
      </c>
    </row>
    <row r="28" spans="1:14">
      <c r="A28" s="192" t="s">
        <v>454</v>
      </c>
      <c r="B28" s="141" t="s">
        <v>457</v>
      </c>
      <c r="C28" s="141" t="s">
        <v>1</v>
      </c>
      <c r="F28" s="169">
        <f t="shared" ref="F28:M28" si="12">ShrinkInc</f>
        <v>0</v>
      </c>
      <c r="G28" s="169">
        <f t="shared" si="12"/>
        <v>0</v>
      </c>
      <c r="H28" s="169">
        <f t="shared" si="12"/>
        <v>0</v>
      </c>
      <c r="I28" s="169">
        <f t="shared" si="12"/>
        <v>0</v>
      </c>
      <c r="J28" s="169">
        <f t="shared" si="12"/>
        <v>0</v>
      </c>
      <c r="K28" s="169">
        <f t="shared" si="12"/>
        <v>0</v>
      </c>
      <c r="L28" s="169">
        <f t="shared" si="12"/>
        <v>0</v>
      </c>
      <c r="M28" s="169">
        <f t="shared" si="12"/>
        <v>0</v>
      </c>
      <c r="N28" s="313" t="s">
        <v>457</v>
      </c>
    </row>
    <row r="29" spans="1:14">
      <c r="A29" s="192" t="s">
        <v>453</v>
      </c>
      <c r="B29" s="141" t="s">
        <v>438</v>
      </c>
      <c r="C29" s="141" t="s">
        <v>1</v>
      </c>
      <c r="F29" s="42">
        <f>F27-F28</f>
        <v>0</v>
      </c>
      <c r="G29" s="42">
        <f>G27-G28</f>
        <v>0</v>
      </c>
      <c r="H29" s="42">
        <f t="shared" ref="H29:M29" si="13">H27-H28</f>
        <v>0</v>
      </c>
      <c r="I29" s="42">
        <f t="shared" si="13"/>
        <v>0</v>
      </c>
      <c r="J29" s="42">
        <f t="shared" si="13"/>
        <v>0</v>
      </c>
      <c r="K29" s="42">
        <f t="shared" si="13"/>
        <v>0</v>
      </c>
      <c r="L29" s="42">
        <f t="shared" si="13"/>
        <v>0</v>
      </c>
      <c r="M29" s="42">
        <f t="shared" si="13"/>
        <v>0</v>
      </c>
      <c r="N29" s="313" t="s">
        <v>438</v>
      </c>
    </row>
    <row r="30" spans="1:14">
      <c r="A30" s="192" t="s">
        <v>437</v>
      </c>
      <c r="B30" s="141" t="s">
        <v>439</v>
      </c>
      <c r="C30" s="141" t="s">
        <v>1</v>
      </c>
      <c r="F30" s="169">
        <f t="shared" ref="F30:M30" si="14">ECC</f>
        <v>0</v>
      </c>
      <c r="G30" s="169">
        <f t="shared" si="14"/>
        <v>0</v>
      </c>
      <c r="H30" s="169">
        <f t="shared" si="14"/>
        <v>0</v>
      </c>
      <c r="I30" s="169">
        <f t="shared" si="14"/>
        <v>0</v>
      </c>
      <c r="J30" s="169">
        <f t="shared" si="14"/>
        <v>0</v>
      </c>
      <c r="K30" s="169">
        <f t="shared" si="14"/>
        <v>0</v>
      </c>
      <c r="L30" s="169">
        <f t="shared" si="14"/>
        <v>0</v>
      </c>
      <c r="M30" s="169">
        <f t="shared" si="14"/>
        <v>0</v>
      </c>
      <c r="N30" s="313" t="s">
        <v>439</v>
      </c>
    </row>
    <row r="31" spans="1:14">
      <c r="A31" s="192" t="s">
        <v>415</v>
      </c>
      <c r="B31" s="141" t="s">
        <v>429</v>
      </c>
      <c r="C31" s="141" t="s">
        <v>1</v>
      </c>
      <c r="F31" s="82">
        <f>F29+F30</f>
        <v>0</v>
      </c>
      <c r="G31" s="82">
        <f>G29+G30</f>
        <v>0</v>
      </c>
      <c r="H31" s="82">
        <f t="shared" ref="H31:M31" si="15">H29+H30</f>
        <v>0</v>
      </c>
      <c r="I31" s="82">
        <f t="shared" si="15"/>
        <v>0</v>
      </c>
      <c r="J31" s="82">
        <f t="shared" si="15"/>
        <v>0</v>
      </c>
      <c r="K31" s="82">
        <f t="shared" si="15"/>
        <v>0</v>
      </c>
      <c r="L31" s="82">
        <f t="shared" si="15"/>
        <v>0</v>
      </c>
      <c r="M31" s="82">
        <f t="shared" si="15"/>
        <v>0</v>
      </c>
      <c r="N31" s="313" t="s">
        <v>429</v>
      </c>
    </row>
    <row r="32" spans="1:14" ht="14.25">
      <c r="F32" s="155"/>
      <c r="H32" s="155"/>
      <c r="I32" s="203"/>
      <c r="N32" s="328"/>
    </row>
    <row r="33" spans="1:14">
      <c r="N33" s="328"/>
    </row>
    <row r="34" spans="1:14">
      <c r="N34" s="328"/>
    </row>
    <row r="35" spans="1:14">
      <c r="N35" s="328"/>
    </row>
    <row r="36" spans="1:14" ht="15.4">
      <c r="A36" s="299" t="s">
        <v>461</v>
      </c>
      <c r="F36" s="212" t="s">
        <v>755</v>
      </c>
      <c r="J36" s="213" t="s">
        <v>440</v>
      </c>
      <c r="L36" s="155"/>
      <c r="N36" s="328"/>
    </row>
    <row r="37" spans="1:14" ht="15.4">
      <c r="A37" s="299" t="s">
        <v>636</v>
      </c>
      <c r="F37" s="213" t="s">
        <v>756</v>
      </c>
      <c r="J37" s="212" t="s">
        <v>757</v>
      </c>
      <c r="N37" s="328"/>
    </row>
    <row r="38" spans="1:14">
      <c r="A38" s="299"/>
      <c r="F38" s="213"/>
      <c r="J38" s="212"/>
      <c r="N38" s="328"/>
    </row>
    <row r="39" spans="1:14" ht="14.25">
      <c r="A39" s="299"/>
      <c r="F39" s="144">
        <v>2014</v>
      </c>
      <c r="G39" s="144">
        <v>2015</v>
      </c>
      <c r="H39" s="144">
        <v>2016</v>
      </c>
      <c r="I39" s="144">
        <v>2017</v>
      </c>
      <c r="J39" s="144">
        <v>2018</v>
      </c>
      <c r="K39" s="144">
        <v>2019</v>
      </c>
      <c r="L39" s="144">
        <v>2020</v>
      </c>
      <c r="M39" s="144">
        <v>2021</v>
      </c>
      <c r="N39" s="328"/>
    </row>
    <row r="40" spans="1:14">
      <c r="A40" s="192" t="s">
        <v>441</v>
      </c>
      <c r="B40" s="141" t="s">
        <v>446</v>
      </c>
      <c r="C40" s="141" t="s">
        <v>1</v>
      </c>
      <c r="F40" s="169">
        <f t="shared" ref="F40:M40" si="16">SIT</f>
        <v>0</v>
      </c>
      <c r="G40" s="169">
        <f t="shared" si="16"/>
        <v>0</v>
      </c>
      <c r="H40" s="169">
        <f t="shared" si="16"/>
        <v>0</v>
      </c>
      <c r="I40" s="169">
        <f t="shared" si="16"/>
        <v>0</v>
      </c>
      <c r="J40" s="169">
        <f t="shared" si="16"/>
        <v>0</v>
      </c>
      <c r="K40" s="169">
        <f t="shared" si="16"/>
        <v>0</v>
      </c>
      <c r="L40" s="169">
        <f t="shared" si="16"/>
        <v>0</v>
      </c>
      <c r="M40" s="169">
        <f t="shared" si="16"/>
        <v>0</v>
      </c>
      <c r="N40" s="313" t="s">
        <v>446</v>
      </c>
    </row>
    <row r="41" spans="1:14">
      <c r="A41" s="192" t="s">
        <v>464</v>
      </c>
      <c r="B41" s="141" t="s">
        <v>463</v>
      </c>
      <c r="C41" s="141" t="s">
        <v>1</v>
      </c>
      <c r="F41" s="179">
        <f t="shared" ref="F41:M41" si="17">SCMR</f>
        <v>0</v>
      </c>
      <c r="G41" s="179">
        <f t="shared" si="17"/>
        <v>0</v>
      </c>
      <c r="H41" s="179">
        <f t="shared" si="17"/>
        <v>0</v>
      </c>
      <c r="I41" s="179">
        <f t="shared" si="17"/>
        <v>0</v>
      </c>
      <c r="J41" s="179">
        <f t="shared" si="17"/>
        <v>0</v>
      </c>
      <c r="K41" s="179">
        <f t="shared" si="17"/>
        <v>0</v>
      </c>
      <c r="L41" s="179">
        <f t="shared" si="17"/>
        <v>0</v>
      </c>
      <c r="M41" s="179">
        <f t="shared" si="17"/>
        <v>0</v>
      </c>
      <c r="N41" s="313" t="s">
        <v>463</v>
      </c>
    </row>
    <row r="42" spans="1:14">
      <c r="A42" s="192" t="s">
        <v>442</v>
      </c>
      <c r="B42" s="141" t="s">
        <v>447</v>
      </c>
      <c r="C42" s="141" t="s">
        <v>97</v>
      </c>
      <c r="F42" s="207">
        <f t="shared" ref="F42:M42" si="18">USF</f>
        <v>0.45</v>
      </c>
      <c r="G42" s="207">
        <f t="shared" si="18"/>
        <v>0.45</v>
      </c>
      <c r="H42" s="207">
        <f t="shared" si="18"/>
        <v>0.45</v>
      </c>
      <c r="I42" s="207">
        <f t="shared" si="18"/>
        <v>0.45</v>
      </c>
      <c r="J42" s="207">
        <f t="shared" si="18"/>
        <v>0.45</v>
      </c>
      <c r="K42" s="207">
        <f t="shared" si="18"/>
        <v>0.45</v>
      </c>
      <c r="L42" s="207">
        <f t="shared" si="18"/>
        <v>0.45</v>
      </c>
      <c r="M42" s="207">
        <f t="shared" si="18"/>
        <v>0.45</v>
      </c>
      <c r="N42" s="313" t="s">
        <v>447</v>
      </c>
    </row>
    <row r="43" spans="1:14">
      <c r="A43" s="192" t="s">
        <v>443</v>
      </c>
      <c r="B43" s="141" t="s">
        <v>448</v>
      </c>
      <c r="C43" s="141" t="s">
        <v>97</v>
      </c>
      <c r="F43" s="207">
        <f t="shared" ref="F43:M43" si="19">DSF</f>
        <v>0.45</v>
      </c>
      <c r="G43" s="207">
        <f t="shared" si="19"/>
        <v>0.45</v>
      </c>
      <c r="H43" s="207">
        <f t="shared" si="19"/>
        <v>0.45</v>
      </c>
      <c r="I43" s="207">
        <f t="shared" si="19"/>
        <v>0.45</v>
      </c>
      <c r="J43" s="207">
        <f t="shared" si="19"/>
        <v>0.45</v>
      </c>
      <c r="K43" s="207">
        <f t="shared" si="19"/>
        <v>0.45</v>
      </c>
      <c r="L43" s="207">
        <f t="shared" si="19"/>
        <v>0.45</v>
      </c>
      <c r="M43" s="207">
        <f t="shared" si="19"/>
        <v>0.45</v>
      </c>
      <c r="N43" s="313" t="s">
        <v>448</v>
      </c>
    </row>
    <row r="44" spans="1:14">
      <c r="A44" s="192" t="s">
        <v>444</v>
      </c>
      <c r="B44" s="141" t="s">
        <v>449</v>
      </c>
      <c r="C44" s="141" t="s">
        <v>1</v>
      </c>
      <c r="F44" s="207">
        <f t="shared" ref="F44:M44" si="20">CAP</f>
        <v>7</v>
      </c>
      <c r="G44" s="207">
        <f t="shared" si="20"/>
        <v>7</v>
      </c>
      <c r="H44" s="207">
        <f t="shared" si="20"/>
        <v>7</v>
      </c>
      <c r="I44" s="207">
        <f t="shared" si="20"/>
        <v>7</v>
      </c>
      <c r="J44" s="207">
        <f t="shared" si="20"/>
        <v>7</v>
      </c>
      <c r="K44" s="207">
        <f t="shared" si="20"/>
        <v>7</v>
      </c>
      <c r="L44" s="207">
        <f t="shared" si="20"/>
        <v>7</v>
      </c>
      <c r="M44" s="207">
        <f t="shared" si="20"/>
        <v>7</v>
      </c>
      <c r="N44" s="313" t="s">
        <v>449</v>
      </c>
    </row>
    <row r="45" spans="1:14">
      <c r="A45" s="192" t="s">
        <v>445</v>
      </c>
      <c r="B45" s="141" t="s">
        <v>450</v>
      </c>
      <c r="C45" s="141" t="s">
        <v>1</v>
      </c>
      <c r="F45" s="207">
        <f t="shared" ref="F45:M45" si="21">COL</f>
        <v>-7</v>
      </c>
      <c r="G45" s="207">
        <f t="shared" si="21"/>
        <v>-7</v>
      </c>
      <c r="H45" s="207">
        <f t="shared" si="21"/>
        <v>-7</v>
      </c>
      <c r="I45" s="207">
        <f t="shared" si="21"/>
        <v>-7</v>
      </c>
      <c r="J45" s="207">
        <f t="shared" si="21"/>
        <v>-7</v>
      </c>
      <c r="K45" s="207">
        <f t="shared" si="21"/>
        <v>-7</v>
      </c>
      <c r="L45" s="207">
        <f t="shared" si="21"/>
        <v>-7</v>
      </c>
      <c r="M45" s="207">
        <f t="shared" si="21"/>
        <v>-7</v>
      </c>
      <c r="N45" s="313" t="s">
        <v>450</v>
      </c>
    </row>
    <row r="46" spans="1:14">
      <c r="A46" s="192" t="s">
        <v>418</v>
      </c>
      <c r="B46" s="141" t="s">
        <v>432</v>
      </c>
      <c r="C46" s="141" t="s">
        <v>1</v>
      </c>
      <c r="F46" s="82">
        <f t="shared" ref="F46:M46" si="22">IF(F40&gt;=F41,(MIN(F42*(F40-F41),F44)),(MAX(F43*(F40-F41),F45)))</f>
        <v>0</v>
      </c>
      <c r="G46" s="82">
        <f>IF(G40&gt;=G41,(MIN(G42*(G40-G41),G44)),(MAX(G43*(G40-G41),G45)))</f>
        <v>0</v>
      </c>
      <c r="H46" s="82">
        <f t="shared" si="22"/>
        <v>0</v>
      </c>
      <c r="I46" s="82">
        <f t="shared" si="22"/>
        <v>0</v>
      </c>
      <c r="J46" s="82">
        <f t="shared" si="22"/>
        <v>0</v>
      </c>
      <c r="K46" s="82">
        <f t="shared" si="22"/>
        <v>0</v>
      </c>
      <c r="L46" s="82">
        <f t="shared" si="22"/>
        <v>0</v>
      </c>
      <c r="M46" s="82">
        <f t="shared" si="22"/>
        <v>0</v>
      </c>
      <c r="N46" s="313" t="s">
        <v>432</v>
      </c>
    </row>
    <row r="47" spans="1:14">
      <c r="F47" s="155"/>
      <c r="H47" s="155"/>
      <c r="N47" s="313"/>
    </row>
    <row r="48" spans="1:14">
      <c r="F48" s="155"/>
      <c r="H48" s="155"/>
      <c r="N48" s="313"/>
    </row>
    <row r="49" spans="1:14">
      <c r="F49" s="155"/>
      <c r="N49" s="328"/>
    </row>
    <row r="50" spans="1:14" ht="15.4">
      <c r="A50" s="299" t="s">
        <v>464</v>
      </c>
      <c r="F50" s="141" t="s">
        <v>758</v>
      </c>
      <c r="H50" s="155"/>
      <c r="N50" s="328"/>
    </row>
    <row r="51" spans="1:14" ht="14.25">
      <c r="A51" s="299" t="s">
        <v>637</v>
      </c>
      <c r="F51" s="144">
        <v>2014</v>
      </c>
      <c r="G51" s="144">
        <v>2015</v>
      </c>
      <c r="H51" s="144">
        <v>2016</v>
      </c>
      <c r="I51" s="144">
        <v>2017</v>
      </c>
      <c r="J51" s="144">
        <v>2018</v>
      </c>
      <c r="K51" s="144">
        <v>2019</v>
      </c>
      <c r="L51" s="144">
        <v>2020</v>
      </c>
      <c r="M51" s="144">
        <v>2021</v>
      </c>
      <c r="N51" s="328"/>
    </row>
    <row r="52" spans="1:14">
      <c r="A52" s="192" t="s">
        <v>415</v>
      </c>
      <c r="B52" s="141" t="s">
        <v>429</v>
      </c>
      <c r="C52" s="141" t="s">
        <v>1</v>
      </c>
      <c r="F52" s="169">
        <f t="shared" ref="F52:M52" si="23">SC</f>
        <v>0</v>
      </c>
      <c r="G52" s="169">
        <f t="shared" si="23"/>
        <v>0</v>
      </c>
      <c r="H52" s="169">
        <f t="shared" si="23"/>
        <v>0</v>
      </c>
      <c r="I52" s="169">
        <f t="shared" si="23"/>
        <v>0</v>
      </c>
      <c r="J52" s="169">
        <f t="shared" si="23"/>
        <v>0</v>
      </c>
      <c r="K52" s="169">
        <f t="shared" si="23"/>
        <v>0</v>
      </c>
      <c r="L52" s="169">
        <f t="shared" si="23"/>
        <v>0</v>
      </c>
      <c r="M52" s="169">
        <f t="shared" si="23"/>
        <v>0</v>
      </c>
      <c r="N52" s="313" t="s">
        <v>429</v>
      </c>
    </row>
    <row r="53" spans="1:14">
      <c r="A53" s="192" t="s">
        <v>462</v>
      </c>
      <c r="B53" s="141" t="s">
        <v>218</v>
      </c>
      <c r="C53" s="141" t="s">
        <v>1</v>
      </c>
      <c r="F53" s="169">
        <f t="shared" ref="F53:M53" si="24">MRM</f>
        <v>0</v>
      </c>
      <c r="G53" s="169">
        <f t="shared" si="24"/>
        <v>0</v>
      </c>
      <c r="H53" s="169">
        <f t="shared" si="24"/>
        <v>0</v>
      </c>
      <c r="I53" s="169">
        <f t="shared" si="24"/>
        <v>0</v>
      </c>
      <c r="J53" s="169">
        <f t="shared" si="24"/>
        <v>0</v>
      </c>
      <c r="K53" s="169">
        <f t="shared" si="24"/>
        <v>0</v>
      </c>
      <c r="L53" s="169">
        <f t="shared" si="24"/>
        <v>0</v>
      </c>
      <c r="M53" s="169">
        <f t="shared" si="24"/>
        <v>0</v>
      </c>
      <c r="N53" s="313" t="s">
        <v>218</v>
      </c>
    </row>
    <row r="54" spans="1:14">
      <c r="A54" s="192" t="s">
        <v>464</v>
      </c>
      <c r="B54" s="141" t="s">
        <v>463</v>
      </c>
      <c r="C54" s="141" t="s">
        <v>1</v>
      </c>
      <c r="F54" s="82">
        <f t="shared" ref="F54:M54" si="25">F52+F53</f>
        <v>0</v>
      </c>
      <c r="G54" s="82">
        <f>G52+G53</f>
        <v>0</v>
      </c>
      <c r="H54" s="82">
        <f t="shared" si="25"/>
        <v>0</v>
      </c>
      <c r="I54" s="82">
        <f t="shared" si="25"/>
        <v>0</v>
      </c>
      <c r="J54" s="82">
        <f t="shared" si="25"/>
        <v>0</v>
      </c>
      <c r="K54" s="82">
        <f t="shared" si="25"/>
        <v>0</v>
      </c>
      <c r="L54" s="82">
        <f t="shared" si="25"/>
        <v>0</v>
      </c>
      <c r="M54" s="82">
        <f t="shared" si="25"/>
        <v>0</v>
      </c>
      <c r="N54" s="313" t="s">
        <v>463</v>
      </c>
    </row>
    <row r="55" spans="1:14">
      <c r="F55" s="155"/>
      <c r="H55" s="155"/>
      <c r="N55" s="328"/>
    </row>
    <row r="56" spans="1:14">
      <c r="N56" s="328"/>
    </row>
    <row r="57" spans="1:14">
      <c r="A57" s="299" t="s">
        <v>469</v>
      </c>
      <c r="J57" s="155"/>
      <c r="N57" s="328"/>
    </row>
    <row r="58" spans="1:14">
      <c r="A58" s="299" t="s">
        <v>639</v>
      </c>
      <c r="N58" s="328"/>
    </row>
    <row r="59" spans="1:14" ht="14.25">
      <c r="F59" s="144">
        <v>2014</v>
      </c>
      <c r="G59" s="144">
        <v>2015</v>
      </c>
      <c r="H59" s="144">
        <v>2016</v>
      </c>
      <c r="I59" s="144">
        <v>2017</v>
      </c>
      <c r="J59" s="144">
        <v>2018</v>
      </c>
      <c r="K59" s="144">
        <v>2019</v>
      </c>
      <c r="L59" s="144">
        <v>2020</v>
      </c>
      <c r="M59" s="144">
        <v>2021</v>
      </c>
      <c r="N59" s="328"/>
    </row>
    <row r="60" spans="1:14">
      <c r="A60" s="192" t="s">
        <v>471</v>
      </c>
      <c r="B60" s="141" t="s">
        <v>465</v>
      </c>
      <c r="C60" s="141" t="s">
        <v>1</v>
      </c>
      <c r="F60" s="169">
        <f t="shared" ref="F60:M60" si="26">EPT</f>
        <v>0</v>
      </c>
      <c r="G60" s="169">
        <f t="shared" si="26"/>
        <v>0</v>
      </c>
      <c r="H60" s="169">
        <f t="shared" si="26"/>
        <v>0</v>
      </c>
      <c r="I60" s="169">
        <f t="shared" si="26"/>
        <v>0</v>
      </c>
      <c r="J60" s="169">
        <f t="shared" si="26"/>
        <v>0</v>
      </c>
      <c r="K60" s="169">
        <f t="shared" si="26"/>
        <v>0</v>
      </c>
      <c r="L60" s="169">
        <f t="shared" si="26"/>
        <v>0</v>
      </c>
      <c r="M60" s="169">
        <f t="shared" si="26"/>
        <v>0</v>
      </c>
      <c r="N60" s="313" t="s">
        <v>465</v>
      </c>
    </row>
    <row r="61" spans="1:14">
      <c r="A61" s="192" t="s">
        <v>470</v>
      </c>
      <c r="B61" s="141" t="s">
        <v>466</v>
      </c>
      <c r="C61" s="141" t="s">
        <v>1</v>
      </c>
      <c r="F61" s="169">
        <f t="shared" ref="F61:M61" si="27">EEPTA</f>
        <v>0</v>
      </c>
      <c r="G61" s="169">
        <f t="shared" si="27"/>
        <v>0</v>
      </c>
      <c r="H61" s="169">
        <f t="shared" si="27"/>
        <v>0</v>
      </c>
      <c r="I61" s="169">
        <f t="shared" si="27"/>
        <v>0</v>
      </c>
      <c r="J61" s="169">
        <f t="shared" si="27"/>
        <v>0</v>
      </c>
      <c r="K61" s="169">
        <f t="shared" si="27"/>
        <v>0</v>
      </c>
      <c r="L61" s="169">
        <f t="shared" si="27"/>
        <v>0</v>
      </c>
      <c r="M61" s="169">
        <f t="shared" si="27"/>
        <v>0</v>
      </c>
      <c r="N61" s="313" t="s">
        <v>466</v>
      </c>
    </row>
    <row r="62" spans="1:14">
      <c r="A62" s="192" t="s">
        <v>472</v>
      </c>
      <c r="B62" s="141" t="s">
        <v>467</v>
      </c>
      <c r="C62" s="141" t="s">
        <v>1</v>
      </c>
      <c r="F62" s="169">
        <f t="shared" ref="F62:M62" si="28">TA</f>
        <v>0</v>
      </c>
      <c r="G62" s="169">
        <f t="shared" si="28"/>
        <v>0</v>
      </c>
      <c r="H62" s="169">
        <f t="shared" si="28"/>
        <v>0</v>
      </c>
      <c r="I62" s="169">
        <f t="shared" si="28"/>
        <v>0</v>
      </c>
      <c r="J62" s="169">
        <f t="shared" si="28"/>
        <v>0</v>
      </c>
      <c r="K62" s="169">
        <f t="shared" si="28"/>
        <v>0</v>
      </c>
      <c r="L62" s="169">
        <f t="shared" si="28"/>
        <v>0</v>
      </c>
      <c r="M62" s="169">
        <f t="shared" si="28"/>
        <v>0</v>
      </c>
      <c r="N62" s="313" t="s">
        <v>467</v>
      </c>
    </row>
    <row r="63" spans="1:14">
      <c r="A63" s="192" t="s">
        <v>473</v>
      </c>
      <c r="B63" s="141" t="s">
        <v>468</v>
      </c>
      <c r="C63" s="141" t="s">
        <v>1</v>
      </c>
      <c r="F63" s="169">
        <f t="shared" ref="F63:M63" si="29">OSC</f>
        <v>0</v>
      </c>
      <c r="G63" s="169">
        <f t="shared" si="29"/>
        <v>0</v>
      </c>
      <c r="H63" s="169">
        <f t="shared" si="29"/>
        <v>0</v>
      </c>
      <c r="I63" s="169">
        <f t="shared" si="29"/>
        <v>0</v>
      </c>
      <c r="J63" s="169">
        <f t="shared" si="29"/>
        <v>0</v>
      </c>
      <c r="K63" s="169">
        <f t="shared" si="29"/>
        <v>0</v>
      </c>
      <c r="L63" s="169">
        <f t="shared" si="29"/>
        <v>0</v>
      </c>
      <c r="M63" s="169">
        <f t="shared" si="29"/>
        <v>0</v>
      </c>
      <c r="N63" s="313" t="s">
        <v>468</v>
      </c>
    </row>
    <row r="64" spans="1:14">
      <c r="A64" s="192" t="s">
        <v>441</v>
      </c>
      <c r="B64" s="141" t="s">
        <v>446</v>
      </c>
      <c r="C64" s="141" t="s">
        <v>1</v>
      </c>
      <c r="F64" s="82">
        <f>SUM(F60:F63)</f>
        <v>0</v>
      </c>
      <c r="G64" s="82">
        <f>SUM(G60:G63)</f>
        <v>0</v>
      </c>
      <c r="H64" s="82">
        <f>SUM(H60:H63)</f>
        <v>0</v>
      </c>
      <c r="I64" s="82">
        <f t="shared" ref="I64:M64" si="30">SUM(I60:I63)</f>
        <v>0</v>
      </c>
      <c r="J64" s="82">
        <f t="shared" si="30"/>
        <v>0</v>
      </c>
      <c r="K64" s="82">
        <f t="shared" si="30"/>
        <v>0</v>
      </c>
      <c r="L64" s="82">
        <f t="shared" si="30"/>
        <v>0</v>
      </c>
      <c r="M64" s="82">
        <f t="shared" si="30"/>
        <v>0</v>
      </c>
      <c r="N64" s="313" t="s">
        <v>446</v>
      </c>
    </row>
    <row r="65" spans="1:14">
      <c r="F65" s="155"/>
      <c r="H65" s="155"/>
      <c r="N65" s="328"/>
    </row>
    <row r="66" spans="1:14">
      <c r="F66" s="155"/>
      <c r="H66" s="155"/>
      <c r="N66" s="328"/>
    </row>
    <row r="67" spans="1:14" ht="18">
      <c r="A67" s="299" t="s">
        <v>479</v>
      </c>
      <c r="F67" s="141" t="s">
        <v>474</v>
      </c>
      <c r="J67" s="155"/>
      <c r="N67" s="328"/>
    </row>
    <row r="68" spans="1:14" ht="14.25">
      <c r="A68" s="299" t="s">
        <v>638</v>
      </c>
      <c r="F68" s="144">
        <v>2014</v>
      </c>
      <c r="G68" s="144">
        <v>2015</v>
      </c>
      <c r="H68" s="144">
        <v>2016</v>
      </c>
      <c r="I68" s="144">
        <v>2017</v>
      </c>
      <c r="J68" s="144">
        <v>2018</v>
      </c>
      <c r="K68" s="144">
        <v>2019</v>
      </c>
      <c r="L68" s="144">
        <v>2020</v>
      </c>
      <c r="M68" s="144">
        <v>2021</v>
      </c>
      <c r="N68" s="328"/>
    </row>
    <row r="69" spans="1:14">
      <c r="A69" s="192" t="s">
        <v>480</v>
      </c>
      <c r="B69" s="141" t="s">
        <v>475</v>
      </c>
      <c r="C69" s="141" t="s">
        <v>1</v>
      </c>
      <c r="F69" s="169">
        <f t="shared" ref="F69:M69" si="31">STIP</f>
        <v>0</v>
      </c>
      <c r="G69" s="169">
        <f t="shared" si="31"/>
        <v>0</v>
      </c>
      <c r="H69" s="169">
        <f t="shared" si="31"/>
        <v>0</v>
      </c>
      <c r="I69" s="169">
        <f t="shared" si="31"/>
        <v>0</v>
      </c>
      <c r="J69" s="169">
        <f t="shared" si="31"/>
        <v>0</v>
      </c>
      <c r="K69" s="169">
        <f t="shared" si="31"/>
        <v>0</v>
      </c>
      <c r="L69" s="169">
        <f t="shared" si="31"/>
        <v>0</v>
      </c>
      <c r="M69" s="169">
        <f t="shared" si="31"/>
        <v>0</v>
      </c>
      <c r="N69" s="313" t="s">
        <v>475</v>
      </c>
    </row>
    <row r="70" spans="1:14">
      <c r="A70" s="192" t="s">
        <v>481</v>
      </c>
      <c r="B70" s="141" t="s">
        <v>476</v>
      </c>
      <c r="C70" s="141" t="s">
        <v>1</v>
      </c>
      <c r="F70" s="214">
        <f t="shared" ref="F70:M70" si="32">RBCAP</f>
        <v>2</v>
      </c>
      <c r="G70" s="214">
        <f t="shared" si="32"/>
        <v>2</v>
      </c>
      <c r="H70" s="214">
        <f t="shared" si="32"/>
        <v>2</v>
      </c>
      <c r="I70" s="214">
        <f t="shared" si="32"/>
        <v>2</v>
      </c>
      <c r="J70" s="214">
        <f t="shared" si="32"/>
        <v>2</v>
      </c>
      <c r="K70" s="214">
        <f t="shared" si="32"/>
        <v>2</v>
      </c>
      <c r="L70" s="214">
        <f t="shared" si="32"/>
        <v>2</v>
      </c>
      <c r="M70" s="214">
        <f t="shared" si="32"/>
        <v>2</v>
      </c>
      <c r="N70" s="313" t="s">
        <v>476</v>
      </c>
    </row>
    <row r="71" spans="1:14">
      <c r="A71" s="192" t="s">
        <v>482</v>
      </c>
      <c r="B71" s="141" t="s">
        <v>477</v>
      </c>
      <c r="C71" s="141" t="s">
        <v>1</v>
      </c>
      <c r="F71" s="214">
        <f t="shared" ref="F71:M71" si="33">RBF</f>
        <v>-3.5</v>
      </c>
      <c r="G71" s="214">
        <f t="shared" si="33"/>
        <v>-3.5</v>
      </c>
      <c r="H71" s="214">
        <f t="shared" si="33"/>
        <v>-3.5</v>
      </c>
      <c r="I71" s="214">
        <f t="shared" si="33"/>
        <v>-3.5</v>
      </c>
      <c r="J71" s="214">
        <f t="shared" si="33"/>
        <v>-3.5</v>
      </c>
      <c r="K71" s="214">
        <f t="shared" si="33"/>
        <v>-3.5</v>
      </c>
      <c r="L71" s="214">
        <f t="shared" si="33"/>
        <v>-3.5</v>
      </c>
      <c r="M71" s="214">
        <f t="shared" si="33"/>
        <v>-3.5</v>
      </c>
      <c r="N71" s="313" t="s">
        <v>477</v>
      </c>
    </row>
    <row r="72" spans="1:14">
      <c r="A72" s="192" t="s">
        <v>483</v>
      </c>
      <c r="B72" s="141" t="s">
        <v>478</v>
      </c>
      <c r="C72" s="141" t="s">
        <v>1</v>
      </c>
      <c r="F72" s="82">
        <f>IF(ISNUMBER(F69),MIN(F70,MAX(F69,F71)),0)</f>
        <v>0</v>
      </c>
      <c r="G72" s="82">
        <f>IF(ISNUMBER(G69),MIN(G70,MAX(G69,G71)),0)</f>
        <v>0</v>
      </c>
      <c r="H72" s="82">
        <f>IF(ISNUMBER(H69),MIN(H70,MAX(H69,H71)),0)</f>
        <v>0</v>
      </c>
      <c r="I72" s="82">
        <f t="shared" ref="I72:L72" si="34">IF(ISNUMBER(I69),MIN(I70,MAX(I69,I71)),0)</f>
        <v>0</v>
      </c>
      <c r="J72" s="82">
        <f t="shared" si="34"/>
        <v>0</v>
      </c>
      <c r="K72" s="82">
        <f t="shared" si="34"/>
        <v>0</v>
      </c>
      <c r="L72" s="82">
        <f t="shared" si="34"/>
        <v>0</v>
      </c>
      <c r="M72" s="82">
        <f>IF(ISNUMBER(M69),MIN(M70,MAX(M69,M71)),0)</f>
        <v>0</v>
      </c>
      <c r="N72" s="313" t="s">
        <v>478</v>
      </c>
    </row>
    <row r="73" spans="1:14">
      <c r="F73" s="155"/>
      <c r="H73" s="155"/>
      <c r="N73" s="328"/>
    </row>
    <row r="74" spans="1:14">
      <c r="N74" s="328"/>
    </row>
    <row r="75" spans="1:14" ht="15.4">
      <c r="A75" s="299" t="s">
        <v>484</v>
      </c>
      <c r="F75" s="141" t="s">
        <v>759</v>
      </c>
      <c r="I75" s="155"/>
      <c r="N75" s="328"/>
    </row>
    <row r="76" spans="1:14" ht="14.25">
      <c r="A76" s="299" t="s">
        <v>640</v>
      </c>
      <c r="F76" s="144">
        <v>2014</v>
      </c>
      <c r="G76" s="144">
        <v>2015</v>
      </c>
      <c r="H76" s="144">
        <v>2016</v>
      </c>
      <c r="I76" s="144">
        <v>2017</v>
      </c>
      <c r="J76" s="144">
        <v>2018</v>
      </c>
      <c r="K76" s="144">
        <v>2019</v>
      </c>
      <c r="L76" s="144">
        <v>2020</v>
      </c>
      <c r="M76" s="144">
        <v>2021</v>
      </c>
      <c r="N76" s="328"/>
    </row>
    <row r="77" spans="1:14">
      <c r="A77" s="192" t="s">
        <v>485</v>
      </c>
      <c r="B77" s="141" t="s">
        <v>486</v>
      </c>
      <c r="C77" s="141" t="s">
        <v>1</v>
      </c>
      <c r="F77" s="169">
        <f>QDAIR</f>
        <v>0</v>
      </c>
      <c r="G77" s="169">
        <f t="shared" ref="G77:M77" si="35">QDAIR</f>
        <v>0</v>
      </c>
      <c r="H77" s="169">
        <f t="shared" si="35"/>
        <v>0</v>
      </c>
      <c r="I77" s="169">
        <f t="shared" si="35"/>
        <v>0</v>
      </c>
      <c r="J77" s="169">
        <f t="shared" si="35"/>
        <v>0</v>
      </c>
      <c r="K77" s="169">
        <f t="shared" si="35"/>
        <v>0</v>
      </c>
      <c r="L77" s="169">
        <f t="shared" si="35"/>
        <v>0</v>
      </c>
      <c r="M77" s="169">
        <f t="shared" si="35"/>
        <v>0</v>
      </c>
      <c r="N77" s="313" t="s">
        <v>486</v>
      </c>
    </row>
    <row r="78" spans="1:14">
      <c r="A78" s="192" t="s">
        <v>761</v>
      </c>
      <c r="B78" s="141" t="s">
        <v>487</v>
      </c>
      <c r="C78" s="141" t="s">
        <v>1</v>
      </c>
      <c r="F78" s="169">
        <f>QTFIR</f>
        <v>0</v>
      </c>
      <c r="G78" s="169">
        <f t="shared" ref="G78:M78" si="36">QTFIR</f>
        <v>0</v>
      </c>
      <c r="H78" s="169">
        <f t="shared" si="36"/>
        <v>0</v>
      </c>
      <c r="I78" s="169">
        <f t="shared" si="36"/>
        <v>0</v>
      </c>
      <c r="J78" s="169">
        <f t="shared" si="36"/>
        <v>0</v>
      </c>
      <c r="K78" s="169">
        <f t="shared" si="36"/>
        <v>0</v>
      </c>
      <c r="L78" s="169">
        <f t="shared" si="36"/>
        <v>0</v>
      </c>
      <c r="M78" s="169">
        <f t="shared" si="36"/>
        <v>0</v>
      </c>
      <c r="N78" s="313" t="s">
        <v>487</v>
      </c>
    </row>
    <row r="79" spans="1:14">
      <c r="A79" s="192" t="s">
        <v>484</v>
      </c>
      <c r="B79" s="141" t="s">
        <v>458</v>
      </c>
      <c r="C79" s="141" t="s">
        <v>1</v>
      </c>
      <c r="F79" s="82">
        <f>F77+F78</f>
        <v>0</v>
      </c>
      <c r="G79" s="82">
        <f>G77+G78</f>
        <v>0</v>
      </c>
      <c r="H79" s="82">
        <f>H77+H78</f>
        <v>0</v>
      </c>
      <c r="I79" s="82">
        <f t="shared" ref="I79:M79" si="37">I77+I78</f>
        <v>0</v>
      </c>
      <c r="J79" s="82">
        <f t="shared" si="37"/>
        <v>0</v>
      </c>
      <c r="K79" s="82">
        <f t="shared" si="37"/>
        <v>0</v>
      </c>
      <c r="L79" s="82">
        <f t="shared" si="37"/>
        <v>0</v>
      </c>
      <c r="M79" s="82">
        <f t="shared" si="37"/>
        <v>0</v>
      </c>
      <c r="N79" s="313" t="s">
        <v>458</v>
      </c>
    </row>
    <row r="80" spans="1:14" s="192" customFormat="1">
      <c r="F80" s="155"/>
      <c r="G80" s="141"/>
      <c r="H80" s="155"/>
      <c r="I80" s="141"/>
      <c r="J80" s="215"/>
      <c r="K80" s="215"/>
      <c r="L80" s="215"/>
      <c r="M80" s="215"/>
      <c r="N80" s="313"/>
    </row>
    <row r="81" spans="1:14" s="192" customFormat="1">
      <c r="F81" s="215"/>
      <c r="G81" s="215"/>
      <c r="H81" s="215"/>
      <c r="I81" s="215"/>
      <c r="J81" s="215"/>
      <c r="K81" s="215"/>
      <c r="L81" s="215"/>
      <c r="M81" s="215"/>
      <c r="N81" s="313"/>
    </row>
    <row r="82" spans="1:14" ht="15.4">
      <c r="F82" s="141" t="s">
        <v>764</v>
      </c>
      <c r="N82" s="328"/>
    </row>
    <row r="83" spans="1:14">
      <c r="A83" s="299" t="s">
        <v>488</v>
      </c>
      <c r="N83" s="328"/>
    </row>
    <row r="84" spans="1:14" ht="15.4">
      <c r="A84" s="299" t="s">
        <v>641</v>
      </c>
      <c r="F84" s="141" t="s">
        <v>765</v>
      </c>
      <c r="L84" s="155"/>
      <c r="N84" s="328"/>
    </row>
    <row r="85" spans="1:14" ht="14.25">
      <c r="A85" s="299"/>
      <c r="F85" s="144">
        <v>2014</v>
      </c>
      <c r="G85" s="144">
        <v>2015</v>
      </c>
      <c r="H85" s="144">
        <v>2016</v>
      </c>
      <c r="I85" s="144">
        <v>2017</v>
      </c>
      <c r="J85" s="144">
        <v>2018</v>
      </c>
      <c r="K85" s="144">
        <v>2019</v>
      </c>
      <c r="L85" s="144">
        <v>2020</v>
      </c>
      <c r="M85" s="144">
        <v>2021</v>
      </c>
      <c r="N85" s="328"/>
    </row>
    <row r="86" spans="1:14">
      <c r="A86" s="192" t="s">
        <v>489</v>
      </c>
      <c r="B86" s="141" t="s">
        <v>497</v>
      </c>
      <c r="C86" s="141" t="s">
        <v>528</v>
      </c>
      <c r="F86" s="169">
        <f t="shared" ref="F86:M86" si="38">VIPM</f>
        <v>0</v>
      </c>
      <c r="G86" s="169">
        <f t="shared" si="38"/>
        <v>0</v>
      </c>
      <c r="H86" s="169">
        <f t="shared" si="38"/>
        <v>0</v>
      </c>
      <c r="I86" s="169">
        <f t="shared" si="38"/>
        <v>0</v>
      </c>
      <c r="J86" s="169">
        <f t="shared" si="38"/>
        <v>0</v>
      </c>
      <c r="K86" s="169">
        <f t="shared" si="38"/>
        <v>0</v>
      </c>
      <c r="L86" s="169">
        <f t="shared" si="38"/>
        <v>0</v>
      </c>
      <c r="M86" s="169">
        <f t="shared" si="38"/>
        <v>0</v>
      </c>
      <c r="N86" s="313" t="s">
        <v>497</v>
      </c>
    </row>
    <row r="87" spans="1:14">
      <c r="A87" s="192" t="s">
        <v>763</v>
      </c>
      <c r="B87" s="141" t="s">
        <v>500</v>
      </c>
      <c r="C87" s="141" t="s">
        <v>528</v>
      </c>
      <c r="F87" s="169">
        <f t="shared" ref="F87:M87" si="39">VIT</f>
        <v>2917</v>
      </c>
      <c r="G87" s="169">
        <f t="shared" si="39"/>
        <v>2829</v>
      </c>
      <c r="H87" s="169">
        <f t="shared" si="39"/>
        <v>2744</v>
      </c>
      <c r="I87" s="169">
        <f t="shared" si="39"/>
        <v>2897</v>
      </c>
      <c r="J87" s="169">
        <f t="shared" si="39"/>
        <v>2897</v>
      </c>
      <c r="K87" s="169">
        <f t="shared" si="39"/>
        <v>0</v>
      </c>
      <c r="L87" s="169">
        <f t="shared" si="39"/>
        <v>0</v>
      </c>
      <c r="M87" s="169">
        <f t="shared" si="39"/>
        <v>0</v>
      </c>
      <c r="N87" s="313" t="s">
        <v>501</v>
      </c>
    </row>
    <row r="88" spans="1:14">
      <c r="A88" s="192" t="s">
        <v>490</v>
      </c>
      <c r="B88" s="141" t="s">
        <v>498</v>
      </c>
      <c r="C88" s="141" t="s">
        <v>576</v>
      </c>
      <c r="F88" s="169">
        <f t="shared" ref="F88:M88" si="40">VIRP</f>
        <v>0</v>
      </c>
      <c r="G88" s="169">
        <f t="shared" si="40"/>
        <v>0</v>
      </c>
      <c r="H88" s="169">
        <f t="shared" si="40"/>
        <v>0</v>
      </c>
      <c r="I88" s="169">
        <f t="shared" si="40"/>
        <v>0</v>
      </c>
      <c r="J88" s="169">
        <f t="shared" si="40"/>
        <v>0</v>
      </c>
      <c r="K88" s="169">
        <f t="shared" si="40"/>
        <v>0</v>
      </c>
      <c r="L88" s="169">
        <f t="shared" si="40"/>
        <v>0</v>
      </c>
      <c r="M88" s="169">
        <f t="shared" si="40"/>
        <v>0</v>
      </c>
      <c r="N88" s="313" t="s">
        <v>498</v>
      </c>
    </row>
    <row r="89" spans="1:14">
      <c r="A89" s="192" t="s">
        <v>421</v>
      </c>
      <c r="B89" s="141" t="s">
        <v>426</v>
      </c>
      <c r="C89" s="141" t="s">
        <v>1</v>
      </c>
      <c r="F89" s="82">
        <f>IF(ISNUMBER(F86),IF(F86&lt;=F87,0,IF(F86&gt;F87,(F87-F86)*F88/1000000,0)),0)</f>
        <v>0</v>
      </c>
      <c r="G89" s="82">
        <f t="shared" ref="G89:M89" si="41">IF(ISNUMBER(G86),IF(G86&lt;=G87,0,IF(G86&gt;G87,(G87-G86)*G88/1000000,0)),0)</f>
        <v>0</v>
      </c>
      <c r="H89" s="82">
        <f t="shared" si="41"/>
        <v>0</v>
      </c>
      <c r="I89" s="82">
        <f t="shared" si="41"/>
        <v>0</v>
      </c>
      <c r="J89" s="82">
        <f t="shared" si="41"/>
        <v>0</v>
      </c>
      <c r="K89" s="82">
        <f t="shared" si="41"/>
        <v>0</v>
      </c>
      <c r="L89" s="82">
        <f t="shared" si="41"/>
        <v>0</v>
      </c>
      <c r="M89" s="82">
        <f t="shared" si="41"/>
        <v>0</v>
      </c>
      <c r="N89" s="313" t="s">
        <v>426</v>
      </c>
    </row>
    <row r="90" spans="1:14">
      <c r="F90" s="355"/>
      <c r="G90" s="328"/>
      <c r="H90" s="313"/>
      <c r="I90" s="328"/>
      <c r="J90" s="328"/>
      <c r="K90" s="328"/>
      <c r="L90" s="328"/>
      <c r="M90" s="328"/>
      <c r="N90" s="313"/>
    </row>
    <row r="91" spans="1:14">
      <c r="N91" s="313"/>
    </row>
    <row r="92" spans="1:14" ht="15.4">
      <c r="A92" s="299" t="s">
        <v>495</v>
      </c>
      <c r="F92" s="141" t="s">
        <v>760</v>
      </c>
      <c r="I92" s="155"/>
      <c r="N92" s="313"/>
    </row>
    <row r="93" spans="1:14" ht="14.25">
      <c r="A93" s="299" t="s">
        <v>642</v>
      </c>
      <c r="F93" s="144">
        <v>2014</v>
      </c>
      <c r="G93" s="144">
        <v>2015</v>
      </c>
      <c r="H93" s="144">
        <v>2016</v>
      </c>
      <c r="I93" s="144">
        <v>2017</v>
      </c>
      <c r="J93" s="144">
        <v>2018</v>
      </c>
      <c r="K93" s="144">
        <v>2019</v>
      </c>
      <c r="L93" s="144">
        <v>2020</v>
      </c>
      <c r="M93" s="144">
        <v>2021</v>
      </c>
      <c r="N93" s="313"/>
    </row>
    <row r="94" spans="1:14">
      <c r="A94" s="192" t="s">
        <v>493</v>
      </c>
      <c r="B94" s="141" t="s">
        <v>491</v>
      </c>
      <c r="C94" s="141" t="s">
        <v>1</v>
      </c>
      <c r="F94" s="169">
        <f t="shared" ref="F94:M94" si="42">MCIR</f>
        <v>0</v>
      </c>
      <c r="G94" s="169">
        <f t="shared" si="42"/>
        <v>0</v>
      </c>
      <c r="H94" s="169">
        <f t="shared" si="42"/>
        <v>0</v>
      </c>
      <c r="I94" s="169">
        <f t="shared" si="42"/>
        <v>0</v>
      </c>
      <c r="J94" s="169">
        <f t="shared" si="42"/>
        <v>0</v>
      </c>
      <c r="K94" s="169">
        <f t="shared" si="42"/>
        <v>0</v>
      </c>
      <c r="L94" s="169">
        <f t="shared" si="42"/>
        <v>0</v>
      </c>
      <c r="M94" s="169">
        <f t="shared" si="42"/>
        <v>0</v>
      </c>
      <c r="N94" s="313" t="s">
        <v>491</v>
      </c>
    </row>
    <row r="95" spans="1:14">
      <c r="A95" s="192" t="s">
        <v>494</v>
      </c>
      <c r="B95" s="141" t="s">
        <v>492</v>
      </c>
      <c r="C95" s="141" t="s">
        <v>1</v>
      </c>
      <c r="F95" s="169">
        <f t="shared" ref="F95:M95" si="43">MDIR</f>
        <v>0</v>
      </c>
      <c r="G95" s="169">
        <f t="shared" si="43"/>
        <v>0</v>
      </c>
      <c r="H95" s="169">
        <f t="shared" si="43"/>
        <v>0</v>
      </c>
      <c r="I95" s="169">
        <f t="shared" si="43"/>
        <v>0</v>
      </c>
      <c r="J95" s="169">
        <f t="shared" si="43"/>
        <v>0</v>
      </c>
      <c r="K95" s="169">
        <f t="shared" si="43"/>
        <v>0</v>
      </c>
      <c r="L95" s="169">
        <f t="shared" si="43"/>
        <v>0</v>
      </c>
      <c r="M95" s="169">
        <f t="shared" si="43"/>
        <v>0</v>
      </c>
      <c r="N95" s="313" t="s">
        <v>492</v>
      </c>
    </row>
    <row r="96" spans="1:14">
      <c r="A96" s="192" t="s">
        <v>496</v>
      </c>
      <c r="B96" s="141" t="s">
        <v>435</v>
      </c>
      <c r="C96" s="141" t="s">
        <v>1</v>
      </c>
      <c r="F96" s="82">
        <f>F94+F95</f>
        <v>0</v>
      </c>
      <c r="G96" s="82">
        <f>G94+G95</f>
        <v>0</v>
      </c>
      <c r="H96" s="82">
        <f>H94+H95</f>
        <v>0</v>
      </c>
      <c r="I96" s="82">
        <f t="shared" ref="I96:M96" si="44">I94+I95</f>
        <v>0</v>
      </c>
      <c r="J96" s="82">
        <f t="shared" si="44"/>
        <v>0</v>
      </c>
      <c r="K96" s="82">
        <f t="shared" si="44"/>
        <v>0</v>
      </c>
      <c r="L96" s="82">
        <f t="shared" si="44"/>
        <v>0</v>
      </c>
      <c r="M96" s="82">
        <f t="shared" si="44"/>
        <v>0</v>
      </c>
      <c r="N96" s="313" t="s">
        <v>435</v>
      </c>
    </row>
    <row r="97" spans="6:14">
      <c r="F97" s="155"/>
      <c r="H97" s="155"/>
      <c r="N97" s="328"/>
    </row>
    <row r="98" spans="6:14">
      <c r="N98" s="328"/>
    </row>
    <row r="99" spans="6:14">
      <c r="N99" s="328"/>
    </row>
    <row r="100" spans="6:14">
      <c r="N100" s="328"/>
    </row>
    <row r="101" spans="6:14">
      <c r="N101" s="328"/>
    </row>
    <row r="102" spans="6:14">
      <c r="N102" s="328"/>
    </row>
    <row r="103" spans="6:14">
      <c r="N103" s="328"/>
    </row>
    <row r="104" spans="6:14">
      <c r="N104" s="328"/>
    </row>
    <row r="105" spans="6:14">
      <c r="N105" s="328"/>
    </row>
    <row r="106" spans="6:14">
      <c r="N106" s="328"/>
    </row>
    <row r="107" spans="6:14">
      <c r="N107" s="328"/>
    </row>
    <row r="108" spans="6:14">
      <c r="N108" s="328"/>
    </row>
    <row r="109" spans="6:14">
      <c r="N109" s="328"/>
    </row>
    <row r="110" spans="6:14">
      <c r="N110" s="328"/>
    </row>
    <row r="111" spans="6:14">
      <c r="N111" s="328"/>
    </row>
    <row r="112" spans="6:14">
      <c r="N112" s="328"/>
    </row>
    <row r="113" spans="14:14">
      <c r="N113" s="328"/>
    </row>
    <row r="114" spans="14:14">
      <c r="N114" s="328"/>
    </row>
    <row r="115" spans="14:14">
      <c r="N115" s="328"/>
    </row>
    <row r="116" spans="14:14">
      <c r="N116" s="328"/>
    </row>
    <row r="117" spans="14:14">
      <c r="N117" s="328"/>
    </row>
    <row r="118" spans="14:14">
      <c r="N118" s="328"/>
    </row>
    <row r="119" spans="14:14">
      <c r="N119" s="328"/>
    </row>
    <row r="120" spans="14:14">
      <c r="N120" s="328"/>
    </row>
    <row r="121" spans="14:14">
      <c r="N121" s="328"/>
    </row>
    <row r="122" spans="14:14">
      <c r="N122" s="328"/>
    </row>
    <row r="123" spans="14:14">
      <c r="N123" s="328"/>
    </row>
    <row r="124" spans="14:14">
      <c r="N124" s="328"/>
    </row>
    <row r="125" spans="14:14">
      <c r="N125" s="328"/>
    </row>
    <row r="126" spans="14:14">
      <c r="N126" s="328"/>
    </row>
    <row r="127" spans="14:14">
      <c r="N127" s="328"/>
    </row>
    <row r="128" spans="14:14">
      <c r="N128" s="328"/>
    </row>
    <row r="129" spans="14:14">
      <c r="N129" s="328"/>
    </row>
    <row r="130" spans="14:14">
      <c r="N130" s="328"/>
    </row>
    <row r="131" spans="14:14">
      <c r="N131" s="328"/>
    </row>
    <row r="132" spans="14:14">
      <c r="N132" s="328"/>
    </row>
    <row r="133" spans="14:14">
      <c r="N133" s="328"/>
    </row>
    <row r="134" spans="14:14">
      <c r="N134" s="328"/>
    </row>
    <row r="135" spans="14:14">
      <c r="N135" s="328"/>
    </row>
    <row r="136" spans="14:14">
      <c r="N136" s="328"/>
    </row>
    <row r="137" spans="14:14">
      <c r="N137" s="328"/>
    </row>
    <row r="138" spans="14:14">
      <c r="N138" s="328"/>
    </row>
    <row r="139" spans="14:14">
      <c r="N139" s="328"/>
    </row>
    <row r="140" spans="14:14">
      <c r="N140" s="328"/>
    </row>
    <row r="141" spans="14:14">
      <c r="N141" s="328"/>
    </row>
    <row r="142" spans="14:14">
      <c r="N142" s="328"/>
    </row>
  </sheetData>
  <pageMargins left="0.15748031496062992" right="0.15748031496062992" top="0.27559055118110237" bottom="0.47244094488188981" header="0.15748031496062992" footer="0.23622047244094491"/>
  <pageSetup paperSize="9" scale="90" orientation="landscape" r:id="rId1"/>
  <headerFooter>
    <oddFooter>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9697" r:id="rId4">
          <objectPr defaultSize="0" autoPict="0" r:id="rId5">
            <anchor moveWithCells="1" sizeWithCells="1">
              <from>
                <xdr:col>5</xdr:col>
                <xdr:colOff>0</xdr:colOff>
                <xdr:row>22</xdr:row>
                <xdr:rowOff>85725</xdr:rowOff>
              </from>
              <to>
                <xdr:col>7</xdr:col>
                <xdr:colOff>76200</xdr:colOff>
                <xdr:row>24</xdr:row>
                <xdr:rowOff>133350</xdr:rowOff>
              </to>
            </anchor>
          </objectPr>
        </oleObject>
      </mc:Choice>
      <mc:Fallback>
        <oleObject progId="Equation.3" shapeId="29697" r:id="rId4"/>
      </mc:Fallback>
    </mc:AlternateContent>
    <mc:AlternateContent xmlns:mc="http://schemas.openxmlformats.org/markup-compatibility/2006">
      <mc:Choice Requires="x14">
        <oleObject progId="Equation.3" shapeId="29698" r:id="rId6">
          <objectPr defaultSize="0" autoPict="0" r:id="rId7">
            <anchor moveWithCells="1" sizeWithCells="1">
              <from>
                <xdr:col>5</xdr:col>
                <xdr:colOff>76200</xdr:colOff>
                <xdr:row>56</xdr:row>
                <xdr:rowOff>0</xdr:rowOff>
              </from>
              <to>
                <xdr:col>8</xdr:col>
                <xdr:colOff>295275</xdr:colOff>
                <xdr:row>57</xdr:row>
                <xdr:rowOff>76200</xdr:rowOff>
              </to>
            </anchor>
          </objectPr>
        </oleObject>
      </mc:Choice>
      <mc:Fallback>
        <oleObject progId="Equation.3" shapeId="29698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showGridLines="0" zoomScale="85" zoomScaleNormal="85" workbookViewId="0"/>
  </sheetViews>
  <sheetFormatPr defaultColWidth="9" defaultRowHeight="12.4"/>
  <cols>
    <col min="1" max="1" width="50.46875" style="192" customWidth="1"/>
    <col min="2" max="2" width="6.234375" style="141" customWidth="1"/>
    <col min="3" max="3" width="5.87890625" style="141" customWidth="1"/>
    <col min="4" max="4" width="9.64453125" style="141" customWidth="1"/>
    <col min="5" max="5" width="22.1171875" style="141" bestFit="1" customWidth="1"/>
    <col min="6" max="6" width="9.234375" style="141" customWidth="1"/>
    <col min="7" max="7" width="9.3515625" style="141" customWidth="1"/>
    <col min="8" max="8" width="10.234375" style="141" customWidth="1"/>
    <col min="9" max="9" width="10.3515625" style="141" customWidth="1"/>
    <col min="10" max="10" width="10" style="141" customWidth="1"/>
    <col min="11" max="11" width="9.76171875" style="141" customWidth="1"/>
    <col min="12" max="12" width="10" style="141" customWidth="1"/>
    <col min="13" max="13" width="10.87890625" style="141" bestFit="1" customWidth="1"/>
    <col min="14" max="16384" width="9" style="141"/>
  </cols>
  <sheetData>
    <row r="1" spans="1:19" s="147" customFormat="1" ht="14.65">
      <c r="A1" s="295" t="s">
        <v>700</v>
      </c>
      <c r="N1" s="330"/>
    </row>
    <row r="2" spans="1:19" s="147" customFormat="1" ht="14.65">
      <c r="A2" s="295" t="str">
        <f>CompName</f>
        <v>National Grid Gas Plc</v>
      </c>
      <c r="N2" s="330"/>
    </row>
    <row r="3" spans="1:19" s="147" customFormat="1">
      <c r="A3" s="296" t="str">
        <f>RegYr</f>
        <v>Regulatory Year ending 31 March 2019</v>
      </c>
      <c r="N3" s="330"/>
    </row>
    <row r="4" spans="1:19">
      <c r="A4" s="297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6"/>
      <c r="O4" s="175"/>
      <c r="P4" s="175"/>
      <c r="Q4" s="175"/>
      <c r="R4" s="175"/>
      <c r="S4" s="175"/>
    </row>
    <row r="5" spans="1:19" ht="13.5">
      <c r="A5" s="298" t="s">
        <v>377</v>
      </c>
      <c r="C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9" ht="13.5">
      <c r="A6" s="300" t="s">
        <v>626</v>
      </c>
      <c r="C6" s="154"/>
      <c r="E6" s="154"/>
      <c r="F6" s="140" t="s">
        <v>627</v>
      </c>
      <c r="G6" s="154"/>
      <c r="H6" s="154"/>
      <c r="I6" s="154"/>
      <c r="J6" s="154"/>
      <c r="K6" s="154"/>
      <c r="L6" s="154"/>
      <c r="M6" s="154"/>
      <c r="N6" s="313"/>
      <c r="O6" s="154"/>
      <c r="P6" s="154"/>
      <c r="Q6" s="154"/>
    </row>
    <row r="7" spans="1:19" ht="15.4">
      <c r="B7" s="140"/>
      <c r="C7" s="154"/>
      <c r="E7" s="154"/>
      <c r="F7" s="165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1:19" ht="13.5">
      <c r="A8" s="300" t="s">
        <v>628</v>
      </c>
      <c r="B8" s="140"/>
      <c r="C8" s="140"/>
      <c r="D8" s="140"/>
      <c r="E8" s="140"/>
      <c r="F8" s="140" t="s">
        <v>378</v>
      </c>
      <c r="G8" s="140"/>
      <c r="H8" s="140"/>
      <c r="I8" s="140"/>
      <c r="J8" s="140"/>
      <c r="K8" s="140"/>
      <c r="L8" s="154"/>
      <c r="M8" s="154"/>
      <c r="N8" s="313"/>
      <c r="O8" s="154"/>
      <c r="P8" s="154"/>
      <c r="Q8" s="154"/>
    </row>
    <row r="9" spans="1:19" ht="13.5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54"/>
      <c r="M9" s="154"/>
      <c r="N9" s="154"/>
      <c r="O9" s="154"/>
      <c r="P9" s="154"/>
      <c r="Q9" s="154"/>
    </row>
    <row r="10" spans="1:19" ht="14.25">
      <c r="A10" s="139"/>
      <c r="B10" s="140"/>
      <c r="C10" s="140"/>
      <c r="D10" s="140"/>
      <c r="E10" s="144">
        <v>2013</v>
      </c>
      <c r="F10" s="144">
        <v>2014</v>
      </c>
      <c r="G10" s="144">
        <v>2015</v>
      </c>
      <c r="H10" s="144">
        <v>2016</v>
      </c>
      <c r="I10" s="144">
        <v>2017</v>
      </c>
      <c r="J10" s="144">
        <v>2018</v>
      </c>
      <c r="K10" s="144">
        <v>2019</v>
      </c>
      <c r="L10" s="144">
        <v>2020</v>
      </c>
      <c r="M10" s="144">
        <v>2021</v>
      </c>
      <c r="N10" s="154"/>
      <c r="O10" s="154"/>
      <c r="P10" s="154"/>
      <c r="Q10" s="154"/>
    </row>
    <row r="11" spans="1:19">
      <c r="A11" s="139" t="s">
        <v>354</v>
      </c>
      <c r="B11" s="140" t="s">
        <v>353</v>
      </c>
      <c r="D11" s="141" t="s">
        <v>1</v>
      </c>
      <c r="F11" s="205">
        <f t="shared" ref="F11:M11" si="0">F32</f>
        <v>0</v>
      </c>
      <c r="G11" s="205">
        <f t="shared" si="0"/>
        <v>0</v>
      </c>
      <c r="H11" s="205">
        <f t="shared" si="0"/>
        <v>0</v>
      </c>
      <c r="I11" s="205">
        <f t="shared" si="0"/>
        <v>0</v>
      </c>
      <c r="J11" s="205">
        <f t="shared" si="0"/>
        <v>0</v>
      </c>
      <c r="K11" s="205">
        <f t="shared" si="0"/>
        <v>0</v>
      </c>
      <c r="L11" s="205">
        <f t="shared" si="0"/>
        <v>0</v>
      </c>
      <c r="M11" s="205">
        <f t="shared" si="0"/>
        <v>0</v>
      </c>
      <c r="N11" s="313" t="s">
        <v>353</v>
      </c>
    </row>
    <row r="12" spans="1:19">
      <c r="A12" s="139" t="s">
        <v>388</v>
      </c>
      <c r="B12" s="140" t="s">
        <v>365</v>
      </c>
      <c r="D12" s="141" t="s">
        <v>1</v>
      </c>
      <c r="F12" s="206">
        <f t="shared" ref="F12:M12" si="1">SOMR</f>
        <v>234.16268178000001</v>
      </c>
      <c r="G12" s="206">
        <f t="shared" si="1"/>
        <v>225.79433364323106</v>
      </c>
      <c r="H12" s="206">
        <f t="shared" si="1"/>
        <v>419.53180056186261</v>
      </c>
      <c r="I12" s="206">
        <f t="shared" si="1"/>
        <v>405.53856708632145</v>
      </c>
      <c r="J12" s="206">
        <f t="shared" si="1"/>
        <v>536.9282425708991</v>
      </c>
      <c r="K12" s="206">
        <f t="shared" si="1"/>
        <v>519.17457718513072</v>
      </c>
      <c r="L12" s="206">
        <f t="shared" si="1"/>
        <v>697.0711357101186</v>
      </c>
      <c r="M12" s="206">
        <f t="shared" si="1"/>
        <v>635.2735292388594</v>
      </c>
      <c r="N12" s="313" t="s">
        <v>365</v>
      </c>
    </row>
    <row r="13" spans="1:19">
      <c r="A13" s="139" t="s">
        <v>354</v>
      </c>
      <c r="B13" s="140"/>
      <c r="D13" s="141" t="s">
        <v>1</v>
      </c>
      <c r="E13" s="42">
        <f>'R5 Input page'!E82</f>
        <v>438.64499999999998</v>
      </c>
      <c r="N13" s="328"/>
    </row>
    <row r="14" spans="1:19">
      <c r="A14" s="139" t="s">
        <v>388</v>
      </c>
      <c r="B14" s="140"/>
      <c r="D14" s="141" t="s">
        <v>1</v>
      </c>
      <c r="E14" s="42">
        <f>'R5 Input page'!E81</f>
        <v>437.74</v>
      </c>
      <c r="N14" s="328"/>
    </row>
    <row r="15" spans="1:19">
      <c r="A15" s="139" t="s">
        <v>21</v>
      </c>
      <c r="B15" s="140"/>
      <c r="D15" s="141" t="s">
        <v>1</v>
      </c>
      <c r="E15" s="42">
        <f>SUM(E13-E14)</f>
        <v>0.90499999999997272</v>
      </c>
      <c r="G15" s="172"/>
      <c r="H15" s="42">
        <f t="shared" ref="H15:M15" si="2">F11-F12</f>
        <v>-234.16268178000001</v>
      </c>
      <c r="I15" s="42">
        <f t="shared" si="2"/>
        <v>-225.79433364323106</v>
      </c>
      <c r="J15" s="42">
        <f t="shared" si="2"/>
        <v>-419.53180056186261</v>
      </c>
      <c r="K15" s="42">
        <f t="shared" si="2"/>
        <v>-405.53856708632145</v>
      </c>
      <c r="L15" s="42">
        <f t="shared" si="2"/>
        <v>-536.9282425708991</v>
      </c>
      <c r="M15" s="42">
        <f t="shared" si="2"/>
        <v>-519.17457718513072</v>
      </c>
      <c r="N15" s="328"/>
    </row>
    <row r="16" spans="1:19">
      <c r="A16" s="139" t="s">
        <v>389</v>
      </c>
      <c r="B16" s="140" t="s">
        <v>203</v>
      </c>
      <c r="D16" s="141" t="s">
        <v>532</v>
      </c>
      <c r="E16" s="169">
        <f t="shared" ref="E16:M16" si="3">It</f>
        <v>0.5</v>
      </c>
      <c r="F16" s="169">
        <f t="shared" si="3"/>
        <v>0.5</v>
      </c>
      <c r="G16" s="169">
        <f t="shared" si="3"/>
        <v>0.5</v>
      </c>
      <c r="H16" s="169">
        <f t="shared" si="3"/>
        <v>0.5</v>
      </c>
      <c r="I16" s="169">
        <f t="shared" si="3"/>
        <v>0.34</v>
      </c>
      <c r="J16" s="169">
        <f t="shared" si="3"/>
        <v>0.35</v>
      </c>
      <c r="K16" s="169">
        <f t="shared" si="3"/>
        <v>0.67</v>
      </c>
      <c r="L16" s="169">
        <f t="shared" si="3"/>
        <v>0</v>
      </c>
      <c r="M16" s="169">
        <f t="shared" si="3"/>
        <v>0</v>
      </c>
      <c r="N16" s="313" t="s">
        <v>16</v>
      </c>
    </row>
    <row r="17" spans="1:14">
      <c r="A17" s="139" t="s">
        <v>390</v>
      </c>
      <c r="B17" s="140" t="s">
        <v>210</v>
      </c>
      <c r="H17" s="42">
        <f t="shared" ref="H17:M17" si="4">IF(F$11&gt;(1.04*F$12),3,IF(F$11&lt;(0.96*F$12),0,1.5))</f>
        <v>0</v>
      </c>
      <c r="I17" s="42">
        <f t="shared" si="4"/>
        <v>0</v>
      </c>
      <c r="J17" s="42">
        <f t="shared" si="4"/>
        <v>0</v>
      </c>
      <c r="K17" s="42">
        <f t="shared" si="4"/>
        <v>0</v>
      </c>
      <c r="L17" s="42">
        <f t="shared" si="4"/>
        <v>0</v>
      </c>
      <c r="M17" s="42">
        <f t="shared" si="4"/>
        <v>0</v>
      </c>
      <c r="N17" s="313" t="s">
        <v>210</v>
      </c>
    </row>
    <row r="18" spans="1:14">
      <c r="A18" s="139" t="s">
        <v>390</v>
      </c>
      <c r="B18" s="140" t="s">
        <v>531</v>
      </c>
      <c r="F18" s="42">
        <f>IF($E$13&gt;$E$14,3,0)</f>
        <v>3</v>
      </c>
      <c r="G18" s="155"/>
      <c r="H18" s="155"/>
      <c r="I18" s="155"/>
      <c r="J18" s="155"/>
      <c r="K18" s="155"/>
      <c r="L18" s="155"/>
      <c r="M18" s="155"/>
      <c r="N18" s="313"/>
    </row>
    <row r="19" spans="1:14">
      <c r="A19" s="139" t="s">
        <v>4</v>
      </c>
      <c r="B19" s="140" t="s">
        <v>368</v>
      </c>
      <c r="D19" s="141" t="s">
        <v>97</v>
      </c>
      <c r="F19" s="82">
        <f>E15*(1+((E16+F18)/100))</f>
        <v>0.93667499999997172</v>
      </c>
      <c r="G19" s="168"/>
      <c r="H19" s="82">
        <f t="shared" ref="H19:M19" si="5">H15*((1+((F16+H17)/100))*(1+((G16+1.5)/100)))</f>
        <v>-240.040165092678</v>
      </c>
      <c r="I19" s="82">
        <f t="shared" si="5"/>
        <v>-231.46177141767615</v>
      </c>
      <c r="J19" s="82">
        <f t="shared" si="5"/>
        <v>-429.38744162066183</v>
      </c>
      <c r="K19" s="82">
        <f t="shared" si="5"/>
        <v>-414.44537008138167</v>
      </c>
      <c r="L19" s="82">
        <f t="shared" si="5"/>
        <v>-550.49961398370908</v>
      </c>
      <c r="M19" s="82">
        <f t="shared" si="5"/>
        <v>-530.49284255505506</v>
      </c>
      <c r="N19" s="313" t="s">
        <v>368</v>
      </c>
    </row>
    <row r="20" spans="1:14" ht="13.5" customHeight="1">
      <c r="B20" s="166"/>
      <c r="C20" s="166"/>
      <c r="D20" s="166"/>
      <c r="E20" s="166"/>
      <c r="N20" s="328"/>
    </row>
    <row r="21" spans="1:14" ht="13.5" customHeight="1">
      <c r="B21" s="166"/>
      <c r="C21" s="166"/>
      <c r="D21" s="166"/>
      <c r="E21" s="166"/>
      <c r="N21" s="328"/>
    </row>
    <row r="22" spans="1:14" ht="13.5" customHeight="1">
      <c r="B22" s="166"/>
      <c r="C22" s="166"/>
      <c r="D22" s="166"/>
      <c r="E22" s="166"/>
      <c r="N22" s="328"/>
    </row>
    <row r="23" spans="1:14" ht="13.5" customHeight="1">
      <c r="B23" s="166"/>
      <c r="C23" s="166"/>
      <c r="D23" s="166"/>
      <c r="E23" s="166"/>
      <c r="N23" s="328"/>
    </row>
    <row r="24" spans="1:14" ht="13.5" customHeight="1">
      <c r="B24" s="166"/>
      <c r="C24" s="166"/>
      <c r="D24" s="166"/>
      <c r="E24" s="166"/>
      <c r="N24" s="328"/>
    </row>
    <row r="25" spans="1:14" ht="17.649999999999999">
      <c r="A25" s="298" t="s">
        <v>347</v>
      </c>
      <c r="B25" s="166"/>
      <c r="C25" s="166"/>
      <c r="D25" s="166"/>
      <c r="E25" s="166"/>
      <c r="F25" s="203"/>
      <c r="G25" s="204" t="s">
        <v>250</v>
      </c>
      <c r="H25" s="203"/>
      <c r="I25" s="203"/>
      <c r="J25" s="203"/>
      <c r="K25" s="203"/>
      <c r="L25" s="155"/>
      <c r="M25" s="203"/>
      <c r="N25" s="328"/>
    </row>
    <row r="26" spans="1:14" ht="13.5" customHeight="1">
      <c r="B26" s="166"/>
      <c r="C26" s="166"/>
      <c r="D26" s="166"/>
      <c r="E26" s="166"/>
      <c r="F26" s="203"/>
      <c r="H26" s="203"/>
      <c r="I26" s="203"/>
      <c r="J26" s="203"/>
      <c r="K26" s="203"/>
      <c r="L26" s="203"/>
      <c r="M26" s="203"/>
      <c r="N26" s="328"/>
    </row>
    <row r="27" spans="1:14" ht="13.5" customHeight="1">
      <c r="A27" s="299" t="s">
        <v>619</v>
      </c>
      <c r="B27" s="166"/>
      <c r="C27" s="166"/>
      <c r="D27" s="166"/>
      <c r="E27" s="166"/>
      <c r="F27" s="144">
        <v>2014</v>
      </c>
      <c r="G27" s="144">
        <v>2015</v>
      </c>
      <c r="H27" s="144">
        <v>2016</v>
      </c>
      <c r="I27" s="144">
        <v>2017</v>
      </c>
      <c r="J27" s="144">
        <v>2018</v>
      </c>
      <c r="K27" s="144">
        <v>2019</v>
      </c>
      <c r="L27" s="144">
        <v>2020</v>
      </c>
      <c r="M27" s="144">
        <v>2021</v>
      </c>
      <c r="N27" s="328"/>
    </row>
    <row r="28" spans="1:14" ht="13.5" customHeight="1">
      <c r="A28" s="192" t="s">
        <v>746</v>
      </c>
      <c r="B28" s="140" t="s">
        <v>348</v>
      </c>
      <c r="C28" s="166"/>
      <c r="D28" s="140" t="s">
        <v>1</v>
      </c>
      <c r="E28" s="166"/>
      <c r="F28" s="169">
        <f t="shared" ref="F28:M28" si="6">SOREntc</f>
        <v>0</v>
      </c>
      <c r="G28" s="169">
        <f t="shared" si="6"/>
        <v>0</v>
      </c>
      <c r="H28" s="169">
        <f t="shared" si="6"/>
        <v>0</v>
      </c>
      <c r="I28" s="169">
        <f t="shared" si="6"/>
        <v>0</v>
      </c>
      <c r="J28" s="169">
        <f t="shared" si="6"/>
        <v>0</v>
      </c>
      <c r="K28" s="169">
        <f t="shared" si="6"/>
        <v>0</v>
      </c>
      <c r="L28" s="169">
        <f t="shared" si="6"/>
        <v>0</v>
      </c>
      <c r="M28" s="169">
        <f t="shared" si="6"/>
        <v>0</v>
      </c>
      <c r="N28" s="313" t="s">
        <v>348</v>
      </c>
    </row>
    <row r="29" spans="1:14" ht="13.5" customHeight="1">
      <c r="A29" s="192" t="s">
        <v>747</v>
      </c>
      <c r="B29" s="140" t="s">
        <v>349</v>
      </c>
      <c r="C29" s="166"/>
      <c r="D29" s="140" t="s">
        <v>1</v>
      </c>
      <c r="E29" s="166"/>
      <c r="F29" s="169">
        <f t="shared" ref="F29:M29" si="7">SORExC</f>
        <v>0</v>
      </c>
      <c r="G29" s="169">
        <f t="shared" si="7"/>
        <v>0</v>
      </c>
      <c r="H29" s="169">
        <f t="shared" si="7"/>
        <v>0</v>
      </c>
      <c r="I29" s="169">
        <f t="shared" si="7"/>
        <v>0</v>
      </c>
      <c r="J29" s="169">
        <f t="shared" si="7"/>
        <v>0</v>
      </c>
      <c r="K29" s="169">
        <f t="shared" si="7"/>
        <v>0</v>
      </c>
      <c r="L29" s="169">
        <f t="shared" si="7"/>
        <v>0</v>
      </c>
      <c r="M29" s="169">
        <f t="shared" si="7"/>
        <v>0</v>
      </c>
      <c r="N29" s="313" t="s">
        <v>349</v>
      </c>
    </row>
    <row r="30" spans="1:14" ht="13.5" customHeight="1">
      <c r="A30" s="192" t="s">
        <v>352</v>
      </c>
      <c r="B30" s="140" t="s">
        <v>350</v>
      </c>
      <c r="C30" s="166"/>
      <c r="D30" s="140" t="s">
        <v>1</v>
      </c>
      <c r="E30" s="166"/>
      <c r="F30" s="169">
        <f t="shared" ref="F30:M30" si="8">RCOM</f>
        <v>0</v>
      </c>
      <c r="G30" s="169">
        <f t="shared" si="8"/>
        <v>0</v>
      </c>
      <c r="H30" s="169">
        <f t="shared" si="8"/>
        <v>0</v>
      </c>
      <c r="I30" s="169">
        <f t="shared" si="8"/>
        <v>0</v>
      </c>
      <c r="J30" s="169">
        <f t="shared" si="8"/>
        <v>0</v>
      </c>
      <c r="K30" s="169">
        <f t="shared" si="8"/>
        <v>0</v>
      </c>
      <c r="L30" s="169">
        <f t="shared" si="8"/>
        <v>0</v>
      </c>
      <c r="M30" s="169">
        <f t="shared" si="8"/>
        <v>0</v>
      </c>
      <c r="N30" s="313" t="s">
        <v>350</v>
      </c>
    </row>
    <row r="31" spans="1:14" ht="13.5" customHeight="1">
      <c r="A31" s="139" t="s">
        <v>355</v>
      </c>
      <c r="B31" s="140" t="s">
        <v>351</v>
      </c>
      <c r="C31" s="166"/>
      <c r="D31" s="140" t="s">
        <v>1</v>
      </c>
      <c r="E31" s="166"/>
      <c r="F31" s="169">
        <f t="shared" ref="F31:M31" si="9">SOROC</f>
        <v>0</v>
      </c>
      <c r="G31" s="169">
        <f t="shared" si="9"/>
        <v>0</v>
      </c>
      <c r="H31" s="169">
        <f t="shared" si="9"/>
        <v>0</v>
      </c>
      <c r="I31" s="169">
        <f t="shared" si="9"/>
        <v>0</v>
      </c>
      <c r="J31" s="169">
        <f t="shared" si="9"/>
        <v>0</v>
      </c>
      <c r="K31" s="169">
        <f t="shared" si="9"/>
        <v>0</v>
      </c>
      <c r="L31" s="169">
        <f t="shared" si="9"/>
        <v>0</v>
      </c>
      <c r="M31" s="169">
        <f t="shared" si="9"/>
        <v>0</v>
      </c>
      <c r="N31" s="313" t="s">
        <v>351</v>
      </c>
    </row>
    <row r="32" spans="1:14" ht="13.5" customHeight="1">
      <c r="A32" s="192" t="s">
        <v>354</v>
      </c>
      <c r="B32" s="140" t="s">
        <v>353</v>
      </c>
      <c r="C32" s="166"/>
      <c r="D32" s="140" t="s">
        <v>1</v>
      </c>
      <c r="E32" s="166"/>
      <c r="F32" s="199">
        <f>SUM(F28:F31)</f>
        <v>0</v>
      </c>
      <c r="G32" s="199">
        <f>SUM(G28:G31)</f>
        <v>0</v>
      </c>
      <c r="H32" s="199">
        <f t="shared" ref="H32:M32" si="10">SUM(H28:H31)</f>
        <v>0</v>
      </c>
      <c r="I32" s="199">
        <f t="shared" si="10"/>
        <v>0</v>
      </c>
      <c r="J32" s="199">
        <f t="shared" si="10"/>
        <v>0</v>
      </c>
      <c r="K32" s="199">
        <f t="shared" si="10"/>
        <v>0</v>
      </c>
      <c r="L32" s="199">
        <f t="shared" si="10"/>
        <v>0</v>
      </c>
      <c r="M32" s="199">
        <f t="shared" si="10"/>
        <v>0</v>
      </c>
      <c r="N32" s="313" t="s">
        <v>353</v>
      </c>
    </row>
    <row r="33" spans="1:14" ht="13.5" customHeight="1">
      <c r="B33" s="166"/>
      <c r="C33" s="166"/>
      <c r="D33" s="140"/>
      <c r="E33" s="166"/>
      <c r="F33" s="155"/>
      <c r="H33" s="155"/>
      <c r="I33" s="203"/>
      <c r="J33" s="203"/>
      <c r="K33" s="203"/>
      <c r="L33" s="203"/>
      <c r="M33" s="203"/>
      <c r="N33" s="328"/>
    </row>
    <row r="34" spans="1:14" ht="13.5" customHeight="1">
      <c r="B34" s="166"/>
      <c r="C34" s="166"/>
      <c r="D34" s="140"/>
      <c r="E34" s="166"/>
      <c r="F34" s="203"/>
      <c r="G34" s="203"/>
      <c r="H34" s="203"/>
      <c r="I34" s="203"/>
      <c r="J34" s="203"/>
      <c r="K34" s="203"/>
      <c r="L34" s="203"/>
      <c r="M34" s="203"/>
      <c r="N34" s="328"/>
    </row>
    <row r="35" spans="1:14" ht="17.649999999999999">
      <c r="A35" s="298" t="s">
        <v>361</v>
      </c>
      <c r="B35" s="166"/>
      <c r="C35" s="166"/>
      <c r="D35" s="140"/>
      <c r="E35" s="166"/>
      <c r="F35" s="203"/>
      <c r="G35" s="186" t="s">
        <v>251</v>
      </c>
      <c r="I35" s="203"/>
      <c r="J35" s="203"/>
      <c r="K35" s="203"/>
      <c r="L35" s="155"/>
      <c r="M35" s="203"/>
      <c r="N35" s="328"/>
    </row>
    <row r="36" spans="1:14" ht="13.5" customHeight="1">
      <c r="A36" s="299" t="s">
        <v>621</v>
      </c>
      <c r="B36" s="166"/>
      <c r="C36" s="166"/>
      <c r="D36" s="140"/>
      <c r="E36" s="166"/>
      <c r="F36" s="144">
        <v>2014</v>
      </c>
      <c r="G36" s="144">
        <v>2015</v>
      </c>
      <c r="H36" s="144">
        <v>2016</v>
      </c>
      <c r="I36" s="144">
        <v>2017</v>
      </c>
      <c r="J36" s="144">
        <v>2018</v>
      </c>
      <c r="K36" s="144">
        <v>2019</v>
      </c>
      <c r="L36" s="144">
        <v>2020</v>
      </c>
      <c r="M36" s="144">
        <v>2021</v>
      </c>
      <c r="N36" s="328"/>
    </row>
    <row r="37" spans="1:14" ht="13.5" customHeight="1">
      <c r="A37" s="139" t="s">
        <v>358</v>
      </c>
      <c r="B37" s="140" t="s">
        <v>356</v>
      </c>
      <c r="C37" s="166"/>
      <c r="D37" s="140" t="s">
        <v>1</v>
      </c>
      <c r="E37" s="166"/>
      <c r="F37" s="169">
        <f t="shared" ref="F37:M37" si="11">RNC</f>
        <v>0</v>
      </c>
      <c r="G37" s="169">
        <f t="shared" si="11"/>
        <v>0</v>
      </c>
      <c r="H37" s="169">
        <f t="shared" si="11"/>
        <v>0</v>
      </c>
      <c r="I37" s="169">
        <f t="shared" si="11"/>
        <v>0</v>
      </c>
      <c r="J37" s="169">
        <f t="shared" si="11"/>
        <v>0</v>
      </c>
      <c r="K37" s="169">
        <f t="shared" si="11"/>
        <v>0</v>
      </c>
      <c r="L37" s="169">
        <f t="shared" si="11"/>
        <v>0</v>
      </c>
      <c r="M37" s="169">
        <f t="shared" si="11"/>
        <v>0</v>
      </c>
      <c r="N37" s="313" t="s">
        <v>356</v>
      </c>
    </row>
    <row r="38" spans="1:14" ht="13.5" customHeight="1">
      <c r="A38" s="139" t="s">
        <v>359</v>
      </c>
      <c r="B38" s="140" t="s">
        <v>304</v>
      </c>
      <c r="C38" s="166"/>
      <c r="D38" s="140" t="s">
        <v>1</v>
      </c>
      <c r="E38" s="166"/>
      <c r="F38" s="169">
        <f t="shared" ref="F38:M38" si="12">RCOR</f>
        <v>0</v>
      </c>
      <c r="G38" s="169">
        <f t="shared" si="12"/>
        <v>0</v>
      </c>
      <c r="H38" s="169">
        <f t="shared" si="12"/>
        <v>0</v>
      </c>
      <c r="I38" s="169">
        <f t="shared" si="12"/>
        <v>0</v>
      </c>
      <c r="J38" s="169">
        <f t="shared" si="12"/>
        <v>0</v>
      </c>
      <c r="K38" s="169">
        <f t="shared" si="12"/>
        <v>0</v>
      </c>
      <c r="L38" s="169">
        <f t="shared" si="12"/>
        <v>0</v>
      </c>
      <c r="M38" s="169">
        <f t="shared" si="12"/>
        <v>0</v>
      </c>
      <c r="N38" s="313" t="s">
        <v>304</v>
      </c>
    </row>
    <row r="39" spans="1:14" ht="13.5" customHeight="1">
      <c r="A39" s="139" t="s">
        <v>360</v>
      </c>
      <c r="B39" s="140" t="s">
        <v>357</v>
      </c>
      <c r="C39" s="166"/>
      <c r="D39" s="140" t="s">
        <v>1</v>
      </c>
      <c r="E39" s="166"/>
      <c r="F39" s="169">
        <f t="shared" ref="F39:M39" si="13">FTI</f>
        <v>0</v>
      </c>
      <c r="G39" s="169">
        <f t="shared" si="13"/>
        <v>0</v>
      </c>
      <c r="H39" s="169">
        <f t="shared" si="13"/>
        <v>0</v>
      </c>
      <c r="I39" s="169">
        <f t="shared" si="13"/>
        <v>0</v>
      </c>
      <c r="J39" s="169">
        <f t="shared" si="13"/>
        <v>0</v>
      </c>
      <c r="K39" s="169">
        <f t="shared" si="13"/>
        <v>0</v>
      </c>
      <c r="L39" s="169">
        <f t="shared" si="13"/>
        <v>0</v>
      </c>
      <c r="M39" s="169">
        <f t="shared" si="13"/>
        <v>0</v>
      </c>
      <c r="N39" s="313" t="s">
        <v>357</v>
      </c>
    </row>
    <row r="40" spans="1:14" ht="13.5" customHeight="1">
      <c r="A40" s="139" t="s">
        <v>314</v>
      </c>
      <c r="B40" s="140" t="s">
        <v>305</v>
      </c>
      <c r="C40" s="166"/>
      <c r="D40" s="140" t="s">
        <v>1</v>
      </c>
      <c r="E40" s="166"/>
      <c r="F40" s="169">
        <f t="shared" ref="F40:M40" si="14">RLOC</f>
        <v>0</v>
      </c>
      <c r="G40" s="169">
        <f t="shared" si="14"/>
        <v>0</v>
      </c>
      <c r="H40" s="169">
        <f t="shared" si="14"/>
        <v>0</v>
      </c>
      <c r="I40" s="169">
        <f t="shared" si="14"/>
        <v>0</v>
      </c>
      <c r="J40" s="169">
        <f t="shared" si="14"/>
        <v>0</v>
      </c>
      <c r="K40" s="169">
        <f t="shared" si="14"/>
        <v>0</v>
      </c>
      <c r="L40" s="169">
        <f t="shared" si="14"/>
        <v>0</v>
      </c>
      <c r="M40" s="169">
        <f t="shared" si="14"/>
        <v>0</v>
      </c>
      <c r="N40" s="313" t="s">
        <v>305</v>
      </c>
    </row>
    <row r="41" spans="1:14" ht="13.5" customHeight="1">
      <c r="A41" s="139" t="s">
        <v>362</v>
      </c>
      <c r="B41" s="140" t="s">
        <v>309</v>
      </c>
      <c r="C41" s="166"/>
      <c r="D41" s="140" t="s">
        <v>1</v>
      </c>
      <c r="E41" s="166"/>
      <c r="F41" s="169">
        <f t="shared" ref="F41:M41" si="15">RADD</f>
        <v>0</v>
      </c>
      <c r="G41" s="169">
        <f t="shared" si="15"/>
        <v>0</v>
      </c>
      <c r="H41" s="169">
        <f t="shared" si="15"/>
        <v>0</v>
      </c>
      <c r="I41" s="169">
        <f t="shared" si="15"/>
        <v>0</v>
      </c>
      <c r="J41" s="169">
        <f t="shared" si="15"/>
        <v>0</v>
      </c>
      <c r="K41" s="169">
        <f t="shared" si="15"/>
        <v>0</v>
      </c>
      <c r="L41" s="169">
        <f t="shared" si="15"/>
        <v>0</v>
      </c>
      <c r="M41" s="169">
        <f t="shared" si="15"/>
        <v>0</v>
      </c>
      <c r="N41" s="313" t="s">
        <v>309</v>
      </c>
    </row>
    <row r="42" spans="1:14" ht="13.5" customHeight="1">
      <c r="A42" s="139" t="s">
        <v>355</v>
      </c>
      <c r="B42" s="140" t="s">
        <v>351</v>
      </c>
      <c r="C42" s="166"/>
      <c r="D42" s="140" t="s">
        <v>1</v>
      </c>
      <c r="E42" s="166"/>
      <c r="F42" s="199">
        <f>SUM(F37:F41)</f>
        <v>0</v>
      </c>
      <c r="G42" s="199">
        <f t="shared" ref="G42:M42" si="16">SUM(G37:G41)</f>
        <v>0</v>
      </c>
      <c r="H42" s="199">
        <f t="shared" si="16"/>
        <v>0</v>
      </c>
      <c r="I42" s="199">
        <f t="shared" si="16"/>
        <v>0</v>
      </c>
      <c r="J42" s="199">
        <f t="shared" si="16"/>
        <v>0</v>
      </c>
      <c r="K42" s="199">
        <f t="shared" si="16"/>
        <v>0</v>
      </c>
      <c r="L42" s="199">
        <f t="shared" si="16"/>
        <v>0</v>
      </c>
      <c r="M42" s="199">
        <f t="shared" si="16"/>
        <v>0</v>
      </c>
      <c r="N42" s="313" t="s">
        <v>351</v>
      </c>
    </row>
    <row r="43" spans="1:14" ht="13.5" customHeight="1">
      <c r="A43" s="139"/>
      <c r="B43" s="140"/>
      <c r="C43" s="166"/>
      <c r="D43" s="166"/>
      <c r="E43" s="166"/>
      <c r="F43" s="155"/>
      <c r="H43" s="155"/>
      <c r="I43" s="203"/>
      <c r="J43" s="203"/>
      <c r="K43" s="203"/>
      <c r="L43" s="203"/>
      <c r="M43" s="203"/>
      <c r="N43" s="328"/>
    </row>
    <row r="44" spans="1:14" ht="13.5" customHeight="1">
      <c r="C44" s="166"/>
      <c r="D44" s="166"/>
      <c r="E44" s="166"/>
      <c r="F44" s="203"/>
      <c r="G44" s="203"/>
      <c r="H44" s="203"/>
      <c r="I44" s="203"/>
      <c r="J44" s="203"/>
      <c r="K44" s="203"/>
      <c r="L44" s="203"/>
      <c r="M44" s="203"/>
      <c r="N44" s="328"/>
    </row>
    <row r="45" spans="1:14">
      <c r="N45" s="328"/>
    </row>
    <row r="46" spans="1:14">
      <c r="N46" s="328"/>
    </row>
    <row r="47" spans="1:14">
      <c r="N47" s="328"/>
    </row>
    <row r="48" spans="1:14">
      <c r="N48" s="328"/>
    </row>
    <row r="49" spans="1:17">
      <c r="N49" s="328"/>
    </row>
    <row r="50" spans="1:17">
      <c r="N50" s="328"/>
    </row>
    <row r="51" spans="1:17">
      <c r="N51" s="328"/>
    </row>
    <row r="52" spans="1:17">
      <c r="N52" s="328"/>
    </row>
    <row r="53" spans="1:17">
      <c r="N53" s="328"/>
    </row>
    <row r="54" spans="1:17">
      <c r="N54" s="328"/>
    </row>
    <row r="55" spans="1:17">
      <c r="N55" s="328"/>
    </row>
    <row r="56" spans="1:17">
      <c r="N56" s="328"/>
    </row>
    <row r="57" spans="1:17">
      <c r="N57" s="328"/>
    </row>
    <row r="58" spans="1:17">
      <c r="N58" s="328"/>
    </row>
    <row r="59" spans="1:17">
      <c r="N59" s="328"/>
    </row>
    <row r="60" spans="1:17" ht="13.5">
      <c r="A60" s="139"/>
      <c r="B60" s="140"/>
      <c r="C60" s="140"/>
      <c r="D60" s="140"/>
      <c r="E60" s="140"/>
      <c r="F60" s="140"/>
      <c r="G60" s="155"/>
      <c r="I60" s="155"/>
      <c r="J60" s="140"/>
      <c r="K60" s="140"/>
      <c r="L60" s="154"/>
      <c r="M60" s="154"/>
      <c r="N60" s="313"/>
      <c r="O60" s="154"/>
      <c r="P60" s="154"/>
      <c r="Q60" s="154"/>
    </row>
    <row r="61" spans="1:17" ht="13.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54"/>
      <c r="M61" s="154"/>
      <c r="N61" s="313"/>
      <c r="O61" s="154"/>
      <c r="P61" s="154"/>
      <c r="Q61" s="154"/>
    </row>
    <row r="62" spans="1:17">
      <c r="N62" s="328"/>
    </row>
    <row r="63" spans="1:17">
      <c r="N63" s="328"/>
    </row>
    <row r="64" spans="1:17">
      <c r="N64" s="328"/>
    </row>
    <row r="65" spans="14:14">
      <c r="N65" s="328"/>
    </row>
    <row r="66" spans="14:14">
      <c r="N66" s="328"/>
    </row>
    <row r="67" spans="14:14">
      <c r="N67" s="328"/>
    </row>
    <row r="68" spans="14:14">
      <c r="N68" s="328"/>
    </row>
    <row r="69" spans="14:14">
      <c r="N69" s="328"/>
    </row>
    <row r="70" spans="14:14">
      <c r="N70" s="328"/>
    </row>
    <row r="71" spans="14:14">
      <c r="N71" s="328"/>
    </row>
    <row r="72" spans="14:14">
      <c r="N72" s="328"/>
    </row>
    <row r="73" spans="14:14">
      <c r="N73" s="328"/>
    </row>
    <row r="74" spans="14:14">
      <c r="N74" s="328"/>
    </row>
    <row r="75" spans="14:14">
      <c r="N75" s="328"/>
    </row>
    <row r="76" spans="14:14">
      <c r="N76" s="328"/>
    </row>
    <row r="77" spans="14:14">
      <c r="N77" s="328"/>
    </row>
    <row r="78" spans="14:14">
      <c r="N78" s="328"/>
    </row>
    <row r="79" spans="14:14">
      <c r="N79" s="328"/>
    </row>
    <row r="80" spans="14:14">
      <c r="N80" s="328"/>
    </row>
    <row r="81" spans="14:14">
      <c r="N81" s="328"/>
    </row>
    <row r="82" spans="14:14">
      <c r="N82" s="328"/>
    </row>
    <row r="83" spans="14:14">
      <c r="N83" s="328"/>
    </row>
    <row r="84" spans="14:14">
      <c r="N84" s="328"/>
    </row>
  </sheetData>
  <pageMargins left="0.23622047244094491" right="0.15748031496062992" top="0.43307086614173229" bottom="0.59055118110236227" header="0.19685039370078741" footer="0.23622047244094491"/>
  <pageSetup paperSize="9" scale="61" orientation="landscape" r:id="rId1"/>
  <headerFooter>
    <oddFooter>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81"/>
  <sheetViews>
    <sheetView zoomScaleNormal="100" workbookViewId="0"/>
  </sheetViews>
  <sheetFormatPr defaultColWidth="0" defaultRowHeight="12.75" customHeight="1" zeroHeight="1"/>
  <cols>
    <col min="1" max="1" width="20.3515625" style="52" customWidth="1"/>
    <col min="2" max="4" width="9" style="52" customWidth="1"/>
    <col min="5" max="5" width="9" style="53" customWidth="1"/>
    <col min="6" max="14" width="9" style="52" customWidth="1"/>
    <col min="15" max="16384" width="9" style="52" hidden="1"/>
  </cols>
  <sheetData>
    <row r="1" spans="1:14" s="47" customFormat="1" ht="17.649999999999999">
      <c r="A1" s="46" t="s">
        <v>76</v>
      </c>
      <c r="C1" s="48"/>
      <c r="E1" s="49"/>
    </row>
    <row r="2" spans="1:14" s="47" customFormat="1" ht="17.649999999999999">
      <c r="A2" s="46" t="str">
        <f>CompName</f>
        <v>National Grid Gas Plc</v>
      </c>
      <c r="C2" s="48"/>
      <c r="E2" s="49"/>
    </row>
    <row r="3" spans="1:14" s="47" customFormat="1" ht="12.4">
      <c r="A3" s="33" t="str">
        <f>'R5 Input page'!F7</f>
        <v>Regulatory Year ending 31 March 2019</v>
      </c>
      <c r="E3" s="49"/>
    </row>
    <row r="4" spans="1:14" ht="12.4">
      <c r="A4" s="50"/>
      <c r="B4" s="50"/>
      <c r="C4" s="50"/>
      <c r="D4" s="50"/>
      <c r="E4" s="51"/>
      <c r="F4" s="50"/>
      <c r="G4" s="50"/>
      <c r="H4" s="50"/>
      <c r="I4" s="50"/>
      <c r="J4" s="50"/>
      <c r="K4" s="50"/>
      <c r="L4" s="50"/>
      <c r="M4" s="50"/>
      <c r="N4" s="50"/>
    </row>
    <row r="5" spans="1:14" ht="12.4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12.4">
      <c r="A6" s="50"/>
      <c r="B6" s="50"/>
      <c r="C6" s="50"/>
      <c r="D6" s="50"/>
      <c r="E6" s="51"/>
      <c r="F6" s="50"/>
      <c r="G6" s="50"/>
      <c r="H6" s="50"/>
      <c r="I6" s="50"/>
      <c r="J6" s="50"/>
      <c r="K6" s="50"/>
      <c r="L6" s="50"/>
      <c r="M6" s="50"/>
      <c r="N6" s="50"/>
    </row>
    <row r="7" spans="1:14" ht="12.4">
      <c r="A7" s="50"/>
      <c r="B7" s="50"/>
      <c r="C7" s="50"/>
      <c r="D7" s="50"/>
      <c r="E7" s="51"/>
      <c r="F7" s="50"/>
      <c r="G7" s="50"/>
      <c r="H7" s="50"/>
      <c r="I7" s="50"/>
      <c r="J7" s="50"/>
      <c r="K7" s="50"/>
      <c r="L7" s="50"/>
      <c r="M7" s="50"/>
      <c r="N7" s="50"/>
    </row>
    <row r="8" spans="1:14" ht="12.4">
      <c r="A8" s="50"/>
      <c r="B8" s="50"/>
      <c r="C8" s="50"/>
      <c r="D8" s="50"/>
      <c r="E8" s="51"/>
      <c r="F8" s="50"/>
      <c r="G8" s="50"/>
      <c r="H8" s="50"/>
      <c r="I8" s="50"/>
      <c r="J8" s="50"/>
      <c r="K8" s="50"/>
      <c r="L8" s="50"/>
      <c r="M8" s="50"/>
      <c r="N8" s="50"/>
    </row>
    <row r="9" spans="1:14" ht="12.4">
      <c r="A9" s="50"/>
      <c r="B9" s="50"/>
      <c r="C9" s="50"/>
      <c r="D9" s="50"/>
      <c r="E9" s="51"/>
      <c r="F9" s="50"/>
      <c r="G9" s="50"/>
      <c r="H9" s="50"/>
      <c r="I9" s="50"/>
      <c r="J9" s="50"/>
      <c r="K9" s="50"/>
      <c r="L9" s="50"/>
      <c r="M9" s="50"/>
      <c r="N9" s="50"/>
    </row>
    <row r="10" spans="1:14" ht="12.4">
      <c r="A10" s="50"/>
      <c r="B10" s="50"/>
      <c r="C10" s="50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2.4">
      <c r="A11" s="50"/>
      <c r="B11" s="50"/>
      <c r="C11" s="50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2.4">
      <c r="A12" s="50"/>
      <c r="B12" s="50"/>
      <c r="C12" s="50"/>
      <c r="D12" s="50"/>
      <c r="E12" s="51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2.4">
      <c r="A13" s="50"/>
      <c r="B13" s="50"/>
      <c r="C13" s="50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2.4">
      <c r="A14" s="50"/>
      <c r="B14" s="50"/>
      <c r="C14" s="50"/>
      <c r="D14" s="50"/>
      <c r="E14" s="51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2.4">
      <c r="A15" s="50"/>
      <c r="B15" s="50"/>
      <c r="C15" s="50"/>
      <c r="D15" s="50"/>
      <c r="E15" s="51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2.4">
      <c r="A16" s="50"/>
      <c r="B16" s="50"/>
      <c r="C16" s="50"/>
      <c r="D16" s="50"/>
      <c r="E16" s="51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22.9">
      <c r="A17" s="50"/>
      <c r="B17" s="50"/>
      <c r="C17" s="50"/>
      <c r="D17" s="50"/>
      <c r="E17" s="51"/>
      <c r="F17" s="50"/>
      <c r="G17" s="50"/>
      <c r="H17" s="50"/>
      <c r="I17" s="50"/>
      <c r="J17" s="50"/>
      <c r="K17" s="71"/>
      <c r="L17" s="50"/>
      <c r="M17" s="50"/>
      <c r="N17" s="50"/>
    </row>
    <row r="18" spans="1:14" ht="12.4">
      <c r="A18" s="50"/>
      <c r="B18" s="50"/>
      <c r="C18" s="50"/>
      <c r="D18" s="50"/>
      <c r="E18" s="51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2.4">
      <c r="A19" s="50"/>
      <c r="B19" s="50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2.4">
      <c r="A20" s="50"/>
      <c r="B20" s="50"/>
      <c r="C20" s="50"/>
      <c r="D20" s="50"/>
      <c r="E20" s="51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2.4">
      <c r="A21" s="50"/>
      <c r="B21" s="50"/>
      <c r="C21" s="50"/>
      <c r="D21" s="50"/>
      <c r="E21" s="51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2.4">
      <c r="A22" s="50"/>
      <c r="B22" s="50"/>
      <c r="C22" s="50"/>
      <c r="D22" s="50"/>
      <c r="E22" s="51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4">
      <c r="A23" s="50"/>
      <c r="B23" s="50"/>
      <c r="C23" s="50"/>
      <c r="D23" s="50"/>
      <c r="E23" s="51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2.4">
      <c r="A24" s="50"/>
      <c r="B24" s="50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2.4">
      <c r="A25" s="50"/>
      <c r="B25" s="50"/>
      <c r="C25" s="50"/>
      <c r="D25" s="50"/>
      <c r="E25" s="51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2.4">
      <c r="A26" s="50"/>
      <c r="B26" s="50"/>
      <c r="C26" s="50"/>
      <c r="D26" s="50"/>
      <c r="E26" s="51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2.4">
      <c r="A27" s="50"/>
      <c r="B27" s="50"/>
      <c r="C27" s="50"/>
      <c r="D27" s="50"/>
      <c r="E27" s="51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2.4">
      <c r="A28" s="50"/>
      <c r="B28" s="50"/>
      <c r="C28" s="50"/>
      <c r="D28" s="50"/>
      <c r="E28" s="51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2.4">
      <c r="A29" s="50"/>
      <c r="B29" s="50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2.4" hidden="1">
      <c r="A30" s="50"/>
      <c r="B30" s="50"/>
      <c r="C30" s="50"/>
      <c r="D30" s="50"/>
      <c r="E30" s="51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2.4" hidden="1">
      <c r="A31" s="50"/>
      <c r="B31" s="50"/>
      <c r="C31" s="50"/>
      <c r="D31" s="50"/>
      <c r="E31" s="51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2.4" hidden="1">
      <c r="A32" s="50"/>
      <c r="B32" s="50"/>
      <c r="C32" s="50"/>
      <c r="D32" s="50"/>
      <c r="E32" s="51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2.4" hidden="1">
      <c r="A33" s="50"/>
      <c r="B33" s="50"/>
      <c r="C33" s="50"/>
      <c r="D33" s="50"/>
      <c r="E33" s="51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2.4" hidden="1">
      <c r="A34" s="50"/>
      <c r="B34" s="50"/>
      <c r="C34" s="50"/>
      <c r="D34" s="50"/>
      <c r="E34" s="51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2.4" hidden="1">
      <c r="A35" s="50"/>
      <c r="B35" s="50"/>
      <c r="C35" s="50"/>
      <c r="D35" s="50"/>
      <c r="E35" s="51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2.4" hidden="1">
      <c r="A36" s="50"/>
      <c r="B36" s="50"/>
      <c r="C36" s="50"/>
      <c r="D36" s="50"/>
      <c r="E36" s="51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2.4" hidden="1">
      <c r="A37" s="50"/>
      <c r="B37" s="50"/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12.4" hidden="1">
      <c r="A38" s="50"/>
      <c r="B38" s="50"/>
      <c r="C38" s="50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2.4" hidden="1">
      <c r="A39" s="50"/>
      <c r="B39" s="50"/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4" hidden="1">
      <c r="A40" s="50"/>
      <c r="B40" s="50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2.4" hidden="1">
      <c r="A41" s="50"/>
      <c r="B41" s="50"/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4" hidden="1">
      <c r="A42" s="50"/>
      <c r="B42" s="50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4" hidden="1">
      <c r="A43" s="50"/>
      <c r="B43" s="50"/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4" hidden="1">
      <c r="A44" s="50"/>
      <c r="B44" s="50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4" hidden="1">
      <c r="A45" s="50"/>
      <c r="B45" s="50"/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.4" hidden="1">
      <c r="A46" s="50"/>
      <c r="B46" s="50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2.4" hidden="1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.4" hidden="1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2.4" hidden="1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4" hidden="1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4" hidden="1">
      <c r="A51" s="50"/>
      <c r="B51" s="50"/>
      <c r="C51" s="50"/>
      <c r="D51" s="50"/>
      <c r="E51" s="51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4" hidden="1">
      <c r="A52" s="50"/>
      <c r="B52" s="50"/>
      <c r="C52" s="50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4" hidden="1">
      <c r="A53" s="50"/>
      <c r="B53" s="50"/>
      <c r="C53" s="50"/>
      <c r="D53" s="50"/>
      <c r="E53" s="51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4" hidden="1">
      <c r="A54" s="50"/>
      <c r="B54" s="50"/>
      <c r="C54" s="50"/>
      <c r="D54" s="50"/>
      <c r="E54" s="51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.4" hidden="1">
      <c r="A55" s="50"/>
      <c r="B55" s="50"/>
      <c r="C55" s="50"/>
      <c r="D55" s="50"/>
      <c r="E55" s="51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4" hidden="1">
      <c r="A56" s="50"/>
      <c r="B56" s="50"/>
      <c r="C56" s="50"/>
      <c r="D56" s="50"/>
      <c r="E56" s="51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4" hidden="1">
      <c r="A57" s="50"/>
      <c r="B57" s="50"/>
      <c r="C57" s="50"/>
      <c r="D57" s="50"/>
      <c r="E57" s="51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4" hidden="1">
      <c r="A58" s="50"/>
      <c r="B58" s="50"/>
      <c r="C58" s="50"/>
      <c r="D58" s="50"/>
      <c r="E58" s="51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4" hidden="1">
      <c r="A59" s="50"/>
      <c r="B59" s="50"/>
      <c r="C59" s="50"/>
      <c r="D59" s="50"/>
      <c r="E59" s="51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4" hidden="1">
      <c r="A60" s="50"/>
      <c r="B60" s="50"/>
      <c r="C60" s="50"/>
      <c r="D60" s="50"/>
      <c r="E60" s="51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4" hidden="1">
      <c r="A61" s="50"/>
      <c r="B61" s="50"/>
      <c r="C61" s="50"/>
      <c r="D61" s="50"/>
      <c r="E61" s="51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4" hidden="1">
      <c r="A62" s="50"/>
      <c r="B62" s="50"/>
      <c r="C62" s="50"/>
      <c r="D62" s="50"/>
      <c r="E62" s="51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4" hidden="1">
      <c r="A63" s="50"/>
      <c r="B63" s="50"/>
      <c r="C63" s="50"/>
      <c r="D63" s="50"/>
      <c r="E63" s="51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2.4" hidden="1">
      <c r="A64" s="50"/>
      <c r="B64" s="50"/>
      <c r="C64" s="50"/>
      <c r="D64" s="50"/>
      <c r="E64" s="51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4" hidden="1">
      <c r="A65" s="50"/>
      <c r="B65" s="50"/>
      <c r="C65" s="50"/>
      <c r="D65" s="50"/>
      <c r="E65" s="51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4" hidden="1">
      <c r="A66" s="50"/>
      <c r="B66" s="50"/>
      <c r="C66" s="50"/>
      <c r="D66" s="50"/>
      <c r="E66" s="51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4" hidden="1">
      <c r="A67" s="50"/>
      <c r="B67" s="50"/>
      <c r="C67" s="50"/>
      <c r="D67" s="50"/>
      <c r="E67" s="51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4" hidden="1">
      <c r="A68" s="50"/>
      <c r="B68" s="50"/>
      <c r="C68" s="50"/>
      <c r="D68" s="50"/>
      <c r="E68" s="51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4" hidden="1">
      <c r="A69" s="50"/>
      <c r="B69" s="50"/>
      <c r="C69" s="50"/>
      <c r="D69" s="50"/>
      <c r="E69" s="51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4" hidden="1">
      <c r="A70" s="50"/>
      <c r="B70" s="50"/>
      <c r="C70" s="50"/>
      <c r="D70" s="50"/>
      <c r="E70" s="51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4" hidden="1">
      <c r="A71" s="50"/>
      <c r="B71" s="50"/>
      <c r="C71" s="50"/>
      <c r="D71" s="50"/>
      <c r="E71" s="51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2.4" hidden="1">
      <c r="A72" s="50"/>
      <c r="B72" s="50"/>
      <c r="C72" s="50"/>
      <c r="D72" s="50"/>
      <c r="E72" s="51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2.4" hidden="1">
      <c r="A73" s="50"/>
      <c r="B73" s="50"/>
      <c r="C73" s="50"/>
      <c r="D73" s="50"/>
      <c r="E73" s="51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2.4" hidden="1">
      <c r="A74" s="50"/>
      <c r="B74" s="50"/>
      <c r="C74" s="50"/>
      <c r="D74" s="50"/>
      <c r="E74" s="51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2.4" hidden="1">
      <c r="A75" s="50"/>
      <c r="B75" s="50"/>
      <c r="C75" s="50"/>
      <c r="D75" s="50"/>
      <c r="E75" s="51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2.4" hidden="1">
      <c r="A76" s="50"/>
      <c r="B76" s="50"/>
      <c r="C76" s="50"/>
      <c r="D76" s="50"/>
      <c r="E76" s="51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2.4" hidden="1">
      <c r="A77" s="50"/>
      <c r="B77" s="50"/>
      <c r="C77" s="50"/>
      <c r="D77" s="50"/>
      <c r="E77" s="51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2.4" hidden="1">
      <c r="A78" s="50"/>
      <c r="B78" s="50"/>
      <c r="C78" s="50"/>
      <c r="D78" s="50"/>
      <c r="E78" s="51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2.4" hidden="1">
      <c r="A79" s="50"/>
      <c r="B79" s="50"/>
      <c r="C79" s="50"/>
      <c r="D79" s="50"/>
      <c r="E79" s="51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4" hidden="1">
      <c r="A80" s="50"/>
      <c r="B80" s="50"/>
      <c r="C80" s="50"/>
      <c r="D80" s="50"/>
      <c r="E80" s="51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4" hidden="1">
      <c r="A81" s="50"/>
      <c r="B81" s="50"/>
      <c r="C81" s="50"/>
      <c r="D81" s="50"/>
      <c r="E81" s="51"/>
      <c r="F81" s="50"/>
      <c r="G81" s="50"/>
      <c r="H81" s="50"/>
      <c r="I81" s="50"/>
      <c r="J81" s="50"/>
      <c r="K81" s="50"/>
      <c r="L81" s="50"/>
      <c r="M81" s="50"/>
      <c r="N81" s="50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showGridLines="0" zoomScale="85" zoomScaleNormal="85" workbookViewId="0"/>
  </sheetViews>
  <sheetFormatPr defaultColWidth="9" defaultRowHeight="12.4"/>
  <cols>
    <col min="1" max="1" width="50.46875" style="192" customWidth="1"/>
    <col min="2" max="2" width="6.234375" style="141" customWidth="1"/>
    <col min="3" max="3" width="5.87890625" style="141" customWidth="1"/>
    <col min="4" max="4" width="9.64453125" style="141" customWidth="1"/>
    <col min="5" max="5" width="22.1171875" style="141" bestFit="1" customWidth="1"/>
    <col min="6" max="6" width="9.234375" style="141" customWidth="1"/>
    <col min="7" max="7" width="9.3515625" style="141" customWidth="1"/>
    <col min="8" max="8" width="10.234375" style="141" customWidth="1"/>
    <col min="9" max="9" width="10.3515625" style="141" customWidth="1"/>
    <col min="10" max="10" width="10" style="141" customWidth="1"/>
    <col min="11" max="11" width="9.76171875" style="141" customWidth="1"/>
    <col min="12" max="12" width="10" style="141" customWidth="1"/>
    <col min="13" max="13" width="10.87890625" style="141" bestFit="1" customWidth="1"/>
    <col min="14" max="16384" width="9" style="141"/>
  </cols>
  <sheetData>
    <row r="1" spans="1:19" s="147" customFormat="1" ht="14.65">
      <c r="A1" s="295" t="s">
        <v>701</v>
      </c>
      <c r="N1" s="330"/>
    </row>
    <row r="2" spans="1:19" s="147" customFormat="1" ht="14.65">
      <c r="A2" s="295" t="str">
        <f>CompName</f>
        <v>National Grid Gas Plc</v>
      </c>
      <c r="N2" s="330"/>
    </row>
    <row r="3" spans="1:19" s="147" customFormat="1">
      <c r="A3" s="296" t="str">
        <f>RegYr</f>
        <v>Regulatory Year ending 31 March 2019</v>
      </c>
      <c r="N3" s="330"/>
    </row>
    <row r="4" spans="1:19">
      <c r="A4" s="297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6"/>
      <c r="O4" s="175"/>
      <c r="P4" s="175"/>
      <c r="Q4" s="175"/>
      <c r="R4" s="175"/>
      <c r="S4" s="175"/>
    </row>
    <row r="5" spans="1:19" ht="15" customHeight="1">
      <c r="A5" s="298" t="s">
        <v>363</v>
      </c>
      <c r="B5" s="166"/>
      <c r="C5" s="166"/>
      <c r="D5" s="166"/>
      <c r="E5" s="166"/>
      <c r="F5" s="203"/>
      <c r="G5" s="187" t="s">
        <v>252</v>
      </c>
      <c r="H5" s="203"/>
      <c r="I5" s="203"/>
      <c r="J5" s="203"/>
      <c r="K5" s="203"/>
      <c r="L5" s="203"/>
      <c r="M5" s="155"/>
      <c r="N5" s="328"/>
    </row>
    <row r="6" spans="1:19" ht="13.5" customHeight="1">
      <c r="A6" s="299" t="s">
        <v>620</v>
      </c>
      <c r="B6" s="166"/>
      <c r="C6" s="166"/>
      <c r="D6" s="166"/>
      <c r="E6" s="166"/>
      <c r="F6" s="144">
        <v>2014</v>
      </c>
      <c r="G6" s="144">
        <v>2015</v>
      </c>
      <c r="H6" s="144">
        <v>2016</v>
      </c>
      <c r="I6" s="144">
        <v>2017</v>
      </c>
      <c r="J6" s="144">
        <v>2018</v>
      </c>
      <c r="K6" s="144">
        <v>2019</v>
      </c>
      <c r="L6" s="144">
        <v>2020</v>
      </c>
      <c r="M6" s="144">
        <v>2021</v>
      </c>
      <c r="N6" s="328"/>
    </row>
    <row r="7" spans="1:19" ht="13.5" customHeight="1">
      <c r="A7" s="139" t="s">
        <v>37</v>
      </c>
      <c r="B7" s="140" t="s">
        <v>216</v>
      </c>
      <c r="C7" s="166"/>
      <c r="D7" s="140" t="s">
        <v>1</v>
      </c>
      <c r="E7" s="166"/>
      <c r="F7" s="169">
        <f t="shared" ref="F7:M7" si="0">SOBR</f>
        <v>187.38139699999999</v>
      </c>
      <c r="G7" s="169">
        <f t="shared" si="0"/>
        <v>185.75218364323104</v>
      </c>
      <c r="H7" s="169">
        <f t="shared" si="0"/>
        <v>165.77252719814268</v>
      </c>
      <c r="I7" s="169">
        <f t="shared" si="0"/>
        <v>160.23036796196442</v>
      </c>
      <c r="J7" s="169">
        <f t="shared" si="0"/>
        <v>93.210641021793847</v>
      </c>
      <c r="K7" s="169">
        <f t="shared" si="0"/>
        <v>94.600640446876824</v>
      </c>
      <c r="L7" s="169">
        <f t="shared" si="0"/>
        <v>140.93573778489474</v>
      </c>
      <c r="M7" s="169">
        <f t="shared" si="0"/>
        <v>96.407604031095715</v>
      </c>
      <c r="N7" s="313" t="s">
        <v>216</v>
      </c>
    </row>
    <row r="8" spans="1:19" ht="13.5" customHeight="1">
      <c r="A8" s="139" t="s">
        <v>259</v>
      </c>
      <c r="B8" s="140" t="s">
        <v>257</v>
      </c>
      <c r="C8" s="166"/>
      <c r="D8" s="140" t="s">
        <v>1</v>
      </c>
      <c r="E8" s="286"/>
      <c r="F8" s="169">
        <f t="shared" ref="F8:M8" si="1">CM</f>
        <v>30.238</v>
      </c>
      <c r="G8" s="169">
        <f t="shared" si="1"/>
        <v>31.330000000000002</v>
      </c>
      <c r="H8" s="169">
        <f t="shared" si="1"/>
        <v>10.2187422130875</v>
      </c>
      <c r="I8" s="169">
        <f t="shared" si="1"/>
        <v>10.316987281544623</v>
      </c>
      <c r="J8" s="169">
        <f t="shared" si="1"/>
        <v>10.680629960693251</v>
      </c>
      <c r="K8" s="169">
        <f t="shared" si="1"/>
        <v>11.087764754650873</v>
      </c>
      <c r="L8" s="169">
        <f t="shared" si="1"/>
        <v>11.52638210150481</v>
      </c>
      <c r="M8" s="169">
        <f t="shared" si="1"/>
        <v>11.207257269698317</v>
      </c>
      <c r="N8" s="313" t="s">
        <v>257</v>
      </c>
    </row>
    <row r="9" spans="1:19" ht="13.5" customHeight="1">
      <c r="A9" s="192" t="s">
        <v>366</v>
      </c>
      <c r="B9" s="140" t="s">
        <v>258</v>
      </c>
      <c r="C9" s="166"/>
      <c r="D9" s="140" t="s">
        <v>1</v>
      </c>
      <c r="F9" s="169">
        <f t="shared" ref="F9:M9" si="2">TSS</f>
        <v>8.4084900000000005</v>
      </c>
      <c r="G9" s="169">
        <f t="shared" si="2"/>
        <v>8.7121500000000012</v>
      </c>
      <c r="H9" s="169">
        <f t="shared" si="2"/>
        <v>3.5003660579544387</v>
      </c>
      <c r="I9" s="169">
        <f t="shared" si="2"/>
        <v>3.5294404251363138</v>
      </c>
      <c r="J9" s="169">
        <f t="shared" si="2"/>
        <v>3.6495299677502282</v>
      </c>
      <c r="K9" s="169">
        <f t="shared" si="2"/>
        <v>-0.95919809777865461</v>
      </c>
      <c r="L9" s="169">
        <f t="shared" si="2"/>
        <v>-5.8905981599899802</v>
      </c>
      <c r="M9" s="169">
        <f t="shared" si="2"/>
        <v>-2.834174616989698</v>
      </c>
      <c r="N9" s="313" t="s">
        <v>258</v>
      </c>
    </row>
    <row r="10" spans="1:19" ht="13.5" customHeight="1">
      <c r="A10" s="192" t="s">
        <v>408</v>
      </c>
      <c r="B10" s="140" t="s">
        <v>256</v>
      </c>
      <c r="C10" s="166"/>
      <c r="D10" s="140" t="s">
        <v>1</v>
      </c>
      <c r="F10" s="169">
        <f>DELINC</f>
        <v>9.0714697799999993</v>
      </c>
      <c r="G10" s="401"/>
      <c r="H10" s="402"/>
      <c r="I10" s="402"/>
      <c r="J10" s="402"/>
      <c r="K10" s="402"/>
      <c r="L10" s="402"/>
      <c r="M10" s="402"/>
      <c r="N10" s="313" t="s">
        <v>256</v>
      </c>
    </row>
    <row r="11" spans="1:19" ht="13.5" customHeight="1">
      <c r="A11" s="192" t="s">
        <v>371</v>
      </c>
      <c r="B11" s="140" t="s">
        <v>367</v>
      </c>
      <c r="C11" s="166"/>
      <c r="D11" s="140" t="s">
        <v>1</v>
      </c>
      <c r="E11" s="286"/>
      <c r="F11" s="169">
        <f t="shared" ref="F11:M11" si="3">SOOIRC</f>
        <v>0</v>
      </c>
      <c r="G11" s="169">
        <f t="shared" si="3"/>
        <v>0</v>
      </c>
      <c r="H11" s="169">
        <f t="shared" si="3"/>
        <v>0</v>
      </c>
      <c r="I11" s="169">
        <f t="shared" si="3"/>
        <v>0</v>
      </c>
      <c r="J11" s="169">
        <f t="shared" si="3"/>
        <v>0</v>
      </c>
      <c r="K11" s="169">
        <f t="shared" si="3"/>
        <v>0</v>
      </c>
      <c r="L11" s="169">
        <f t="shared" si="3"/>
        <v>0</v>
      </c>
      <c r="M11" s="169">
        <f t="shared" si="3"/>
        <v>0</v>
      </c>
      <c r="N11" s="313" t="s">
        <v>367</v>
      </c>
    </row>
    <row r="12" spans="1:19" ht="13.5" customHeight="1">
      <c r="A12" s="192" t="s">
        <v>372</v>
      </c>
      <c r="B12" s="140" t="s">
        <v>368</v>
      </c>
      <c r="C12" s="166"/>
      <c r="D12" s="140" t="s">
        <v>1</v>
      </c>
      <c r="F12" s="169">
        <f t="shared" ref="F12:M12" si="4">SOK</f>
        <v>0.93667499999997172</v>
      </c>
      <c r="G12" s="169">
        <f t="shared" si="4"/>
        <v>0</v>
      </c>
      <c r="H12" s="169">
        <f t="shared" si="4"/>
        <v>-240.040165092678</v>
      </c>
      <c r="I12" s="169">
        <f t="shared" si="4"/>
        <v>-231.46177141767615</v>
      </c>
      <c r="J12" s="169">
        <f t="shared" si="4"/>
        <v>-429.38744162066183</v>
      </c>
      <c r="K12" s="169">
        <f t="shared" si="4"/>
        <v>-414.44537008138167</v>
      </c>
      <c r="L12" s="169">
        <f t="shared" si="4"/>
        <v>-550.49961398370908</v>
      </c>
      <c r="M12" s="169">
        <f t="shared" si="4"/>
        <v>-530.49284255505506</v>
      </c>
      <c r="N12" s="313" t="s">
        <v>368</v>
      </c>
    </row>
    <row r="13" spans="1:19" ht="13.5" customHeight="1">
      <c r="A13" s="192" t="s">
        <v>364</v>
      </c>
      <c r="B13" s="140" t="s">
        <v>365</v>
      </c>
      <c r="C13" s="166"/>
      <c r="D13" s="140" t="s">
        <v>1</v>
      </c>
      <c r="F13" s="199">
        <f>SUM(F7:F11)-F12</f>
        <v>234.16268178000001</v>
      </c>
      <c r="G13" s="199">
        <f t="shared" ref="G13:M13" si="5">SUM(G7:G11)-G12</f>
        <v>225.79433364323106</v>
      </c>
      <c r="H13" s="199">
        <f t="shared" si="5"/>
        <v>419.53180056186261</v>
      </c>
      <c r="I13" s="199">
        <f t="shared" si="5"/>
        <v>405.53856708632145</v>
      </c>
      <c r="J13" s="199">
        <f t="shared" si="5"/>
        <v>536.9282425708991</v>
      </c>
      <c r="K13" s="199">
        <f t="shared" si="5"/>
        <v>519.17457718513072</v>
      </c>
      <c r="L13" s="199">
        <f t="shared" si="5"/>
        <v>697.0711357101186</v>
      </c>
      <c r="M13" s="199">
        <f t="shared" si="5"/>
        <v>635.2735292388594</v>
      </c>
      <c r="N13" s="313" t="s">
        <v>365</v>
      </c>
    </row>
    <row r="14" spans="1:19" ht="13.5" customHeight="1">
      <c r="A14" s="301"/>
      <c r="B14" s="140"/>
      <c r="C14" s="166"/>
      <c r="D14" s="166"/>
      <c r="E14" s="166"/>
      <c r="F14" s="155"/>
      <c r="H14" s="155"/>
      <c r="I14" s="203"/>
      <c r="J14" s="203"/>
      <c r="K14" s="203"/>
      <c r="L14" s="203"/>
      <c r="M14" s="203"/>
    </row>
  </sheetData>
  <mergeCells count="1">
    <mergeCell ref="G10:M10"/>
  </mergeCells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2"/>
  <sheetViews>
    <sheetView topLeftCell="A11" zoomScaleNormal="100" workbookViewId="0">
      <selection activeCell="C18" sqref="C18"/>
    </sheetView>
  </sheetViews>
  <sheetFormatPr defaultColWidth="0" defaultRowHeight="12.75" customHeight="1" zeroHeight="1"/>
  <cols>
    <col min="1" max="1" width="17.3515625" style="52" customWidth="1"/>
    <col min="2" max="2" width="23.76171875" style="52" customWidth="1"/>
    <col min="3" max="3" width="84.1171875" style="52" bestFit="1" customWidth="1"/>
    <col min="4" max="4" width="2.64453125" style="50" customWidth="1"/>
    <col min="5" max="5" width="9" style="53" hidden="1" customWidth="1"/>
    <col min="6" max="16384" width="9" style="52" hidden="1"/>
  </cols>
  <sheetData>
    <row r="1" spans="1:5" s="46" customFormat="1" ht="14.65">
      <c r="A1" s="46" t="s">
        <v>77</v>
      </c>
      <c r="E1" s="54"/>
    </row>
    <row r="2" spans="1:5" s="46" customFormat="1" ht="14.65">
      <c r="A2" s="46" t="str">
        <f>CompName</f>
        <v>National Grid Gas Plc</v>
      </c>
      <c r="E2" s="54"/>
    </row>
    <row r="3" spans="1:5" s="46" customFormat="1" ht="14.65">
      <c r="A3" s="33" t="str">
        <f>'R5 Input page'!F7</f>
        <v>Regulatory Year ending 31 March 2019</v>
      </c>
      <c r="B3" s="55"/>
      <c r="C3" s="55"/>
      <c r="D3" s="55"/>
      <c r="E3" s="54"/>
    </row>
    <row r="4" spans="1:5" s="46" customFormat="1" ht="14.65">
      <c r="A4" s="55"/>
      <c r="B4" s="55"/>
      <c r="C4" s="55"/>
      <c r="D4" s="55"/>
      <c r="E4" s="54"/>
    </row>
    <row r="5" spans="1:5" s="46" customFormat="1" ht="14.65">
      <c r="A5" s="55"/>
      <c r="B5" s="55"/>
      <c r="C5" s="55"/>
      <c r="D5" s="55"/>
      <c r="E5" s="54"/>
    </row>
    <row r="6" spans="1:5" s="46" customFormat="1" ht="14.65">
      <c r="A6" s="46" t="s">
        <v>78</v>
      </c>
      <c r="B6" s="46" t="s">
        <v>79</v>
      </c>
      <c r="C6" s="46" t="s">
        <v>80</v>
      </c>
      <c r="E6" s="54"/>
    </row>
    <row r="7" spans="1:5" ht="37.15">
      <c r="A7" s="105">
        <v>42787</v>
      </c>
      <c r="B7" s="44" t="s">
        <v>702</v>
      </c>
      <c r="C7" s="314" t="s">
        <v>729</v>
      </c>
    </row>
    <row r="8" spans="1:5" ht="61.9">
      <c r="A8" s="105">
        <v>42850</v>
      </c>
      <c r="B8" s="44" t="s">
        <v>731</v>
      </c>
      <c r="C8" s="314" t="s">
        <v>730</v>
      </c>
    </row>
    <row r="9" spans="1:5" ht="12.4">
      <c r="A9" s="273">
        <v>42858</v>
      </c>
      <c r="B9" s="44" t="s">
        <v>733</v>
      </c>
      <c r="C9" s="56" t="s">
        <v>732</v>
      </c>
    </row>
    <row r="10" spans="1:5" ht="24.75">
      <c r="A10" s="273">
        <v>42930</v>
      </c>
      <c r="B10" s="44" t="s">
        <v>734</v>
      </c>
      <c r="C10" s="318" t="s">
        <v>735</v>
      </c>
    </row>
    <row r="11" spans="1:5" ht="346.5">
      <c r="A11" s="273">
        <v>43140</v>
      </c>
      <c r="B11" s="44" t="s">
        <v>772</v>
      </c>
      <c r="C11" s="314" t="s">
        <v>777</v>
      </c>
    </row>
    <row r="12" spans="1:5" ht="24.75">
      <c r="A12" s="273">
        <v>43165</v>
      </c>
      <c r="B12" s="44" t="s">
        <v>778</v>
      </c>
      <c r="C12" s="314" t="s">
        <v>779</v>
      </c>
    </row>
    <row r="13" spans="1:5" ht="37.15">
      <c r="A13" s="273">
        <v>43236</v>
      </c>
      <c r="B13" s="44" t="s">
        <v>778</v>
      </c>
      <c r="C13" s="314" t="s">
        <v>780</v>
      </c>
    </row>
    <row r="14" spans="1:5" ht="12.4">
      <c r="A14" s="273">
        <v>43502</v>
      </c>
      <c r="B14" s="44" t="s">
        <v>782</v>
      </c>
      <c r="C14" s="318" t="s">
        <v>783</v>
      </c>
    </row>
    <row r="15" spans="1:5" ht="12.4">
      <c r="A15" s="273">
        <v>43503</v>
      </c>
      <c r="B15" s="44" t="s">
        <v>784</v>
      </c>
      <c r="C15" s="318" t="s">
        <v>785</v>
      </c>
    </row>
    <row r="16" spans="1:5" ht="12.4">
      <c r="A16" s="105">
        <v>43522</v>
      </c>
      <c r="B16" s="44" t="s">
        <v>787</v>
      </c>
      <c r="C16" s="318" t="s">
        <v>786</v>
      </c>
    </row>
    <row r="17" spans="1:5" ht="12.4">
      <c r="A17" s="105">
        <v>43529</v>
      </c>
      <c r="B17" s="44" t="s">
        <v>790</v>
      </c>
      <c r="C17" s="318" t="s">
        <v>791</v>
      </c>
    </row>
    <row r="18" spans="1:5" ht="12.4">
      <c r="A18" s="105"/>
      <c r="B18" s="44"/>
      <c r="C18" s="318"/>
    </row>
    <row r="19" spans="1:5" s="50" customFormat="1" ht="12.4">
      <c r="E19" s="51"/>
    </row>
    <row r="22" spans="1:5" ht="12.4" hidden="1">
      <c r="A22" s="50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238"/>
  <sheetViews>
    <sheetView showGridLines="0" zoomScale="85" zoomScaleNormal="85" zoomScaleSheetLayoutView="100" workbookViewId="0">
      <pane xSplit="1" ySplit="5" topLeftCell="B51" activePane="bottomRight" state="frozen"/>
      <selection pane="topRight"/>
      <selection pane="bottomLeft"/>
      <selection pane="bottomRight" activeCell="K82" sqref="K82"/>
    </sheetView>
  </sheetViews>
  <sheetFormatPr defaultColWidth="0" defaultRowHeight="12.75" customHeight="1" zeroHeight="1"/>
  <cols>
    <col min="1" max="1" width="34.87890625" style="58" customWidth="1"/>
    <col min="2" max="2" width="9" style="58" customWidth="1"/>
    <col min="3" max="3" width="8.1171875" style="59" customWidth="1"/>
    <col min="4" max="4" width="7" style="59" customWidth="1"/>
    <col min="5" max="5" width="8.1171875" style="59" customWidth="1"/>
    <col min="6" max="6" width="9.76171875" style="58" customWidth="1"/>
    <col min="7" max="13" width="8.234375" style="58" customWidth="1"/>
    <col min="14" max="14" width="13.3515625" style="62" bestFit="1" customWidth="1"/>
    <col min="15" max="15" width="9" style="62" hidden="1" customWidth="1"/>
    <col min="16" max="27" width="0" style="62" hidden="1" customWidth="1"/>
    <col min="28" max="16384" width="9" style="62" hidden="1"/>
  </cols>
  <sheetData>
    <row r="1" spans="1:17" s="58" customFormat="1" ht="14.65">
      <c r="A1" s="106" t="s">
        <v>81</v>
      </c>
      <c r="C1" s="59"/>
      <c r="D1" s="59"/>
      <c r="E1" s="59"/>
      <c r="N1" s="319"/>
    </row>
    <row r="2" spans="1:17" s="58" customFormat="1" ht="14.65">
      <c r="A2" s="106" t="str">
        <f>CompName</f>
        <v>National Grid Gas Plc</v>
      </c>
      <c r="C2" s="59"/>
      <c r="D2" s="59"/>
      <c r="E2" s="59"/>
      <c r="N2" s="319"/>
    </row>
    <row r="3" spans="1:17" s="58" customFormat="1" ht="12.4">
      <c r="A3" s="107" t="str">
        <f>'R5 Input page'!F7</f>
        <v>Regulatory Year ending 31 March 2019</v>
      </c>
      <c r="C3" s="59"/>
      <c r="D3" s="59"/>
      <c r="E3" s="59"/>
      <c r="N3" s="319"/>
    </row>
    <row r="4" spans="1:17" ht="14.65">
      <c r="A4" s="106"/>
      <c r="C4" s="61"/>
      <c r="D4" s="61"/>
      <c r="E4" s="61"/>
      <c r="F4" s="61"/>
      <c r="G4" s="61"/>
      <c r="H4" s="61"/>
      <c r="I4" s="365" t="s">
        <v>82</v>
      </c>
      <c r="J4" s="365"/>
      <c r="K4" s="366"/>
      <c r="L4" s="61"/>
      <c r="M4" s="61"/>
      <c r="N4" s="338"/>
    </row>
    <row r="5" spans="1:17" ht="14.65">
      <c r="A5" s="106" t="s">
        <v>83</v>
      </c>
      <c r="C5" s="61" t="s">
        <v>0</v>
      </c>
      <c r="D5" s="69">
        <v>2012</v>
      </c>
      <c r="E5" s="69">
        <v>2013</v>
      </c>
      <c r="F5" s="69">
        <v>2014</v>
      </c>
      <c r="G5" s="69">
        <v>2015</v>
      </c>
      <c r="H5" s="69">
        <v>2016</v>
      </c>
      <c r="I5" s="69">
        <v>2017</v>
      </c>
      <c r="J5" s="69">
        <v>2018</v>
      </c>
      <c r="K5" s="69">
        <v>2019</v>
      </c>
      <c r="L5" s="69">
        <v>2020</v>
      </c>
      <c r="M5" s="69">
        <v>2021</v>
      </c>
      <c r="N5" s="338" t="s">
        <v>84</v>
      </c>
    </row>
    <row r="6" spans="1:17" s="65" customFormat="1" ht="12.4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356"/>
      <c r="O6" s="63"/>
      <c r="P6" s="64"/>
      <c r="Q6" s="63"/>
    </row>
    <row r="7" spans="1:17" ht="13.5">
      <c r="B7" s="66"/>
      <c r="C7" s="225"/>
      <c r="D7" s="67"/>
      <c r="E7" s="67"/>
      <c r="F7" s="66"/>
      <c r="G7" s="66"/>
      <c r="I7" s="61"/>
      <c r="J7" s="61"/>
      <c r="K7" s="61"/>
      <c r="L7" s="61"/>
      <c r="M7" s="61"/>
      <c r="N7" s="338"/>
    </row>
    <row r="8" spans="1:17" ht="14.65">
      <c r="A8" s="106" t="s">
        <v>85</v>
      </c>
      <c r="B8" s="66"/>
      <c r="C8" s="67"/>
      <c r="D8" s="67"/>
      <c r="E8" s="67"/>
      <c r="F8" s="66"/>
      <c r="G8" s="66"/>
      <c r="I8" s="61"/>
      <c r="J8" s="61"/>
      <c r="K8" s="61"/>
      <c r="L8" s="61"/>
      <c r="M8" s="61"/>
      <c r="N8" s="338"/>
    </row>
    <row r="9" spans="1:17" ht="14.65">
      <c r="A9" s="106"/>
      <c r="B9" s="66"/>
      <c r="C9" s="67"/>
      <c r="D9" s="67"/>
      <c r="E9" s="67"/>
      <c r="F9" s="66"/>
      <c r="G9" s="66"/>
      <c r="I9" s="61"/>
      <c r="J9" s="61"/>
      <c r="K9" s="61"/>
      <c r="L9" s="61"/>
      <c r="M9" s="61"/>
      <c r="N9" s="338"/>
    </row>
    <row r="10" spans="1:17" ht="12.4">
      <c r="A10" s="58" t="s">
        <v>706</v>
      </c>
      <c r="B10" s="58" t="s">
        <v>86</v>
      </c>
      <c r="C10" s="293" t="s">
        <v>703</v>
      </c>
      <c r="F10" s="108">
        <v>538.68600000000004</v>
      </c>
      <c r="G10" s="108">
        <v>542.92700000000002</v>
      </c>
      <c r="H10" s="108">
        <v>547.96500000000003</v>
      </c>
      <c r="I10" s="108">
        <v>580.57000000000005</v>
      </c>
      <c r="J10" s="108">
        <v>658.61900000000003</v>
      </c>
      <c r="K10" s="108">
        <v>626.87</v>
      </c>
      <c r="L10" s="108">
        <v>621.72400000000005</v>
      </c>
      <c r="M10" s="108">
        <v>620.33799999999997</v>
      </c>
      <c r="N10" s="338" t="s">
        <v>86</v>
      </c>
      <c r="O10" s="60"/>
      <c r="P10" s="60"/>
      <c r="Q10" s="60"/>
    </row>
    <row r="11" spans="1:17" ht="12.4">
      <c r="A11" s="58" t="s">
        <v>705</v>
      </c>
      <c r="B11" s="58" t="s">
        <v>184</v>
      </c>
      <c r="C11" s="293" t="s">
        <v>703</v>
      </c>
      <c r="F11" s="108">
        <v>66.894000000000005</v>
      </c>
      <c r="G11" s="108">
        <v>67.429000000000002</v>
      </c>
      <c r="H11" s="108">
        <v>68.826999999999998</v>
      </c>
      <c r="I11" s="108">
        <v>72.793000000000006</v>
      </c>
      <c r="J11" s="108">
        <v>73.599999999999994</v>
      </c>
      <c r="K11" s="108">
        <v>72.683000000000007</v>
      </c>
      <c r="L11" s="108">
        <v>74.766999999999996</v>
      </c>
      <c r="M11" s="108">
        <v>73.855000000000004</v>
      </c>
      <c r="N11" s="338" t="s">
        <v>184</v>
      </c>
    </row>
    <row r="12" spans="1:17" ht="14.65">
      <c r="A12" s="106" t="s">
        <v>87</v>
      </c>
      <c r="F12" s="85"/>
      <c r="G12" s="85"/>
      <c r="H12" s="85"/>
      <c r="I12" s="85"/>
      <c r="J12" s="85"/>
      <c r="K12" s="85"/>
      <c r="L12" s="85"/>
      <c r="M12" s="85"/>
      <c r="N12" s="338"/>
    </row>
    <row r="13" spans="1:17" ht="12.4">
      <c r="A13" s="58" t="s">
        <v>707</v>
      </c>
      <c r="B13" s="58" t="s">
        <v>102</v>
      </c>
      <c r="C13" s="293" t="s">
        <v>703</v>
      </c>
      <c r="F13" s="108">
        <v>80.162999999999997</v>
      </c>
      <c r="G13" s="108">
        <v>80.186000000000007</v>
      </c>
      <c r="H13" s="108">
        <v>80.224000000000004</v>
      </c>
      <c r="I13" s="108">
        <v>80.254999999999995</v>
      </c>
      <c r="J13" s="108">
        <v>80.168999999999997</v>
      </c>
      <c r="K13" s="108">
        <v>80.171999999999997</v>
      </c>
      <c r="L13" s="108">
        <v>80.2</v>
      </c>
      <c r="M13" s="108">
        <v>80.206000000000003</v>
      </c>
      <c r="N13" s="338" t="s">
        <v>102</v>
      </c>
    </row>
    <row r="14" spans="1:17" ht="12.4">
      <c r="A14" s="58" t="s">
        <v>708</v>
      </c>
      <c r="B14" s="58" t="s">
        <v>104</v>
      </c>
      <c r="C14" s="293" t="s">
        <v>703</v>
      </c>
      <c r="F14" s="108">
        <v>8.5640000000000001</v>
      </c>
      <c r="G14" s="108">
        <v>8.7170000000000005</v>
      </c>
      <c r="H14" s="108">
        <v>8.7170000000000005</v>
      </c>
      <c r="I14" s="108">
        <v>8.7170000000000005</v>
      </c>
      <c r="J14" s="108">
        <v>8.7170000000000005</v>
      </c>
      <c r="K14" s="108">
        <v>8.7170000000000005</v>
      </c>
      <c r="L14" s="108">
        <v>8.7170000000000005</v>
      </c>
      <c r="M14" s="108">
        <v>8.7170000000000005</v>
      </c>
      <c r="N14" s="338" t="s">
        <v>104</v>
      </c>
    </row>
    <row r="15" spans="1:17" ht="12.4">
      <c r="C15" s="68"/>
      <c r="E15" s="58"/>
      <c r="F15" s="85"/>
      <c r="G15" s="85"/>
      <c r="H15" s="85"/>
      <c r="I15" s="85"/>
      <c r="J15" s="85"/>
      <c r="K15" s="85"/>
      <c r="L15" s="85"/>
      <c r="M15" s="85"/>
      <c r="N15" s="338"/>
    </row>
    <row r="16" spans="1:17" ht="24.75">
      <c r="A16" s="63" t="s">
        <v>709</v>
      </c>
      <c r="B16" s="58" t="s">
        <v>224</v>
      </c>
      <c r="C16" s="293" t="s">
        <v>703</v>
      </c>
      <c r="F16" s="108">
        <v>7.8879999999999999</v>
      </c>
      <c r="G16" s="108">
        <v>7.8879999999999999</v>
      </c>
      <c r="H16" s="108">
        <v>7.8879999999999999</v>
      </c>
      <c r="I16" s="108">
        <v>7.8879999999999999</v>
      </c>
      <c r="J16" s="108">
        <v>7.8879999999999999</v>
      </c>
      <c r="K16" s="108">
        <v>7.8879999999999999</v>
      </c>
      <c r="L16" s="108">
        <v>7.8879999999999999</v>
      </c>
      <c r="M16" s="108">
        <v>7.8879999999999999</v>
      </c>
      <c r="N16" s="338" t="s">
        <v>224</v>
      </c>
    </row>
    <row r="17" spans="1:14" ht="12.4">
      <c r="N17" s="338"/>
    </row>
    <row r="18" spans="1:14" ht="12" customHeight="1">
      <c r="A18" s="72" t="s">
        <v>710</v>
      </c>
      <c r="B18" s="72" t="s">
        <v>228</v>
      </c>
      <c r="C18" s="68" t="s">
        <v>1</v>
      </c>
      <c r="D18" s="72"/>
      <c r="E18" s="72"/>
      <c r="F18" s="109">
        <v>13.5</v>
      </c>
      <c r="G18" s="109">
        <f>F18</f>
        <v>13.5</v>
      </c>
      <c r="H18" s="109">
        <f t="shared" ref="H18:M18" si="0">G18</f>
        <v>13.5</v>
      </c>
      <c r="I18" s="109">
        <f t="shared" si="0"/>
        <v>13.5</v>
      </c>
      <c r="J18" s="109">
        <f t="shared" si="0"/>
        <v>13.5</v>
      </c>
      <c r="K18" s="109">
        <f t="shared" si="0"/>
        <v>13.5</v>
      </c>
      <c r="L18" s="109">
        <f t="shared" si="0"/>
        <v>13.5</v>
      </c>
      <c r="M18" s="109">
        <f t="shared" si="0"/>
        <v>13.5</v>
      </c>
      <c r="N18" s="338" t="s">
        <v>228</v>
      </c>
    </row>
    <row r="19" spans="1:14" ht="12.75" customHeight="1">
      <c r="N19" s="341"/>
    </row>
    <row r="20" spans="1:14" ht="12.75" customHeight="1">
      <c r="A20" s="58" t="s">
        <v>711</v>
      </c>
      <c r="B20" s="58" t="s">
        <v>148</v>
      </c>
      <c r="C20" s="59" t="s">
        <v>532</v>
      </c>
      <c r="F20" s="100">
        <v>0.44359999999999999</v>
      </c>
      <c r="G20" s="100">
        <v>0.44359999999999999</v>
      </c>
      <c r="H20" s="100">
        <v>0.44359999999999999</v>
      </c>
      <c r="I20" s="100">
        <v>0.44359999999999999</v>
      </c>
      <c r="J20" s="100">
        <v>0.44359999999999999</v>
      </c>
      <c r="K20" s="100">
        <v>0.44359999999999999</v>
      </c>
      <c r="L20" s="100">
        <v>0.44359999999999999</v>
      </c>
      <c r="M20" s="100">
        <v>0.44359999999999999</v>
      </c>
      <c r="N20" s="340" t="s">
        <v>148</v>
      </c>
    </row>
    <row r="21" spans="1:14" ht="12.75" customHeight="1">
      <c r="N21" s="341"/>
    </row>
    <row r="22" spans="1:14" ht="12.75" customHeight="1">
      <c r="A22" s="2" t="s">
        <v>20</v>
      </c>
      <c r="B22" s="72"/>
      <c r="C22" s="72"/>
      <c r="D22" s="72"/>
      <c r="E22" s="72"/>
      <c r="F22" s="97"/>
      <c r="G22" s="97"/>
      <c r="H22" s="97"/>
      <c r="I22" s="97"/>
      <c r="J22" s="97"/>
      <c r="K22" s="97"/>
      <c r="L22" s="97"/>
      <c r="M22" s="97"/>
      <c r="N22" s="340"/>
    </row>
    <row r="23" spans="1:14" ht="12.75" customHeight="1">
      <c r="A23" s="72" t="s">
        <v>712</v>
      </c>
      <c r="B23" s="72" t="s">
        <v>30</v>
      </c>
      <c r="C23" s="72" t="s">
        <v>97</v>
      </c>
      <c r="D23" s="72"/>
      <c r="E23" s="72"/>
      <c r="F23" s="109">
        <v>0.9</v>
      </c>
      <c r="G23" s="109">
        <f t="shared" ref="G23:M23" si="1">F23</f>
        <v>0.9</v>
      </c>
      <c r="H23" s="109">
        <f t="shared" si="1"/>
        <v>0.9</v>
      </c>
      <c r="I23" s="109">
        <f t="shared" si="1"/>
        <v>0.9</v>
      </c>
      <c r="J23" s="109">
        <f t="shared" si="1"/>
        <v>0.9</v>
      </c>
      <c r="K23" s="109">
        <f t="shared" si="1"/>
        <v>0.9</v>
      </c>
      <c r="L23" s="109">
        <f t="shared" si="1"/>
        <v>0.9</v>
      </c>
      <c r="M23" s="109">
        <f t="shared" si="1"/>
        <v>0.9</v>
      </c>
      <c r="N23" s="343" t="s">
        <v>30</v>
      </c>
    </row>
    <row r="24" spans="1:14" ht="12.75" customHeight="1">
      <c r="N24" s="341"/>
    </row>
    <row r="25" spans="1:14" ht="12.75" customHeight="1">
      <c r="N25" s="341"/>
    </row>
    <row r="26" spans="1:14" ht="12.75" customHeight="1">
      <c r="A26" s="326" t="s">
        <v>149</v>
      </c>
      <c r="B26" s="319"/>
      <c r="N26" s="341"/>
    </row>
    <row r="27" spans="1:14" ht="12.75" customHeight="1">
      <c r="A27" s="326" t="s">
        <v>713</v>
      </c>
      <c r="B27" s="319"/>
      <c r="N27" s="341"/>
    </row>
    <row r="28" spans="1:14" ht="12.75" customHeight="1">
      <c r="A28" s="104" t="s">
        <v>150</v>
      </c>
      <c r="B28" s="58" t="s">
        <v>141</v>
      </c>
      <c r="C28" s="59" t="s">
        <v>704</v>
      </c>
      <c r="F28" s="111">
        <v>0.7</v>
      </c>
      <c r="G28" s="111">
        <v>0.7</v>
      </c>
      <c r="H28" s="111">
        <v>0.7</v>
      </c>
      <c r="I28" s="111">
        <v>0.7</v>
      </c>
      <c r="J28" s="111">
        <v>0.7</v>
      </c>
      <c r="K28" s="111">
        <v>0.7</v>
      </c>
      <c r="L28" s="111">
        <v>0.7</v>
      </c>
      <c r="M28" s="111">
        <v>0.7</v>
      </c>
      <c r="N28" s="340" t="s">
        <v>151</v>
      </c>
    </row>
    <row r="29" spans="1:14" s="90" customFormat="1" ht="12.75" customHeight="1">
      <c r="A29" s="319"/>
      <c r="B29" s="104"/>
      <c r="C29" s="110"/>
      <c r="D29" s="110"/>
      <c r="E29" s="110"/>
      <c r="F29" s="89"/>
      <c r="G29" s="89"/>
      <c r="H29" s="89"/>
      <c r="I29" s="89"/>
      <c r="J29" s="89"/>
      <c r="K29" s="89"/>
      <c r="L29" s="89"/>
      <c r="M29" s="89"/>
      <c r="N29" s="340"/>
    </row>
    <row r="30" spans="1:14" s="58" customFormat="1" ht="12.75" customHeight="1">
      <c r="A30" s="319" t="s">
        <v>502</v>
      </c>
      <c r="B30" s="58" t="s">
        <v>503</v>
      </c>
      <c r="C30" s="59" t="s">
        <v>533</v>
      </c>
      <c r="D30" s="59"/>
      <c r="E30" s="59"/>
      <c r="F30" s="111">
        <v>6.9</v>
      </c>
      <c r="G30" s="111">
        <v>6.9</v>
      </c>
      <c r="H30" s="111">
        <v>6.9</v>
      </c>
      <c r="I30" s="111">
        <v>6.9</v>
      </c>
      <c r="J30" s="111">
        <v>6.9</v>
      </c>
      <c r="K30" s="111">
        <v>6.9</v>
      </c>
      <c r="L30" s="111">
        <v>6.9</v>
      </c>
      <c r="M30" s="111">
        <v>6.9</v>
      </c>
      <c r="N30" s="340" t="s">
        <v>503</v>
      </c>
    </row>
    <row r="31" spans="1:14" s="58" customFormat="1" ht="12.75" customHeight="1">
      <c r="A31" s="319" t="s">
        <v>504</v>
      </c>
      <c r="B31" s="58" t="s">
        <v>505</v>
      </c>
      <c r="C31" s="59" t="s">
        <v>533</v>
      </c>
      <c r="D31" s="59"/>
      <c r="E31" s="59"/>
      <c r="F31" s="111">
        <v>8.5</v>
      </c>
      <c r="G31" s="111">
        <v>8.5</v>
      </c>
      <c r="H31" s="111">
        <v>8.5</v>
      </c>
      <c r="I31" s="111">
        <v>8.5</v>
      </c>
      <c r="J31" s="111">
        <v>8.5</v>
      </c>
      <c r="K31" s="111">
        <v>8.5</v>
      </c>
      <c r="L31" s="111">
        <v>8.5</v>
      </c>
      <c r="M31" s="111">
        <v>8.5</v>
      </c>
      <c r="N31" s="340" t="s">
        <v>505</v>
      </c>
    </row>
    <row r="32" spans="1:14" s="58" customFormat="1" ht="12.75" customHeight="1">
      <c r="A32" s="319" t="s">
        <v>506</v>
      </c>
      <c r="B32" s="58" t="s">
        <v>507</v>
      </c>
      <c r="C32" s="59" t="s">
        <v>533</v>
      </c>
      <c r="D32" s="59"/>
      <c r="E32" s="59"/>
      <c r="F32" s="111">
        <v>5.3</v>
      </c>
      <c r="G32" s="111">
        <v>5.3</v>
      </c>
      <c r="H32" s="111">
        <v>5.3</v>
      </c>
      <c r="I32" s="111">
        <v>5.3</v>
      </c>
      <c r="J32" s="111">
        <v>5.3</v>
      </c>
      <c r="K32" s="111">
        <v>5.3</v>
      </c>
      <c r="L32" s="111">
        <v>5.3</v>
      </c>
      <c r="M32" s="111">
        <v>5.3</v>
      </c>
      <c r="N32" s="340" t="s">
        <v>507</v>
      </c>
    </row>
    <row r="33" spans="1:14" s="58" customFormat="1" ht="12.75" customHeight="1">
      <c r="A33" s="319" t="s">
        <v>508</v>
      </c>
      <c r="B33" s="58" t="s">
        <v>509</v>
      </c>
      <c r="C33" s="59" t="s">
        <v>532</v>
      </c>
      <c r="D33" s="59"/>
      <c r="E33" s="59"/>
      <c r="F33" s="88">
        <v>0.01</v>
      </c>
      <c r="G33" s="88">
        <v>0.01</v>
      </c>
      <c r="H33" s="88">
        <v>0.01</v>
      </c>
      <c r="I33" s="88">
        <v>0.01</v>
      </c>
      <c r="J33" s="88">
        <v>0.01</v>
      </c>
      <c r="K33" s="88">
        <v>0.01</v>
      </c>
      <c r="L33" s="88">
        <v>0.01</v>
      </c>
      <c r="M33" s="88">
        <v>0.01</v>
      </c>
      <c r="N33" s="340" t="s">
        <v>509</v>
      </c>
    </row>
    <row r="34" spans="1:14" s="58" customFormat="1" ht="12.75" customHeight="1">
      <c r="A34" s="319" t="s">
        <v>510</v>
      </c>
      <c r="B34" s="58" t="s">
        <v>511</v>
      </c>
      <c r="C34" s="59" t="s">
        <v>532</v>
      </c>
      <c r="D34" s="59"/>
      <c r="E34" s="59"/>
      <c r="F34" s="88">
        <v>-0.01</v>
      </c>
      <c r="G34" s="88">
        <v>-0.01</v>
      </c>
      <c r="H34" s="88">
        <v>-0.01</v>
      </c>
      <c r="I34" s="88">
        <v>-0.01</v>
      </c>
      <c r="J34" s="88">
        <v>-0.01</v>
      </c>
      <c r="K34" s="88">
        <v>-0.01</v>
      </c>
      <c r="L34" s="88">
        <v>-0.01</v>
      </c>
      <c r="M34" s="88">
        <v>-0.01</v>
      </c>
      <c r="N34" s="340" t="s">
        <v>511</v>
      </c>
    </row>
    <row r="35" spans="1:14" s="90" customFormat="1" ht="12.75" customHeight="1">
      <c r="A35" s="319"/>
      <c r="B35" s="104"/>
      <c r="C35" s="110"/>
      <c r="D35" s="110"/>
      <c r="E35" s="110"/>
      <c r="F35" s="89"/>
      <c r="G35" s="89"/>
      <c r="H35" s="89"/>
      <c r="I35" s="89"/>
      <c r="J35" s="89"/>
      <c r="K35" s="89"/>
      <c r="L35" s="89"/>
      <c r="M35" s="89"/>
      <c r="N35" s="340"/>
    </row>
    <row r="36" spans="1:14" ht="12.75" customHeight="1">
      <c r="A36" s="324" t="s">
        <v>726</v>
      </c>
      <c r="B36" s="320" t="s">
        <v>727</v>
      </c>
      <c r="C36" s="321" t="s">
        <v>532</v>
      </c>
      <c r="D36" s="321"/>
      <c r="E36" s="321"/>
      <c r="F36" s="111">
        <v>0</v>
      </c>
      <c r="G36" s="111">
        <v>0</v>
      </c>
      <c r="H36" s="111">
        <v>0</v>
      </c>
      <c r="I36" s="111">
        <f>1-I28</f>
        <v>0.30000000000000004</v>
      </c>
      <c r="J36" s="111">
        <f t="shared" ref="J36:M36" si="2">1-J28</f>
        <v>0.30000000000000004</v>
      </c>
      <c r="K36" s="111">
        <f t="shared" si="2"/>
        <v>0.30000000000000004</v>
      </c>
      <c r="L36" s="111">
        <f t="shared" si="2"/>
        <v>0.30000000000000004</v>
      </c>
      <c r="M36" s="111">
        <f t="shared" si="2"/>
        <v>0.30000000000000004</v>
      </c>
      <c r="N36" s="340" t="s">
        <v>727</v>
      </c>
    </row>
    <row r="37" spans="1:14" ht="12.75" customHeight="1">
      <c r="A37" s="319" t="s">
        <v>159</v>
      </c>
      <c r="B37" s="58" t="s">
        <v>152</v>
      </c>
      <c r="C37" s="59" t="s">
        <v>533</v>
      </c>
      <c r="F37" s="325">
        <v>7.4</v>
      </c>
      <c r="G37" s="325">
        <v>7.4</v>
      </c>
      <c r="H37" s="325">
        <v>7.4</v>
      </c>
      <c r="I37" s="325">
        <v>7.4</v>
      </c>
      <c r="J37" s="325">
        <v>7.4</v>
      </c>
      <c r="K37" s="325">
        <v>7.4</v>
      </c>
      <c r="L37" s="325">
        <v>7.4</v>
      </c>
      <c r="M37" s="325">
        <v>7.4</v>
      </c>
      <c r="N37" s="340" t="s">
        <v>152</v>
      </c>
    </row>
    <row r="38" spans="1:14" ht="12.75" customHeight="1">
      <c r="A38" s="319" t="s">
        <v>160</v>
      </c>
      <c r="B38" s="58" t="s">
        <v>153</v>
      </c>
      <c r="C38" s="59" t="s">
        <v>533</v>
      </c>
      <c r="F38" s="325">
        <v>9</v>
      </c>
      <c r="G38" s="325">
        <v>9</v>
      </c>
      <c r="H38" s="325">
        <v>9</v>
      </c>
      <c r="I38" s="325">
        <v>9</v>
      </c>
      <c r="J38" s="325">
        <v>9</v>
      </c>
      <c r="K38" s="325">
        <v>9</v>
      </c>
      <c r="L38" s="325">
        <v>9</v>
      </c>
      <c r="M38" s="325">
        <v>9</v>
      </c>
      <c r="N38" s="340" t="s">
        <v>153</v>
      </c>
    </row>
    <row r="39" spans="1:14" ht="12.75" customHeight="1">
      <c r="A39" s="319" t="s">
        <v>161</v>
      </c>
      <c r="B39" s="58" t="s">
        <v>155</v>
      </c>
      <c r="C39" s="59" t="s">
        <v>533</v>
      </c>
      <c r="F39" s="325">
        <v>5.8</v>
      </c>
      <c r="G39" s="325">
        <v>5.8</v>
      </c>
      <c r="H39" s="325">
        <v>5.8</v>
      </c>
      <c r="I39" s="325">
        <v>5.8</v>
      </c>
      <c r="J39" s="325">
        <v>5.8</v>
      </c>
      <c r="K39" s="325">
        <v>5.8</v>
      </c>
      <c r="L39" s="325">
        <v>5.8</v>
      </c>
      <c r="M39" s="325">
        <v>5.8</v>
      </c>
      <c r="N39" s="340" t="s">
        <v>155</v>
      </c>
    </row>
    <row r="40" spans="1:14" ht="12.75" customHeight="1">
      <c r="A40" s="319" t="s">
        <v>162</v>
      </c>
      <c r="B40" s="58" t="s">
        <v>154</v>
      </c>
      <c r="C40" s="59" t="s">
        <v>532</v>
      </c>
      <c r="F40" s="88">
        <v>0.01</v>
      </c>
      <c r="G40" s="88">
        <v>0.01</v>
      </c>
      <c r="H40" s="88">
        <v>0.01</v>
      </c>
      <c r="I40" s="88">
        <v>0.01</v>
      </c>
      <c r="J40" s="88">
        <v>0.01</v>
      </c>
      <c r="K40" s="88">
        <v>0.01</v>
      </c>
      <c r="L40" s="88">
        <v>0.01</v>
      </c>
      <c r="M40" s="88">
        <v>0.01</v>
      </c>
      <c r="N40" s="340" t="s">
        <v>154</v>
      </c>
    </row>
    <row r="41" spans="1:14" ht="12.75" customHeight="1">
      <c r="A41" s="319" t="s">
        <v>163</v>
      </c>
      <c r="B41" s="58" t="s">
        <v>156</v>
      </c>
      <c r="C41" s="59" t="s">
        <v>532</v>
      </c>
      <c r="F41" s="88">
        <v>-0.01</v>
      </c>
      <c r="G41" s="88">
        <v>-0.01</v>
      </c>
      <c r="H41" s="88">
        <v>-0.01</v>
      </c>
      <c r="I41" s="88">
        <v>-0.01</v>
      </c>
      <c r="J41" s="88">
        <v>-0.01</v>
      </c>
      <c r="K41" s="88">
        <v>-0.01</v>
      </c>
      <c r="L41" s="88">
        <v>-0.01</v>
      </c>
      <c r="M41" s="88">
        <v>-0.01</v>
      </c>
      <c r="N41" s="340" t="s">
        <v>156</v>
      </c>
    </row>
    <row r="42" spans="1:14" s="87" customFormat="1" ht="12.75" customHeight="1">
      <c r="A42" s="322" t="s">
        <v>534</v>
      </c>
      <c r="B42" s="58"/>
      <c r="C42" s="59" t="s">
        <v>97</v>
      </c>
      <c r="D42" s="59"/>
      <c r="E42" s="59"/>
      <c r="F42" s="112">
        <v>5.0000000000000001E-3</v>
      </c>
      <c r="G42" s="112">
        <v>5.0000000000000001E-3</v>
      </c>
      <c r="H42" s="112">
        <v>5.0000000000000001E-3</v>
      </c>
      <c r="I42" s="112">
        <v>5.0000000000000001E-3</v>
      </c>
      <c r="J42" s="112">
        <v>5.0000000000000001E-3</v>
      </c>
      <c r="K42" s="112">
        <v>5.0000000000000001E-3</v>
      </c>
      <c r="L42" s="112">
        <v>5.0000000000000001E-3</v>
      </c>
      <c r="M42" s="112">
        <v>5.0000000000000001E-3</v>
      </c>
      <c r="N42" s="340" t="s">
        <v>738</v>
      </c>
    </row>
    <row r="43" spans="1:14" ht="12.75" customHeight="1">
      <c r="N43" s="341"/>
    </row>
    <row r="44" spans="1:14" ht="12.75" customHeight="1">
      <c r="N44" s="341"/>
    </row>
    <row r="45" spans="1:14" ht="12.75" customHeight="1">
      <c r="A45" s="72" t="s">
        <v>714</v>
      </c>
      <c r="B45" s="72" t="s">
        <v>32</v>
      </c>
      <c r="C45" s="224" t="s">
        <v>532</v>
      </c>
      <c r="D45" s="72"/>
      <c r="E45" s="72"/>
      <c r="F45" s="88">
        <v>7.0000000000000001E-3</v>
      </c>
      <c r="G45" s="88">
        <v>7.0000000000000001E-3</v>
      </c>
      <c r="H45" s="88">
        <v>7.0000000000000001E-3</v>
      </c>
      <c r="I45" s="88">
        <v>7.0000000000000001E-3</v>
      </c>
      <c r="J45" s="88">
        <v>7.0000000000000001E-3</v>
      </c>
      <c r="K45" s="88">
        <v>7.0000000000000001E-3</v>
      </c>
      <c r="L45" s="88">
        <v>7.0000000000000001E-3</v>
      </c>
      <c r="M45" s="88">
        <v>7.0000000000000001E-3</v>
      </c>
      <c r="N45" s="340" t="s">
        <v>32</v>
      </c>
    </row>
    <row r="46" spans="1:14" ht="12.75" customHeight="1">
      <c r="N46" s="341"/>
    </row>
    <row r="47" spans="1:14" ht="12.75" customHeight="1">
      <c r="N47" s="341"/>
    </row>
    <row r="48" spans="1:14" ht="12.75" customHeight="1">
      <c r="A48" s="107" t="s">
        <v>325</v>
      </c>
      <c r="N48" s="341"/>
    </row>
    <row r="49" spans="1:17" ht="41.25" customHeight="1">
      <c r="A49" s="72" t="s">
        <v>715</v>
      </c>
      <c r="B49" s="72" t="s">
        <v>271</v>
      </c>
      <c r="C49" s="223" t="s">
        <v>535</v>
      </c>
      <c r="F49" s="99">
        <v>26</v>
      </c>
      <c r="G49" s="99">
        <v>26</v>
      </c>
      <c r="H49" s="99">
        <v>26</v>
      </c>
      <c r="I49" s="99">
        <v>26</v>
      </c>
      <c r="J49" s="99">
        <v>26</v>
      </c>
      <c r="K49" s="99">
        <v>26</v>
      </c>
      <c r="L49" s="99">
        <v>26</v>
      </c>
      <c r="M49" s="99">
        <v>26</v>
      </c>
      <c r="N49" s="340" t="s">
        <v>271</v>
      </c>
    </row>
    <row r="50" spans="1:17" s="84" customFormat="1" ht="37.15">
      <c r="A50" s="72" t="s">
        <v>716</v>
      </c>
      <c r="B50" s="72" t="s">
        <v>331</v>
      </c>
      <c r="C50" s="223" t="s">
        <v>535</v>
      </c>
      <c r="D50" s="72"/>
      <c r="E50" s="72"/>
      <c r="F50" s="93">
        <v>22</v>
      </c>
      <c r="G50" s="93">
        <v>22</v>
      </c>
      <c r="H50" s="93">
        <v>22</v>
      </c>
      <c r="I50" s="93">
        <v>22</v>
      </c>
      <c r="J50" s="93">
        <v>22</v>
      </c>
      <c r="K50" s="93">
        <v>22</v>
      </c>
      <c r="L50" s="93">
        <v>22</v>
      </c>
      <c r="M50" s="93">
        <v>22</v>
      </c>
      <c r="N50" s="343" t="s">
        <v>331</v>
      </c>
    </row>
    <row r="51" spans="1:17" s="91" customFormat="1" ht="12.4">
      <c r="A51" s="98"/>
      <c r="B51" s="98"/>
      <c r="C51" s="98"/>
      <c r="D51" s="98"/>
      <c r="E51" s="98"/>
      <c r="F51" s="92"/>
      <c r="G51" s="92"/>
      <c r="H51" s="92"/>
      <c r="I51" s="92"/>
      <c r="J51" s="92"/>
      <c r="K51" s="92"/>
      <c r="L51" s="92"/>
      <c r="M51" s="92"/>
      <c r="N51" s="343"/>
    </row>
    <row r="52" spans="1:17" s="86" customFormat="1" ht="37.15">
      <c r="A52" s="72" t="s">
        <v>717</v>
      </c>
      <c r="B52" s="72" t="s">
        <v>319</v>
      </c>
      <c r="C52" s="223" t="s">
        <v>535</v>
      </c>
      <c r="D52" s="72"/>
      <c r="E52" s="72"/>
      <c r="F52" s="93">
        <v>-60</v>
      </c>
      <c r="G52" s="93">
        <v>-60</v>
      </c>
      <c r="H52" s="93">
        <v>-60</v>
      </c>
      <c r="I52" s="93">
        <v>-60</v>
      </c>
      <c r="J52" s="93">
        <v>-60</v>
      </c>
      <c r="K52" s="93">
        <v>-60</v>
      </c>
      <c r="L52" s="93">
        <v>-60</v>
      </c>
      <c r="M52" s="93">
        <v>-60</v>
      </c>
      <c r="N52" s="343" t="s">
        <v>319</v>
      </c>
    </row>
    <row r="53" spans="1:17" s="86" customFormat="1" ht="37.15">
      <c r="A53" s="72" t="s">
        <v>718</v>
      </c>
      <c r="B53" s="72" t="s">
        <v>320</v>
      </c>
      <c r="C53" s="223" t="s">
        <v>535</v>
      </c>
      <c r="D53" s="72"/>
      <c r="E53" s="72"/>
      <c r="F53" s="93">
        <v>20</v>
      </c>
      <c r="G53" s="93">
        <v>20</v>
      </c>
      <c r="H53" s="93">
        <v>20</v>
      </c>
      <c r="I53" s="93">
        <v>20</v>
      </c>
      <c r="J53" s="93">
        <v>20</v>
      </c>
      <c r="K53" s="93">
        <v>20</v>
      </c>
      <c r="L53" s="93">
        <v>20</v>
      </c>
      <c r="M53" s="93">
        <v>20</v>
      </c>
      <c r="N53" s="343" t="s">
        <v>320</v>
      </c>
    </row>
    <row r="54" spans="1:17" s="91" customFormat="1" ht="12.4">
      <c r="A54" s="98"/>
      <c r="B54" s="98"/>
      <c r="C54" s="98"/>
      <c r="D54" s="98"/>
      <c r="E54" s="98"/>
      <c r="F54" s="92"/>
      <c r="G54" s="92"/>
      <c r="H54" s="92"/>
      <c r="I54" s="92"/>
      <c r="J54" s="92"/>
      <c r="K54" s="92"/>
      <c r="L54" s="92"/>
      <c r="M54" s="92"/>
      <c r="N54" s="343"/>
    </row>
    <row r="55" spans="1:17" ht="12.75" customHeight="1">
      <c r="A55" s="107" t="s">
        <v>379</v>
      </c>
      <c r="N55" s="341"/>
    </row>
    <row r="56" spans="1:17" ht="51.75" customHeight="1">
      <c r="A56" s="58" t="s">
        <v>719</v>
      </c>
      <c r="B56" s="58" t="s">
        <v>254</v>
      </c>
      <c r="C56" s="223" t="s">
        <v>536</v>
      </c>
      <c r="F56" s="113">
        <v>94.224999999999994</v>
      </c>
      <c r="G56" s="113">
        <v>87.484999999999999</v>
      </c>
      <c r="H56" s="113">
        <v>79.322999999999993</v>
      </c>
      <c r="I56" s="113">
        <v>58.722999999999999</v>
      </c>
      <c r="J56" s="113">
        <v>3.3000000000000002E-2</v>
      </c>
      <c r="K56" s="113">
        <v>3.3000000000000002E-2</v>
      </c>
      <c r="L56" s="113">
        <v>0</v>
      </c>
      <c r="M56" s="113">
        <v>0</v>
      </c>
      <c r="N56" s="340" t="s">
        <v>254</v>
      </c>
    </row>
    <row r="57" spans="1:17" ht="12.75" customHeight="1">
      <c r="N57" s="341"/>
    </row>
    <row r="58" spans="1:17" ht="42.75" customHeight="1">
      <c r="A58" s="58" t="s">
        <v>720</v>
      </c>
      <c r="B58" s="58" t="s">
        <v>381</v>
      </c>
      <c r="C58" s="223" t="s">
        <v>536</v>
      </c>
      <c r="F58" s="99">
        <v>7.23</v>
      </c>
      <c r="G58" s="99">
        <v>7.23</v>
      </c>
      <c r="H58" s="99">
        <v>7.23</v>
      </c>
      <c r="I58" s="99">
        <v>7.23</v>
      </c>
      <c r="J58" s="99">
        <v>7.23</v>
      </c>
      <c r="K58" s="99">
        <v>3.62</v>
      </c>
      <c r="L58" s="99">
        <v>0</v>
      </c>
      <c r="M58" s="99">
        <v>0</v>
      </c>
      <c r="N58" s="340" t="s">
        <v>381</v>
      </c>
    </row>
    <row r="59" spans="1:17" s="84" customFormat="1" ht="13.5">
      <c r="A59" s="72" t="s">
        <v>721</v>
      </c>
      <c r="B59" s="72" t="s">
        <v>519</v>
      </c>
      <c r="C59" s="224" t="s">
        <v>532</v>
      </c>
      <c r="D59" s="1"/>
      <c r="E59" s="1"/>
      <c r="F59" s="94">
        <v>0.44359999999999999</v>
      </c>
      <c r="G59" s="94">
        <v>0.44359999999999999</v>
      </c>
      <c r="H59" s="94">
        <v>0.44359999999999999</v>
      </c>
      <c r="I59" s="94">
        <v>0.44359999999999999</v>
      </c>
      <c r="J59" s="94">
        <v>0.44359999999999999</v>
      </c>
      <c r="K59" s="94">
        <v>0.44359999999999999</v>
      </c>
      <c r="L59" s="94">
        <v>0.44359999999999999</v>
      </c>
      <c r="M59" s="94">
        <v>0.44359999999999999</v>
      </c>
      <c r="N59" s="343" t="s">
        <v>398</v>
      </c>
      <c r="O59" s="1"/>
      <c r="P59" s="1"/>
      <c r="Q59" s="1"/>
    </row>
    <row r="60" spans="1:17" ht="12.75" customHeight="1">
      <c r="N60" s="341"/>
    </row>
    <row r="61" spans="1:17" ht="12.75" customHeight="1">
      <c r="N61" s="341"/>
    </row>
    <row r="62" spans="1:17" ht="12.75" customHeight="1">
      <c r="A62" s="107" t="s">
        <v>520</v>
      </c>
      <c r="N62" s="341"/>
    </row>
    <row r="63" spans="1:17" ht="12.75" customHeight="1">
      <c r="A63" s="107" t="s">
        <v>637</v>
      </c>
      <c r="N63" s="341"/>
    </row>
    <row r="64" spans="1:17" s="84" customFormat="1" ht="12.4">
      <c r="A64" s="72" t="s">
        <v>442</v>
      </c>
      <c r="B64" s="72" t="s">
        <v>447</v>
      </c>
      <c r="C64" s="72" t="s">
        <v>97</v>
      </c>
      <c r="D64" s="72"/>
      <c r="E64" s="72"/>
      <c r="F64" s="93">
        <v>0.45</v>
      </c>
      <c r="G64" s="93">
        <v>0.45</v>
      </c>
      <c r="H64" s="93">
        <v>0.45</v>
      </c>
      <c r="I64" s="93">
        <v>0.45</v>
      </c>
      <c r="J64" s="93">
        <v>0.45</v>
      </c>
      <c r="K64" s="93">
        <v>0.45</v>
      </c>
      <c r="L64" s="93">
        <v>0.45</v>
      </c>
      <c r="M64" s="93">
        <v>0.45</v>
      </c>
      <c r="N64" s="343" t="s">
        <v>447</v>
      </c>
    </row>
    <row r="65" spans="1:14" s="84" customFormat="1" ht="12.4">
      <c r="A65" s="72" t="s">
        <v>443</v>
      </c>
      <c r="B65" s="72" t="s">
        <v>448</v>
      </c>
      <c r="C65" s="72" t="s">
        <v>97</v>
      </c>
      <c r="D65" s="72"/>
      <c r="E65" s="72"/>
      <c r="F65" s="93">
        <v>0.45</v>
      </c>
      <c r="G65" s="93">
        <v>0.45</v>
      </c>
      <c r="H65" s="93">
        <v>0.45</v>
      </c>
      <c r="I65" s="93">
        <v>0.45</v>
      </c>
      <c r="J65" s="93">
        <v>0.45</v>
      </c>
      <c r="K65" s="93">
        <v>0.45</v>
      </c>
      <c r="L65" s="93">
        <v>0.45</v>
      </c>
      <c r="M65" s="93">
        <v>0.45</v>
      </c>
      <c r="N65" s="343" t="s">
        <v>448</v>
      </c>
    </row>
    <row r="66" spans="1:14" s="84" customFormat="1" ht="12.4">
      <c r="A66" s="72" t="s">
        <v>444</v>
      </c>
      <c r="B66" s="72" t="s">
        <v>449</v>
      </c>
      <c r="C66" s="224" t="s">
        <v>1</v>
      </c>
      <c r="D66" s="72"/>
      <c r="E66" s="72"/>
      <c r="F66" s="93">
        <v>7</v>
      </c>
      <c r="G66" s="93">
        <v>7</v>
      </c>
      <c r="H66" s="93">
        <v>7</v>
      </c>
      <c r="I66" s="93">
        <v>7</v>
      </c>
      <c r="J66" s="93">
        <v>7</v>
      </c>
      <c r="K66" s="93">
        <v>7</v>
      </c>
      <c r="L66" s="93">
        <v>7</v>
      </c>
      <c r="M66" s="93">
        <v>7</v>
      </c>
      <c r="N66" s="343" t="s">
        <v>449</v>
      </c>
    </row>
    <row r="67" spans="1:14" s="84" customFormat="1" ht="12.4">
      <c r="A67" s="72" t="s">
        <v>445</v>
      </c>
      <c r="B67" s="72" t="s">
        <v>450</v>
      </c>
      <c r="C67" s="224" t="s">
        <v>1</v>
      </c>
      <c r="D67" s="72"/>
      <c r="E67" s="72"/>
      <c r="F67" s="93">
        <v>-7</v>
      </c>
      <c r="G67" s="93">
        <v>-7</v>
      </c>
      <c r="H67" s="93">
        <v>-7</v>
      </c>
      <c r="I67" s="93">
        <v>-7</v>
      </c>
      <c r="J67" s="93">
        <v>-7</v>
      </c>
      <c r="K67" s="93">
        <v>-7</v>
      </c>
      <c r="L67" s="93">
        <v>-7</v>
      </c>
      <c r="M67" s="93">
        <v>-7</v>
      </c>
      <c r="N67" s="343" t="s">
        <v>450</v>
      </c>
    </row>
    <row r="68" spans="1:14" ht="12.75" customHeight="1">
      <c r="N68" s="341"/>
    </row>
    <row r="69" spans="1:14" ht="12.75" customHeight="1">
      <c r="N69" s="341"/>
    </row>
    <row r="70" spans="1:14" ht="12.75" customHeight="1">
      <c r="A70" s="72" t="s">
        <v>722</v>
      </c>
      <c r="B70" s="98" t="s">
        <v>501</v>
      </c>
      <c r="C70" s="59" t="s">
        <v>528</v>
      </c>
      <c r="F70" s="114">
        <v>2917</v>
      </c>
      <c r="G70" s="114">
        <v>2829</v>
      </c>
      <c r="H70" s="114">
        <v>2744</v>
      </c>
      <c r="I70" s="114">
        <v>2897</v>
      </c>
      <c r="J70" s="114">
        <v>2897</v>
      </c>
      <c r="N70" s="341"/>
    </row>
    <row r="71" spans="1:14" ht="12.75" customHeight="1">
      <c r="N71" s="341"/>
    </row>
    <row r="72" spans="1:14" ht="12.75" customHeight="1">
      <c r="N72" s="341"/>
    </row>
    <row r="73" spans="1:14" ht="12.75" customHeight="1">
      <c r="N73" s="341"/>
    </row>
    <row r="74" spans="1:14" ht="12.75" customHeight="1">
      <c r="N74" s="341"/>
    </row>
    <row r="75" spans="1:14" ht="12.75" customHeight="1">
      <c r="N75" s="341"/>
    </row>
    <row r="76" spans="1:14" ht="12.75" customHeight="1"/>
    <row r="77" spans="1:14" ht="12.75" customHeight="1"/>
    <row r="78" spans="1:14" ht="12.75" customHeight="1"/>
    <row r="79" spans="1:14" ht="12.75" customHeight="1"/>
    <row r="80" spans="1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scale="70" orientation="landscape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XFD468"/>
  <sheetViews>
    <sheetView showGridLines="0" zoomScale="85" zoomScaleNormal="85" zoomScaleSheetLayoutView="90" workbookViewId="0">
      <pane xSplit="1" ySplit="8" topLeftCell="B122" activePane="bottomRight" state="frozen"/>
      <selection pane="topRight"/>
      <selection pane="bottomLeft"/>
      <selection pane="bottomRight" activeCell="F152" sqref="F152"/>
    </sheetView>
  </sheetViews>
  <sheetFormatPr defaultColWidth="0" defaultRowHeight="12.75" customHeight="1" zeroHeight="1"/>
  <cols>
    <col min="1" max="1" width="58.234375" style="125" customWidth="1"/>
    <col min="2" max="2" width="12.3515625" style="121" customWidth="1"/>
    <col min="3" max="5" width="9.1171875" style="148" customWidth="1"/>
    <col min="6" max="6" width="9.1171875" style="125" customWidth="1"/>
    <col min="7" max="7" width="9.3515625" style="125" customWidth="1"/>
    <col min="8" max="8" width="10.1171875" style="125" customWidth="1"/>
    <col min="9" max="13" width="9.3515625" style="125" customWidth="1"/>
    <col min="14" max="14" width="12" style="119" customWidth="1"/>
    <col min="15" max="15" width="11.46875" style="119" hidden="1" customWidth="1"/>
    <col min="16" max="16" width="6.64453125" style="119" hidden="1" customWidth="1"/>
    <col min="17" max="17" width="18.234375" style="119" hidden="1" customWidth="1"/>
    <col min="18" max="18" width="18.234375" style="125" hidden="1" customWidth="1"/>
    <col min="19" max="19" width="11.46875" style="125" hidden="1" customWidth="1"/>
    <col min="20" max="20" width="6.64453125" style="125" hidden="1" customWidth="1"/>
    <col min="21" max="27" width="18.234375" style="125" hidden="1" customWidth="1"/>
    <col min="28" max="16382" width="9" style="125" hidden="1"/>
    <col min="16383" max="16383" width="1" style="125" hidden="1" customWidth="1"/>
    <col min="16384" max="16384" width="3.3515625" style="125" customWidth="1"/>
  </cols>
  <sheetData>
    <row r="1" spans="1:23" s="119" customFormat="1" ht="14.65">
      <c r="A1" s="116" t="s">
        <v>88</v>
      </c>
      <c r="B1" s="117"/>
      <c r="C1" s="118"/>
      <c r="D1" s="118"/>
      <c r="E1" s="118"/>
      <c r="N1" s="281"/>
    </row>
    <row r="2" spans="1:23" s="119" customFormat="1" ht="12.4">
      <c r="A2" s="120" t="str">
        <f>CompName</f>
        <v>National Grid Gas Plc</v>
      </c>
      <c r="B2" s="121"/>
      <c r="C2" s="118"/>
      <c r="D2" s="118"/>
      <c r="E2" s="118"/>
      <c r="N2" s="281"/>
    </row>
    <row r="3" spans="1:23" ht="13.5">
      <c r="A3" s="122" t="str">
        <f>'R5 Input page'!F7</f>
        <v>Regulatory Year ending 31 March 2019</v>
      </c>
      <c r="B3" s="123"/>
      <c r="C3" s="124"/>
      <c r="D3" s="124"/>
      <c r="E3" s="124"/>
      <c r="G3" s="367" t="s">
        <v>82</v>
      </c>
      <c r="H3" s="367"/>
      <c r="I3" s="126"/>
      <c r="J3" s="126"/>
      <c r="K3" s="126"/>
      <c r="L3" s="126"/>
      <c r="M3" s="126"/>
      <c r="N3" s="332" t="s">
        <v>84</v>
      </c>
      <c r="P3" s="127"/>
    </row>
    <row r="4" spans="1:23" s="119" customFormat="1" ht="12.4">
      <c r="B4" s="128"/>
      <c r="C4" s="129" t="s">
        <v>0</v>
      </c>
      <c r="D4" s="130">
        <v>2012</v>
      </c>
      <c r="E4" s="130">
        <v>2013</v>
      </c>
      <c r="F4" s="130">
        <v>2014</v>
      </c>
      <c r="G4" s="130">
        <v>2015</v>
      </c>
      <c r="H4" s="130">
        <v>2016</v>
      </c>
      <c r="I4" s="130">
        <v>2017</v>
      </c>
      <c r="J4" s="130">
        <v>2018</v>
      </c>
      <c r="K4" s="130">
        <v>2019</v>
      </c>
      <c r="L4" s="130">
        <v>2020</v>
      </c>
      <c r="M4" s="130">
        <v>2021</v>
      </c>
      <c r="N4" s="333" t="s">
        <v>202</v>
      </c>
      <c r="R4" s="125"/>
      <c r="S4" s="125"/>
      <c r="T4" s="125"/>
      <c r="U4" s="125"/>
      <c r="V4" s="125"/>
      <c r="W4" s="125"/>
    </row>
    <row r="5" spans="1:23" ht="14.65">
      <c r="A5" s="116" t="s">
        <v>89</v>
      </c>
      <c r="B5" s="132"/>
      <c r="C5" s="133"/>
      <c r="D5" s="133"/>
      <c r="E5" s="133"/>
      <c r="F5" s="134"/>
      <c r="G5" s="134"/>
      <c r="H5" s="134"/>
      <c r="I5" s="134"/>
      <c r="J5" s="134"/>
      <c r="K5" s="134"/>
      <c r="L5" s="134"/>
      <c r="M5" s="134"/>
      <c r="N5" s="332"/>
      <c r="P5" s="127"/>
    </row>
    <row r="6" spans="1:23" ht="14.65">
      <c r="A6" s="119" t="s">
        <v>177</v>
      </c>
      <c r="C6" s="118"/>
      <c r="D6" s="118"/>
      <c r="E6" s="371" t="s">
        <v>769</v>
      </c>
      <c r="F6" s="372"/>
      <c r="G6" s="372"/>
      <c r="H6" s="372"/>
      <c r="I6" s="372"/>
      <c r="J6" s="373"/>
      <c r="K6" s="135"/>
      <c r="L6" s="135"/>
      <c r="M6" s="135"/>
      <c r="N6" s="332" t="s">
        <v>90</v>
      </c>
    </row>
    <row r="7" spans="1:23" ht="14.65">
      <c r="A7" s="119" t="s">
        <v>91</v>
      </c>
      <c r="C7" s="118"/>
      <c r="D7" s="118"/>
      <c r="E7" s="118"/>
      <c r="F7" s="368" t="s">
        <v>781</v>
      </c>
      <c r="G7" s="369"/>
      <c r="H7" s="369"/>
      <c r="I7" s="370"/>
      <c r="J7" s="136"/>
      <c r="K7" s="135"/>
      <c r="L7" s="135"/>
      <c r="M7" s="135"/>
      <c r="N7" s="332" t="s">
        <v>116</v>
      </c>
    </row>
    <row r="8" spans="1:23" s="119" customFormat="1" ht="12.4">
      <c r="A8" s="120"/>
      <c r="B8" s="121"/>
      <c r="C8" s="118"/>
      <c r="D8" s="118"/>
      <c r="E8" s="118"/>
      <c r="F8" s="137"/>
      <c r="N8" s="332"/>
      <c r="R8" s="125"/>
      <c r="S8" s="125"/>
      <c r="T8" s="125"/>
      <c r="U8" s="125"/>
      <c r="V8" s="125"/>
      <c r="W8" s="125"/>
    </row>
    <row r="9" spans="1:23" s="119" customFormat="1" ht="12.4">
      <c r="A9" s="120"/>
      <c r="B9" s="121"/>
      <c r="N9" s="332"/>
      <c r="R9" s="125"/>
      <c r="S9" s="125"/>
      <c r="T9" s="125"/>
      <c r="U9" s="125"/>
      <c r="V9" s="125"/>
      <c r="W9" s="125"/>
    </row>
    <row r="10" spans="1:23" s="119" customFormat="1" ht="12.4">
      <c r="A10" s="120" t="s">
        <v>108</v>
      </c>
      <c r="B10" s="121"/>
      <c r="C10" s="118" t="s">
        <v>97</v>
      </c>
      <c r="D10" s="268">
        <f>ROUND(D11/$B$11,3)</f>
        <v>1.1000000000000001</v>
      </c>
      <c r="E10" s="268">
        <f t="shared" ref="E10:M10" si="0">ROUND(E11/$B$11,3)</f>
        <v>1.1339999999999999</v>
      </c>
      <c r="F10" s="268">
        <f t="shared" si="0"/>
        <v>1.167</v>
      </c>
      <c r="G10" s="268">
        <f t="shared" si="0"/>
        <v>1.19</v>
      </c>
      <c r="H10" s="268">
        <f t="shared" si="0"/>
        <v>1.202</v>
      </c>
      <c r="I10" s="268">
        <v>1.228</v>
      </c>
      <c r="J10" s="268">
        <f t="shared" si="0"/>
        <v>1.274</v>
      </c>
      <c r="K10" s="268">
        <f t="shared" si="0"/>
        <v>1.31</v>
      </c>
      <c r="L10" s="268">
        <f t="shared" si="0"/>
        <v>1.3460000000000001</v>
      </c>
      <c r="M10" s="268">
        <f t="shared" si="0"/>
        <v>1.3839999999999999</v>
      </c>
      <c r="N10" s="332" t="s">
        <v>106</v>
      </c>
      <c r="R10" s="125"/>
      <c r="S10" s="125"/>
      <c r="T10" s="125"/>
      <c r="U10" s="125"/>
      <c r="V10" s="125"/>
      <c r="W10" s="125"/>
    </row>
    <row r="11" spans="1:23" s="119" customFormat="1" ht="24.75">
      <c r="A11" s="120" t="s">
        <v>109</v>
      </c>
      <c r="B11" s="263">
        <v>215.767</v>
      </c>
      <c r="C11" s="263">
        <v>226.47499999999999</v>
      </c>
      <c r="D11" s="263">
        <v>237.34200000000001</v>
      </c>
      <c r="E11" s="263">
        <v>244.67500000000001</v>
      </c>
      <c r="F11" s="263">
        <v>251.733</v>
      </c>
      <c r="G11" s="263">
        <v>256.66699999999997</v>
      </c>
      <c r="H11" s="263">
        <v>259.43299999999999</v>
      </c>
      <c r="I11" s="263">
        <v>264.99200000000002</v>
      </c>
      <c r="J11" s="263">
        <v>274.90800000000002</v>
      </c>
      <c r="K11" s="349">
        <f>J11*(1+2.8%)</f>
        <v>282.60542400000003</v>
      </c>
      <c r="L11" s="349">
        <f t="shared" ref="L11:M11" si="1">K11*(1+2.8%)</f>
        <v>290.51837587200004</v>
      </c>
      <c r="M11" s="349">
        <f t="shared" si="1"/>
        <v>298.65289039641607</v>
      </c>
      <c r="N11" s="332" t="s">
        <v>770</v>
      </c>
      <c r="R11" s="125"/>
      <c r="S11" s="125"/>
      <c r="T11" s="125"/>
      <c r="U11" s="125"/>
      <c r="V11" s="125"/>
      <c r="W11" s="125"/>
    </row>
    <row r="12" spans="1:23" s="119" customFormat="1" ht="12.4">
      <c r="A12" s="120"/>
      <c r="B12" s="121"/>
      <c r="C12" s="118"/>
      <c r="D12" s="137"/>
      <c r="E12" s="137"/>
      <c r="F12" s="137"/>
      <c r="G12" s="279"/>
      <c r="H12" s="279"/>
      <c r="I12" s="272"/>
      <c r="J12" s="272"/>
      <c r="K12" s="272"/>
      <c r="L12" s="272"/>
      <c r="M12" s="272"/>
      <c r="N12" s="332"/>
      <c r="R12" s="125"/>
      <c r="S12" s="125"/>
      <c r="T12" s="125"/>
      <c r="U12" s="125"/>
      <c r="V12" s="125"/>
      <c r="W12" s="125"/>
    </row>
    <row r="13" spans="1:23" s="141" customFormat="1" ht="12.4">
      <c r="A13" s="138" t="s">
        <v>125</v>
      </c>
      <c r="B13" s="139"/>
      <c r="C13" s="140"/>
      <c r="D13" s="140"/>
      <c r="E13" s="140"/>
      <c r="F13" s="140"/>
      <c r="G13" s="140"/>
      <c r="H13" s="140"/>
      <c r="I13" s="140"/>
      <c r="J13" s="140"/>
      <c r="N13" s="328"/>
    </row>
    <row r="14" spans="1:23" s="141" customFormat="1" ht="14.25">
      <c r="B14" s="139"/>
      <c r="C14" s="142" t="s">
        <v>126</v>
      </c>
      <c r="D14" s="143">
        <v>2012</v>
      </c>
      <c r="E14" s="143">
        <v>2013</v>
      </c>
      <c r="F14" s="143">
        <v>2014</v>
      </c>
      <c r="G14" s="143">
        <v>2015</v>
      </c>
      <c r="H14" s="143">
        <v>2016</v>
      </c>
      <c r="I14" s="143">
        <v>2017</v>
      </c>
      <c r="J14" s="143">
        <v>2018</v>
      </c>
      <c r="K14" s="144">
        <v>2019</v>
      </c>
      <c r="L14" s="144">
        <v>2020</v>
      </c>
      <c r="M14" s="144">
        <v>2021</v>
      </c>
      <c r="N14" s="328"/>
    </row>
    <row r="15" spans="1:23" s="141" customFormat="1" ht="12.4">
      <c r="A15" s="141" t="s">
        <v>127</v>
      </c>
      <c r="B15" s="139" t="s">
        <v>128</v>
      </c>
      <c r="C15" s="140"/>
      <c r="D15" s="101">
        <v>3.3000000000000002E-2</v>
      </c>
      <c r="E15" s="101">
        <v>2.5999999999999999E-2</v>
      </c>
      <c r="F15" s="140"/>
      <c r="G15" s="140"/>
      <c r="H15" s="140"/>
      <c r="I15" s="140"/>
      <c r="J15" s="140"/>
      <c r="N15" s="328"/>
    </row>
    <row r="16" spans="1:23" s="141" customFormat="1" ht="12.4">
      <c r="A16" s="141" t="s">
        <v>127</v>
      </c>
      <c r="B16" s="139" t="s">
        <v>129</v>
      </c>
      <c r="C16" s="140"/>
      <c r="D16" s="101">
        <v>3.1E-2</v>
      </c>
      <c r="E16" s="101">
        <v>2.7E-2</v>
      </c>
      <c r="F16" s="101">
        <v>2.5000000000000001E-2</v>
      </c>
      <c r="G16" s="140"/>
      <c r="H16" s="140"/>
      <c r="I16" s="140"/>
      <c r="J16" s="140"/>
      <c r="N16" s="328"/>
    </row>
    <row r="17" spans="1:23" s="141" customFormat="1" ht="12.4">
      <c r="A17" s="141" t="s">
        <v>127</v>
      </c>
      <c r="B17" s="139" t="s">
        <v>130</v>
      </c>
      <c r="C17" s="140"/>
      <c r="D17" s="140"/>
      <c r="E17" s="101">
        <v>3.1E-2</v>
      </c>
      <c r="F17" s="101">
        <v>3.1E-2</v>
      </c>
      <c r="G17" s="101">
        <v>0.03</v>
      </c>
      <c r="H17" s="140"/>
      <c r="I17" s="140"/>
      <c r="J17" s="140"/>
      <c r="N17" s="328"/>
    </row>
    <row r="18" spans="1:23" s="141" customFormat="1" ht="12.4">
      <c r="A18" s="141" t="s">
        <v>127</v>
      </c>
      <c r="B18" s="139" t="s">
        <v>131</v>
      </c>
      <c r="C18" s="140"/>
      <c r="D18" s="140"/>
      <c r="E18" s="269"/>
      <c r="F18" s="101">
        <v>2.5000000000000001E-2</v>
      </c>
      <c r="G18" s="101">
        <v>2.4E-2</v>
      </c>
      <c r="H18" s="101">
        <v>3.2000000000000001E-2</v>
      </c>
      <c r="I18" s="140"/>
      <c r="J18" s="140"/>
      <c r="N18" s="328"/>
    </row>
    <row r="19" spans="1:23" s="141" customFormat="1" ht="12.4">
      <c r="A19" s="141" t="s">
        <v>127</v>
      </c>
      <c r="B19" s="139" t="s">
        <v>132</v>
      </c>
      <c r="C19" s="140"/>
      <c r="D19" s="140"/>
      <c r="E19" s="140"/>
      <c r="F19" s="140"/>
      <c r="G19" s="101">
        <v>0.01</v>
      </c>
      <c r="H19" s="101">
        <v>2.1000000000000001E-2</v>
      </c>
      <c r="I19" s="101">
        <v>0.03</v>
      </c>
      <c r="J19" s="140"/>
      <c r="N19" s="328"/>
    </row>
    <row r="20" spans="1:23" s="141" customFormat="1" ht="12.4">
      <c r="A20" s="141" t="s">
        <v>127</v>
      </c>
      <c r="B20" s="139" t="s">
        <v>133</v>
      </c>
      <c r="C20" s="140"/>
      <c r="D20" s="140"/>
      <c r="E20" s="140"/>
      <c r="F20" s="140"/>
      <c r="G20" s="140"/>
      <c r="H20" s="101">
        <v>1.7999999999999999E-2</v>
      </c>
      <c r="I20" s="101">
        <v>3.5000000000000003E-2</v>
      </c>
      <c r="J20" s="101">
        <v>3.1E-2</v>
      </c>
      <c r="N20" s="328"/>
    </row>
    <row r="21" spans="1:23" s="141" customFormat="1" ht="12.4">
      <c r="A21" s="141" t="s">
        <v>127</v>
      </c>
      <c r="B21" s="139" t="s">
        <v>134</v>
      </c>
      <c r="C21" s="140"/>
      <c r="D21" s="140"/>
      <c r="E21" s="140"/>
      <c r="F21" s="140"/>
      <c r="G21" s="140"/>
      <c r="H21" s="140"/>
      <c r="I21" s="101">
        <v>3.5999999999999997E-2</v>
      </c>
      <c r="J21" s="101">
        <v>3.4000000000000002E-2</v>
      </c>
      <c r="K21" s="101">
        <v>3.1E-2</v>
      </c>
      <c r="N21" s="328"/>
    </row>
    <row r="22" spans="1:23" s="141" customFormat="1" ht="12.4">
      <c r="A22" s="141" t="s">
        <v>127</v>
      </c>
      <c r="B22" s="139" t="s">
        <v>135</v>
      </c>
      <c r="C22" s="140"/>
      <c r="D22" s="140"/>
      <c r="E22" s="140"/>
      <c r="F22" s="140"/>
      <c r="G22" s="140"/>
      <c r="H22" s="140"/>
      <c r="I22" s="140"/>
      <c r="J22" s="101">
        <v>3.4000000000000002E-2</v>
      </c>
      <c r="K22" s="101">
        <v>3.2000000000000001E-2</v>
      </c>
      <c r="L22" s="101">
        <v>3.1E-2</v>
      </c>
      <c r="N22" s="328"/>
    </row>
    <row r="23" spans="1:23" s="141" customFormat="1" ht="12.4">
      <c r="A23" s="141" t="s">
        <v>127</v>
      </c>
      <c r="B23" s="139" t="s">
        <v>136</v>
      </c>
      <c r="C23" s="140"/>
      <c r="D23" s="140"/>
      <c r="E23" s="140"/>
      <c r="F23" s="140"/>
      <c r="G23" s="140"/>
      <c r="H23" s="140"/>
      <c r="I23" s="140"/>
      <c r="J23" s="140"/>
      <c r="K23" s="70"/>
      <c r="L23" s="70"/>
      <c r="M23" s="70"/>
      <c r="N23" s="328"/>
    </row>
    <row r="24" spans="1:23" s="141" customFormat="1" ht="12.4">
      <c r="B24" s="139"/>
      <c r="C24" s="140"/>
      <c r="D24" s="140"/>
      <c r="E24" s="140"/>
      <c r="F24" s="140"/>
      <c r="G24" s="140"/>
      <c r="H24" s="140"/>
      <c r="I24" s="140"/>
      <c r="J24" s="140"/>
      <c r="N24" s="328"/>
    </row>
    <row r="25" spans="1:23" s="119" customFormat="1" ht="12.4">
      <c r="A25" s="120" t="s">
        <v>99</v>
      </c>
      <c r="B25" s="121"/>
      <c r="C25" s="118" t="s">
        <v>1</v>
      </c>
      <c r="D25" s="140"/>
      <c r="E25" s="140"/>
      <c r="F25" s="363">
        <v>0</v>
      </c>
      <c r="G25" s="363">
        <v>7.7</v>
      </c>
      <c r="H25" s="363">
        <v>9.9</v>
      </c>
      <c r="I25" s="363">
        <v>10.5</v>
      </c>
      <c r="J25" s="363">
        <v>5.9</v>
      </c>
      <c r="K25" s="363">
        <v>-100.2</v>
      </c>
      <c r="L25" s="363">
        <v>-111.6</v>
      </c>
      <c r="M25" s="70"/>
      <c r="N25" s="332" t="s">
        <v>187</v>
      </c>
      <c r="R25" s="125"/>
      <c r="S25" s="125"/>
      <c r="T25" s="125"/>
      <c r="U25" s="125"/>
      <c r="V25" s="125"/>
      <c r="W25" s="125"/>
    </row>
    <row r="26" spans="1:23" s="119" customFormat="1" ht="12.4">
      <c r="A26" s="120" t="s">
        <v>687</v>
      </c>
      <c r="B26" s="121" t="s">
        <v>688</v>
      </c>
      <c r="C26" s="118" t="s">
        <v>532</v>
      </c>
      <c r="D26" s="140"/>
      <c r="E26" s="140"/>
      <c r="F26" s="280">
        <v>0.23</v>
      </c>
      <c r="G26" s="280">
        <v>0.21</v>
      </c>
      <c r="H26" s="280">
        <v>0.2</v>
      </c>
      <c r="I26" s="280">
        <v>0.2</v>
      </c>
      <c r="J26" s="280">
        <v>0.19</v>
      </c>
      <c r="K26" s="280">
        <v>0.19</v>
      </c>
      <c r="L26" s="280">
        <v>0.19</v>
      </c>
      <c r="M26" s="280">
        <v>0.17</v>
      </c>
      <c r="N26" s="332" t="s">
        <v>688</v>
      </c>
      <c r="R26" s="125"/>
      <c r="S26" s="125"/>
      <c r="T26" s="125"/>
      <c r="U26" s="125"/>
      <c r="V26" s="125"/>
      <c r="W26" s="125"/>
    </row>
    <row r="27" spans="1:23" s="119" customFormat="1" ht="12.4">
      <c r="A27" s="120" t="s">
        <v>4</v>
      </c>
      <c r="B27" s="121"/>
      <c r="C27" s="118"/>
      <c r="D27" s="137"/>
      <c r="E27" s="137"/>
      <c r="F27" s="137"/>
      <c r="N27" s="332"/>
      <c r="R27" s="125"/>
      <c r="S27" s="125"/>
      <c r="T27" s="125"/>
      <c r="U27" s="125"/>
      <c r="V27" s="125"/>
      <c r="W27" s="125"/>
    </row>
    <row r="28" spans="1:23" s="119" customFormat="1" ht="12.4">
      <c r="A28" s="120"/>
      <c r="B28" s="121"/>
      <c r="C28" s="118"/>
      <c r="D28" s="137"/>
      <c r="E28" s="137"/>
      <c r="F28" s="137"/>
      <c r="G28" s="350"/>
      <c r="H28" s="350"/>
      <c r="I28" s="350"/>
      <c r="J28" s="350"/>
      <c r="N28" s="332"/>
      <c r="R28" s="125"/>
      <c r="S28" s="125"/>
      <c r="T28" s="125"/>
      <c r="U28" s="125"/>
      <c r="V28" s="125"/>
      <c r="W28" s="125"/>
    </row>
    <row r="29" spans="1:23" s="119" customFormat="1" ht="12.4">
      <c r="A29" s="120" t="s">
        <v>657</v>
      </c>
      <c r="B29" s="121"/>
      <c r="C29" s="118"/>
      <c r="D29" s="137"/>
      <c r="E29" s="137"/>
      <c r="F29" s="137"/>
      <c r="H29" s="344"/>
      <c r="I29" s="344"/>
      <c r="J29" s="344"/>
      <c r="N29" s="332"/>
      <c r="R29" s="125"/>
      <c r="S29" s="125"/>
      <c r="T29" s="125"/>
      <c r="U29" s="125"/>
      <c r="V29" s="125"/>
      <c r="W29" s="125"/>
    </row>
    <row r="30" spans="1:23" s="257" customFormat="1" ht="12.4">
      <c r="A30" s="257" t="s">
        <v>593</v>
      </c>
      <c r="B30" s="121" t="s">
        <v>587</v>
      </c>
      <c r="C30" s="118" t="s">
        <v>1</v>
      </c>
      <c r="D30" s="137"/>
      <c r="E30" s="260">
        <v>655.649</v>
      </c>
      <c r="F30" s="259"/>
      <c r="G30" s="258"/>
      <c r="H30" s="258"/>
      <c r="I30" s="258"/>
      <c r="J30" s="258"/>
      <c r="K30" s="258"/>
      <c r="L30" s="258"/>
      <c r="M30" s="258"/>
      <c r="N30" s="332" t="s">
        <v>587</v>
      </c>
      <c r="R30" s="125"/>
      <c r="S30" s="125"/>
      <c r="T30" s="125"/>
      <c r="U30" s="125"/>
      <c r="V30" s="125"/>
      <c r="W30" s="125"/>
    </row>
    <row r="31" spans="1:23" s="257" customFormat="1" ht="12.4">
      <c r="A31" s="257" t="s">
        <v>594</v>
      </c>
      <c r="B31" s="121" t="s">
        <v>588</v>
      </c>
      <c r="C31" s="118" t="s">
        <v>1</v>
      </c>
      <c r="D31" s="137"/>
      <c r="E31" s="271">
        <v>12.79</v>
      </c>
      <c r="F31" s="259"/>
      <c r="G31" s="258"/>
      <c r="H31" s="258"/>
      <c r="I31" s="258"/>
      <c r="J31" s="258"/>
      <c r="K31" s="258"/>
      <c r="L31" s="258"/>
      <c r="M31" s="258"/>
      <c r="N31" s="332" t="s">
        <v>588</v>
      </c>
      <c r="R31" s="125"/>
      <c r="S31" s="125"/>
      <c r="T31" s="125"/>
      <c r="U31" s="125"/>
      <c r="V31" s="125"/>
      <c r="W31" s="125"/>
    </row>
    <row r="32" spans="1:23" s="257" customFormat="1" ht="12.4">
      <c r="A32" s="257" t="s">
        <v>595</v>
      </c>
      <c r="B32" s="121" t="s">
        <v>589</v>
      </c>
      <c r="C32" s="118" t="s">
        <v>1</v>
      </c>
      <c r="D32" s="137"/>
      <c r="E32" s="260">
        <v>11.2</v>
      </c>
      <c r="F32" s="259"/>
      <c r="G32" s="258"/>
      <c r="H32" s="258"/>
      <c r="I32" s="258"/>
      <c r="J32" s="258"/>
      <c r="K32" s="258"/>
      <c r="L32" s="258"/>
      <c r="M32" s="258"/>
      <c r="N32" s="332" t="s">
        <v>589</v>
      </c>
      <c r="R32" s="125"/>
      <c r="S32" s="125"/>
      <c r="T32" s="125"/>
      <c r="U32" s="125"/>
      <c r="V32" s="125"/>
      <c r="W32" s="125"/>
    </row>
    <row r="33" spans="1:23" s="257" customFormat="1" ht="12.4">
      <c r="A33" s="257" t="s">
        <v>596</v>
      </c>
      <c r="B33" s="121" t="s">
        <v>590</v>
      </c>
      <c r="C33" s="118" t="s">
        <v>1</v>
      </c>
      <c r="D33" s="137"/>
      <c r="E33" s="260">
        <v>80.081999999999994</v>
      </c>
      <c r="F33" s="259"/>
      <c r="G33" s="258"/>
      <c r="H33" s="258"/>
      <c r="I33" s="258"/>
      <c r="J33" s="258"/>
      <c r="K33" s="258"/>
      <c r="L33" s="258"/>
      <c r="M33" s="258"/>
      <c r="N33" s="332" t="s">
        <v>590</v>
      </c>
      <c r="R33" s="125"/>
      <c r="S33" s="125"/>
      <c r="T33" s="125"/>
      <c r="U33" s="125"/>
      <c r="V33" s="125"/>
      <c r="W33" s="125"/>
    </row>
    <row r="34" spans="1:23" s="257" customFormat="1" ht="12.4">
      <c r="A34" s="257" t="s">
        <v>597</v>
      </c>
      <c r="B34" s="121" t="s">
        <v>591</v>
      </c>
      <c r="C34" s="118" t="s">
        <v>1</v>
      </c>
      <c r="D34" s="137"/>
      <c r="E34" s="260">
        <v>9.0410000000000004</v>
      </c>
      <c r="F34" s="259"/>
      <c r="G34" s="258"/>
      <c r="H34" s="258"/>
      <c r="I34" s="258"/>
      <c r="J34" s="258"/>
      <c r="K34" s="258"/>
      <c r="L34" s="258"/>
      <c r="M34" s="258"/>
      <c r="N34" s="332" t="s">
        <v>591</v>
      </c>
      <c r="R34" s="125"/>
      <c r="S34" s="125"/>
      <c r="T34" s="125"/>
      <c r="U34" s="125"/>
      <c r="V34" s="125"/>
      <c r="W34" s="125"/>
    </row>
    <row r="35" spans="1:23" s="267" customFormat="1" ht="12.4">
      <c r="B35" s="121"/>
      <c r="C35" s="118"/>
      <c r="D35" s="137"/>
      <c r="E35" s="258"/>
      <c r="F35" s="258"/>
      <c r="G35" s="258"/>
      <c r="H35" s="258"/>
      <c r="I35" s="258"/>
      <c r="J35" s="258"/>
      <c r="K35" s="258"/>
      <c r="L35" s="258"/>
      <c r="M35" s="258"/>
      <c r="N35" s="332"/>
      <c r="R35" s="125"/>
      <c r="S35" s="125"/>
      <c r="T35" s="125"/>
      <c r="U35" s="125"/>
      <c r="V35" s="125"/>
      <c r="W35" s="125"/>
    </row>
    <row r="36" spans="1:23" s="267" customFormat="1" ht="12.4">
      <c r="A36" s="120" t="s">
        <v>680</v>
      </c>
      <c r="B36" s="121"/>
      <c r="C36" s="118"/>
      <c r="D36" s="137"/>
      <c r="E36" s="258"/>
      <c r="F36" s="258"/>
      <c r="G36" s="258"/>
      <c r="H36" s="258"/>
      <c r="I36" s="258"/>
      <c r="J36" s="258"/>
      <c r="K36" s="258"/>
      <c r="L36" s="258"/>
      <c r="M36" s="258"/>
      <c r="N36" s="332"/>
      <c r="R36" s="125"/>
      <c r="S36" s="125"/>
      <c r="T36" s="125"/>
      <c r="U36" s="125"/>
      <c r="V36" s="125"/>
      <c r="W36" s="125"/>
    </row>
    <row r="37" spans="1:23" s="267" customFormat="1" ht="12.4">
      <c r="A37" s="267" t="s">
        <v>681</v>
      </c>
      <c r="B37" s="121" t="s">
        <v>241</v>
      </c>
      <c r="C37" s="118" t="s">
        <v>1</v>
      </c>
      <c r="D37" s="137"/>
      <c r="E37" s="270">
        <v>692.75800000000004</v>
      </c>
      <c r="F37" s="258"/>
      <c r="G37" s="258"/>
      <c r="H37" s="258"/>
      <c r="I37" s="258"/>
      <c r="J37" s="258"/>
      <c r="K37" s="258"/>
      <c r="L37" s="258"/>
      <c r="M37" s="258"/>
      <c r="N37" s="333" t="s">
        <v>241</v>
      </c>
      <c r="R37" s="125"/>
      <c r="S37" s="125"/>
      <c r="T37" s="125"/>
      <c r="U37" s="125"/>
      <c r="V37" s="125"/>
      <c r="W37" s="125"/>
    </row>
    <row r="38" spans="1:23" s="267" customFormat="1" ht="12.4">
      <c r="A38" s="267" t="s">
        <v>682</v>
      </c>
      <c r="B38" s="121" t="s">
        <v>683</v>
      </c>
      <c r="C38" s="118" t="s">
        <v>1</v>
      </c>
      <c r="D38" s="137"/>
      <c r="E38" s="270">
        <v>691.995</v>
      </c>
      <c r="F38" s="258"/>
      <c r="G38" s="258"/>
      <c r="H38" s="258"/>
      <c r="I38" s="258"/>
      <c r="J38" s="258"/>
      <c r="K38" s="258"/>
      <c r="L38" s="258"/>
      <c r="M38" s="258"/>
      <c r="N38" s="333" t="s">
        <v>683</v>
      </c>
      <c r="R38" s="125"/>
      <c r="S38" s="125"/>
      <c r="T38" s="125"/>
      <c r="U38" s="125"/>
      <c r="V38" s="125"/>
      <c r="W38" s="125"/>
    </row>
    <row r="39" spans="1:23" s="257" customFormat="1" ht="12.4">
      <c r="A39" s="120"/>
      <c r="B39" s="121"/>
      <c r="C39" s="118"/>
      <c r="D39" s="137"/>
      <c r="E39" s="137"/>
      <c r="F39" s="137"/>
      <c r="N39" s="332"/>
      <c r="R39" s="125"/>
      <c r="S39" s="125"/>
      <c r="T39" s="125"/>
      <c r="U39" s="125"/>
      <c r="V39" s="125"/>
      <c r="W39" s="125"/>
    </row>
    <row r="40" spans="1:23" s="119" customFormat="1" ht="12.4">
      <c r="A40" s="120" t="s">
        <v>248</v>
      </c>
      <c r="B40" s="121"/>
      <c r="C40" s="118"/>
      <c r="D40" s="137"/>
      <c r="E40" s="137"/>
      <c r="F40" s="137"/>
      <c r="N40" s="332"/>
      <c r="R40" s="125"/>
      <c r="S40" s="125"/>
      <c r="T40" s="125"/>
      <c r="U40" s="125"/>
      <c r="V40" s="125"/>
      <c r="W40" s="125"/>
    </row>
    <row r="41" spans="1:23" s="119" customFormat="1" ht="12.4">
      <c r="A41" s="119" t="s">
        <v>245</v>
      </c>
      <c r="B41" s="121" t="s">
        <v>242</v>
      </c>
      <c r="C41" s="118" t="s">
        <v>1</v>
      </c>
      <c r="D41" s="137"/>
      <c r="E41" s="137"/>
      <c r="F41" s="274"/>
      <c r="G41" s="274"/>
      <c r="H41" s="274"/>
      <c r="I41" s="274"/>
      <c r="J41" s="274"/>
      <c r="K41" s="274"/>
      <c r="L41" s="274"/>
      <c r="M41" s="274"/>
      <c r="N41" s="332" t="s">
        <v>242</v>
      </c>
      <c r="R41" s="125"/>
      <c r="S41" s="125"/>
      <c r="T41" s="125"/>
      <c r="U41" s="125"/>
      <c r="V41" s="125"/>
      <c r="W41" s="125"/>
    </row>
    <row r="42" spans="1:23" s="119" customFormat="1" ht="12.4">
      <c r="A42" s="119" t="s">
        <v>246</v>
      </c>
      <c r="B42" s="121" t="s">
        <v>243</v>
      </c>
      <c r="C42" s="118" t="s">
        <v>1</v>
      </c>
      <c r="D42" s="137"/>
      <c r="E42" s="137"/>
      <c r="F42" s="274"/>
      <c r="G42" s="274"/>
      <c r="H42" s="274"/>
      <c r="I42" s="274"/>
      <c r="J42" s="274"/>
      <c r="K42" s="274"/>
      <c r="L42" s="274"/>
      <c r="M42" s="274"/>
      <c r="N42" s="332" t="s">
        <v>243</v>
      </c>
      <c r="R42" s="125"/>
      <c r="S42" s="125"/>
      <c r="T42" s="125"/>
      <c r="U42" s="125"/>
      <c r="V42" s="125"/>
      <c r="W42" s="125"/>
    </row>
    <row r="43" spans="1:23" s="119" customFormat="1" ht="12.4">
      <c r="A43" s="119" t="s">
        <v>247</v>
      </c>
      <c r="B43" s="121" t="s">
        <v>244</v>
      </c>
      <c r="C43" s="118" t="s">
        <v>1</v>
      </c>
      <c r="D43" s="137"/>
      <c r="E43" s="137"/>
      <c r="F43" s="274"/>
      <c r="G43" s="274"/>
      <c r="H43" s="274"/>
      <c r="I43" s="274"/>
      <c r="J43" s="274"/>
      <c r="K43" s="274"/>
      <c r="L43" s="274"/>
      <c r="M43" s="274"/>
      <c r="N43" s="332" t="s">
        <v>244</v>
      </c>
      <c r="R43" s="125"/>
      <c r="S43" s="125"/>
      <c r="T43" s="125"/>
      <c r="U43" s="125"/>
      <c r="V43" s="125"/>
      <c r="W43" s="125"/>
    </row>
    <row r="44" spans="1:23" s="253" customFormat="1" ht="12.4">
      <c r="B44" s="121"/>
      <c r="C44" s="118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332"/>
      <c r="R44" s="125"/>
      <c r="S44" s="125"/>
      <c r="T44" s="125"/>
      <c r="U44" s="125"/>
      <c r="V44" s="125"/>
      <c r="W44" s="125"/>
    </row>
    <row r="45" spans="1:23" s="119" customFormat="1" ht="12.4">
      <c r="A45" s="120" t="s">
        <v>101</v>
      </c>
      <c r="B45" s="121"/>
      <c r="C45" s="118"/>
      <c r="D45" s="137"/>
      <c r="E45" s="137"/>
      <c r="F45" s="345"/>
      <c r="G45" s="351"/>
      <c r="H45" s="351"/>
      <c r="I45" s="351"/>
      <c r="J45" s="351"/>
      <c r="K45" s="351"/>
      <c r="L45" s="351"/>
      <c r="M45" s="351"/>
      <c r="N45" s="332"/>
      <c r="R45" s="125"/>
      <c r="S45" s="125"/>
      <c r="T45" s="125"/>
      <c r="U45" s="125"/>
      <c r="V45" s="125"/>
      <c r="W45" s="125"/>
    </row>
    <row r="46" spans="1:23" s="119" customFormat="1" ht="12.4">
      <c r="A46" s="119" t="s">
        <v>175</v>
      </c>
      <c r="B46" s="121" t="s">
        <v>176</v>
      </c>
      <c r="C46" s="118" t="s">
        <v>532</v>
      </c>
      <c r="D46" s="137"/>
      <c r="E46" s="101">
        <v>4.7500000000000001E-2</v>
      </c>
      <c r="F46" s="101">
        <v>4.3749999999999997E-2</v>
      </c>
      <c r="G46" s="101">
        <v>4.2499999999999996E-2</v>
      </c>
      <c r="H46" s="101">
        <v>4.1437500000000002E-2</v>
      </c>
      <c r="I46" s="101">
        <v>4.0375000000000001E-2</v>
      </c>
      <c r="J46" s="101">
        <v>3.9375E-2</v>
      </c>
      <c r="K46" s="101">
        <v>3.7437499999999999E-2</v>
      </c>
      <c r="L46" s="101">
        <v>3.5375000000000004E-2</v>
      </c>
      <c r="M46" s="101">
        <v>3.5375000000000004E-2</v>
      </c>
      <c r="N46" s="332" t="s">
        <v>176</v>
      </c>
      <c r="R46" s="125"/>
      <c r="S46" s="125"/>
      <c r="T46" s="125"/>
      <c r="U46" s="125"/>
      <c r="V46" s="125"/>
      <c r="W46" s="125"/>
    </row>
    <row r="47" spans="1:23" s="119" customFormat="1" ht="12.4">
      <c r="A47" s="119" t="s">
        <v>537</v>
      </c>
      <c r="B47" s="121" t="s">
        <v>110</v>
      </c>
      <c r="C47" s="118" t="s">
        <v>97</v>
      </c>
      <c r="D47" s="137"/>
      <c r="E47" s="226">
        <f>1+E46</f>
        <v>1.0475000000000001</v>
      </c>
      <c r="F47" s="226">
        <f t="shared" ref="F47:K47" si="2">1+F46</f>
        <v>1.04375</v>
      </c>
      <c r="G47" s="226">
        <f t="shared" si="2"/>
        <v>1.0425</v>
      </c>
      <c r="H47" s="226">
        <f t="shared" si="2"/>
        <v>1.0414375</v>
      </c>
      <c r="I47" s="226">
        <f t="shared" si="2"/>
        <v>1.040375</v>
      </c>
      <c r="J47" s="226">
        <f t="shared" si="2"/>
        <v>1.0393749999999999</v>
      </c>
      <c r="K47" s="226">
        <f t="shared" si="2"/>
        <v>1.0374375</v>
      </c>
      <c r="L47" s="226">
        <f>1+L46</f>
        <v>1.0353749999999999</v>
      </c>
      <c r="M47" s="226">
        <f>1+M46</f>
        <v>1.0353749999999999</v>
      </c>
      <c r="N47" s="332" t="s">
        <v>110</v>
      </c>
      <c r="R47" s="125"/>
      <c r="S47" s="125"/>
      <c r="T47" s="125"/>
      <c r="U47" s="125"/>
      <c r="V47" s="125"/>
      <c r="W47" s="125"/>
    </row>
    <row r="48" spans="1:23" s="119" customFormat="1" ht="12.4">
      <c r="B48" s="121"/>
      <c r="C48" s="118"/>
      <c r="D48" s="137"/>
      <c r="E48" s="345"/>
      <c r="F48" s="137"/>
      <c r="N48" s="332"/>
      <c r="R48" s="125"/>
      <c r="S48" s="125"/>
      <c r="T48" s="125"/>
      <c r="U48" s="125"/>
      <c r="V48" s="125"/>
      <c r="W48" s="125"/>
    </row>
    <row r="49" spans="1:23" s="119" customFormat="1" ht="12.4">
      <c r="B49" s="121"/>
      <c r="C49" s="118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332"/>
      <c r="R49" s="125"/>
      <c r="S49" s="125"/>
      <c r="T49" s="125"/>
      <c r="U49" s="125"/>
      <c r="V49" s="125"/>
      <c r="W49" s="125"/>
    </row>
    <row r="50" spans="1:23" s="119" customFormat="1" ht="12.4">
      <c r="A50" s="120" t="s">
        <v>140</v>
      </c>
      <c r="B50" s="121" t="s">
        <v>203</v>
      </c>
      <c r="C50" s="118" t="s">
        <v>532</v>
      </c>
      <c r="D50" s="137"/>
      <c r="E50" s="95">
        <v>0.5</v>
      </c>
      <c r="F50" s="95">
        <v>0.5</v>
      </c>
      <c r="G50" s="95">
        <v>0.5</v>
      </c>
      <c r="H50" s="95">
        <v>0.5</v>
      </c>
      <c r="I50" s="95">
        <v>0.34</v>
      </c>
      <c r="J50" s="95">
        <v>0.35</v>
      </c>
      <c r="K50" s="95">
        <v>0.67</v>
      </c>
      <c r="L50" s="70"/>
      <c r="M50" s="70"/>
      <c r="N50" s="332" t="s">
        <v>16</v>
      </c>
      <c r="R50" s="125"/>
      <c r="S50" s="125"/>
      <c r="T50" s="125"/>
      <c r="U50" s="125"/>
      <c r="V50" s="125"/>
      <c r="W50" s="125"/>
    </row>
    <row r="51" spans="1:23" s="119" customFormat="1" ht="12.4">
      <c r="A51" s="120"/>
      <c r="B51" s="121"/>
      <c r="C51" s="118"/>
      <c r="D51" s="137"/>
      <c r="E51" s="137"/>
      <c r="F51" s="137"/>
      <c r="N51" s="332"/>
      <c r="R51" s="125"/>
      <c r="S51" s="125"/>
      <c r="T51" s="125"/>
      <c r="U51" s="125"/>
      <c r="V51" s="125"/>
      <c r="W51" s="125"/>
    </row>
    <row r="52" spans="1:23" s="119" customFormat="1" ht="12.4">
      <c r="A52" s="120"/>
      <c r="B52" s="121"/>
      <c r="C52" s="118"/>
      <c r="D52" s="137"/>
      <c r="E52" s="137"/>
      <c r="F52" s="137"/>
      <c r="N52" s="332"/>
      <c r="R52" s="125"/>
      <c r="S52" s="125"/>
      <c r="T52" s="125"/>
      <c r="U52" s="125"/>
      <c r="V52" s="125"/>
      <c r="W52" s="125"/>
    </row>
    <row r="53" spans="1:23" s="119" customFormat="1" ht="12.4">
      <c r="A53" s="227" t="s">
        <v>541</v>
      </c>
      <c r="B53" s="121"/>
      <c r="C53" s="118"/>
      <c r="D53" s="137"/>
      <c r="E53" s="137"/>
      <c r="N53" s="332"/>
      <c r="R53" s="125"/>
      <c r="S53" s="125"/>
      <c r="T53" s="125"/>
      <c r="U53" s="125"/>
      <c r="V53" s="125"/>
      <c r="W53" s="125"/>
    </row>
    <row r="54" spans="1:23" s="119" customFormat="1" ht="12.4">
      <c r="A54" s="119" t="s">
        <v>522</v>
      </c>
      <c r="B54" s="121" t="s">
        <v>103</v>
      </c>
      <c r="C54" s="118" t="s">
        <v>1</v>
      </c>
      <c r="D54" s="137"/>
      <c r="E54" s="137"/>
      <c r="F54" s="274"/>
      <c r="G54" s="70"/>
      <c r="H54" s="70"/>
      <c r="I54" s="70"/>
      <c r="J54" s="70"/>
      <c r="K54" s="70"/>
      <c r="L54" s="70"/>
      <c r="M54" s="70"/>
      <c r="N54" s="332" t="s">
        <v>103</v>
      </c>
      <c r="R54" s="125"/>
      <c r="S54" s="125"/>
      <c r="T54" s="125"/>
      <c r="U54" s="125"/>
      <c r="V54" s="125"/>
      <c r="W54" s="125"/>
    </row>
    <row r="55" spans="1:23" s="119" customFormat="1" ht="12.4">
      <c r="A55" s="119" t="s">
        <v>523</v>
      </c>
      <c r="B55" s="121" t="s">
        <v>105</v>
      </c>
      <c r="C55" s="118" t="s">
        <v>1</v>
      </c>
      <c r="D55" s="137"/>
      <c r="E55" s="137"/>
      <c r="F55" s="274"/>
      <c r="G55" s="70"/>
      <c r="H55" s="70"/>
      <c r="I55" s="70"/>
      <c r="J55" s="70"/>
      <c r="K55" s="70"/>
      <c r="L55" s="70"/>
      <c r="M55" s="70"/>
      <c r="N55" s="332" t="s">
        <v>105</v>
      </c>
      <c r="R55" s="125"/>
      <c r="S55" s="125"/>
      <c r="T55" s="125"/>
      <c r="U55" s="125"/>
      <c r="V55" s="125"/>
      <c r="W55" s="125"/>
    </row>
    <row r="56" spans="1:23" s="222" customFormat="1" ht="12.4">
      <c r="B56" s="121"/>
      <c r="C56" s="118"/>
      <c r="D56" s="137"/>
      <c r="E56" s="137"/>
      <c r="F56" s="275"/>
      <c r="G56" s="228"/>
      <c r="H56" s="228"/>
      <c r="I56" s="228"/>
      <c r="J56" s="228"/>
      <c r="K56" s="228"/>
      <c r="L56" s="228"/>
      <c r="M56" s="228"/>
      <c r="N56" s="332"/>
      <c r="R56" s="125"/>
      <c r="S56" s="125"/>
      <c r="T56" s="125"/>
      <c r="U56" s="125"/>
      <c r="V56" s="125"/>
      <c r="W56" s="125"/>
    </row>
    <row r="57" spans="1:23" s="119" customFormat="1" ht="12.4">
      <c r="A57" s="152" t="s">
        <v>538</v>
      </c>
      <c r="B57" s="145"/>
      <c r="C57" s="118"/>
      <c r="F57" s="276"/>
      <c r="G57" s="121"/>
      <c r="H57" s="121"/>
      <c r="I57" s="121"/>
      <c r="J57" s="121"/>
      <c r="K57" s="121"/>
      <c r="L57" s="121"/>
      <c r="M57" s="121"/>
      <c r="N57" s="332"/>
      <c r="R57" s="125"/>
      <c r="S57" s="125"/>
      <c r="T57" s="125"/>
      <c r="U57" s="125"/>
      <c r="V57" s="125"/>
      <c r="W57" s="125"/>
    </row>
    <row r="58" spans="1:23" s="119" customFormat="1" ht="12.4">
      <c r="A58" s="146" t="s">
        <v>524</v>
      </c>
      <c r="B58" s="145" t="s">
        <v>227</v>
      </c>
      <c r="C58" s="118" t="s">
        <v>1</v>
      </c>
      <c r="F58" s="274"/>
      <c r="G58" s="70"/>
      <c r="H58" s="70"/>
      <c r="I58" s="70"/>
      <c r="J58" s="70"/>
      <c r="K58" s="70"/>
      <c r="L58" s="70"/>
      <c r="M58" s="70"/>
      <c r="N58" s="332" t="s">
        <v>227</v>
      </c>
      <c r="R58" s="125"/>
      <c r="S58" s="125"/>
      <c r="T58" s="125"/>
      <c r="U58" s="125"/>
      <c r="V58" s="125"/>
      <c r="W58" s="125"/>
    </row>
    <row r="59" spans="1:23" s="119" customFormat="1" ht="12.4">
      <c r="A59" s="138" t="s">
        <v>539</v>
      </c>
      <c r="B59" s="145"/>
      <c r="D59" s="147"/>
      <c r="E59" s="147"/>
      <c r="F59" s="277"/>
      <c r="G59" s="147"/>
      <c r="H59" s="147"/>
      <c r="I59" s="147"/>
      <c r="J59" s="147"/>
      <c r="K59" s="146"/>
      <c r="L59" s="146"/>
      <c r="M59" s="146"/>
      <c r="N59" s="332"/>
      <c r="R59" s="125"/>
      <c r="S59" s="125"/>
      <c r="T59" s="125"/>
      <c r="U59" s="125"/>
      <c r="V59" s="125"/>
      <c r="W59" s="125"/>
    </row>
    <row r="60" spans="1:23" ht="12.4">
      <c r="A60" s="141" t="s">
        <v>235</v>
      </c>
      <c r="B60" s="145" t="s">
        <v>234</v>
      </c>
      <c r="C60" s="118" t="s">
        <v>1</v>
      </c>
      <c r="D60" s="119"/>
      <c r="E60" s="119"/>
      <c r="F60" s="274"/>
      <c r="G60" s="70"/>
      <c r="H60" s="70"/>
      <c r="I60" s="70"/>
      <c r="J60" s="70"/>
      <c r="K60" s="70"/>
      <c r="L60" s="70"/>
      <c r="M60" s="70"/>
      <c r="N60" s="333" t="s">
        <v>234</v>
      </c>
    </row>
    <row r="61" spans="1:23" s="119" customFormat="1" ht="13.9">
      <c r="A61" s="149"/>
      <c r="B61" s="121"/>
      <c r="C61" s="118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332"/>
      <c r="R61" s="125"/>
      <c r="S61" s="125"/>
      <c r="T61" s="125"/>
      <c r="U61" s="125"/>
      <c r="V61" s="125"/>
      <c r="W61" s="125"/>
    </row>
    <row r="62" spans="1:23" ht="12.75" customHeight="1">
      <c r="N62" s="281"/>
    </row>
    <row r="63" spans="1:23" ht="12.4">
      <c r="A63" s="138" t="s">
        <v>540</v>
      </c>
      <c r="B63" s="139"/>
      <c r="N63" s="281"/>
    </row>
    <row r="64" spans="1:23" ht="12.4">
      <c r="A64" s="141" t="s">
        <v>525</v>
      </c>
      <c r="B64" s="139" t="s">
        <v>164</v>
      </c>
      <c r="C64" s="148" t="s">
        <v>533</v>
      </c>
      <c r="F64" s="274"/>
      <c r="G64" s="274"/>
      <c r="H64" s="274"/>
      <c r="I64" s="70"/>
      <c r="J64" s="70"/>
      <c r="K64" s="70"/>
      <c r="L64" s="70"/>
      <c r="M64" s="70"/>
      <c r="N64" s="333" t="s">
        <v>164</v>
      </c>
    </row>
    <row r="65" spans="1:16384" ht="12.4">
      <c r="A65" s="125" t="s">
        <v>526</v>
      </c>
      <c r="B65" s="121" t="s">
        <v>147</v>
      </c>
      <c r="C65" s="148" t="s">
        <v>1</v>
      </c>
      <c r="F65" s="274"/>
      <c r="G65" s="331"/>
      <c r="H65" s="70"/>
      <c r="I65" s="70"/>
      <c r="J65" s="70"/>
      <c r="K65" s="70"/>
      <c r="L65" s="70"/>
      <c r="M65" s="70"/>
      <c r="N65" s="333" t="s">
        <v>147</v>
      </c>
    </row>
    <row r="66" spans="1:16384" ht="12.4">
      <c r="A66" s="125" t="s">
        <v>527</v>
      </c>
      <c r="B66" s="121" t="s">
        <v>144</v>
      </c>
      <c r="C66" s="148" t="s">
        <v>533</v>
      </c>
      <c r="F66" s="274"/>
      <c r="G66" s="274"/>
      <c r="H66" s="274"/>
      <c r="I66" s="70"/>
      <c r="J66" s="70"/>
      <c r="K66" s="70"/>
      <c r="L66" s="70"/>
      <c r="M66" s="70"/>
      <c r="N66" s="333" t="s">
        <v>144</v>
      </c>
    </row>
    <row r="67" spans="1:16384" ht="12.4">
      <c r="N67" s="281"/>
    </row>
    <row r="68" spans="1:16384" ht="12.4">
      <c r="A68" s="146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333"/>
    </row>
    <row r="69" spans="1:16384" ht="12.4">
      <c r="A69" s="152" t="s">
        <v>542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333"/>
    </row>
    <row r="70" spans="1:16384" ht="12.4">
      <c r="A70" s="141" t="s">
        <v>34</v>
      </c>
      <c r="B70" s="139" t="s">
        <v>169</v>
      </c>
      <c r="C70" s="118" t="s">
        <v>1</v>
      </c>
      <c r="D70" s="119"/>
      <c r="E70" s="119"/>
      <c r="F70" s="274"/>
      <c r="G70" s="70"/>
      <c r="H70" s="70"/>
      <c r="I70" s="70"/>
      <c r="J70" s="70"/>
      <c r="K70" s="70"/>
      <c r="L70" s="70"/>
      <c r="M70" s="70"/>
      <c r="N70" s="333" t="s">
        <v>169</v>
      </c>
    </row>
    <row r="71" spans="1:16384" ht="12.4">
      <c r="A71" s="141" t="s">
        <v>168</v>
      </c>
      <c r="B71" s="139" t="s">
        <v>31</v>
      </c>
      <c r="C71" s="118" t="s">
        <v>1</v>
      </c>
      <c r="D71" s="284"/>
      <c r="E71" s="119"/>
      <c r="F71" s="274"/>
      <c r="G71" s="70"/>
      <c r="H71" s="70"/>
      <c r="I71" s="70"/>
      <c r="J71" s="70"/>
      <c r="K71" s="70"/>
      <c r="L71" s="70"/>
      <c r="M71" s="70"/>
      <c r="N71" s="333" t="s">
        <v>31</v>
      </c>
    </row>
    <row r="72" spans="1:16384" ht="12.4">
      <c r="A72" s="141" t="s">
        <v>543</v>
      </c>
      <c r="B72" s="139" t="s">
        <v>171</v>
      </c>
      <c r="C72" s="118" t="s">
        <v>1</v>
      </c>
      <c r="D72" s="119"/>
      <c r="E72" s="119"/>
      <c r="F72" s="274"/>
      <c r="G72" s="70"/>
      <c r="H72" s="70"/>
      <c r="I72" s="70"/>
      <c r="J72" s="70"/>
      <c r="K72" s="70"/>
      <c r="L72" s="70"/>
      <c r="M72" s="70"/>
      <c r="N72" s="333" t="s">
        <v>171</v>
      </c>
    </row>
    <row r="73" spans="1:16384" ht="12.4">
      <c r="A73" s="141" t="s">
        <v>28</v>
      </c>
      <c r="B73" s="139" t="s">
        <v>172</v>
      </c>
      <c r="C73" s="118" t="s">
        <v>1</v>
      </c>
      <c r="D73" s="119"/>
      <c r="E73" s="119"/>
      <c r="F73" s="274"/>
      <c r="G73" s="70"/>
      <c r="H73" s="70"/>
      <c r="I73" s="70"/>
      <c r="J73" s="70"/>
      <c r="K73" s="70"/>
      <c r="L73" s="70"/>
      <c r="M73" s="70"/>
      <c r="N73" s="333" t="s">
        <v>172</v>
      </c>
    </row>
    <row r="74" spans="1:16384" s="151" customFormat="1" ht="12.4">
      <c r="A74" s="147" t="s">
        <v>512</v>
      </c>
      <c r="B74" s="121"/>
      <c r="C74" s="118" t="s">
        <v>1</v>
      </c>
      <c r="D74" s="119"/>
      <c r="E74" s="119"/>
      <c r="F74" s="274"/>
      <c r="G74" s="70"/>
      <c r="H74" s="70"/>
      <c r="I74" s="70"/>
      <c r="J74" s="70"/>
      <c r="K74" s="96"/>
      <c r="L74" s="96"/>
      <c r="M74" s="96"/>
      <c r="N74" s="333" t="s">
        <v>190</v>
      </c>
      <c r="O74" s="150"/>
      <c r="P74" s="150"/>
      <c r="Q74" s="150"/>
    </row>
    <row r="75" spans="1:16384" s="119" customFormat="1" ht="12.75" customHeight="1">
      <c r="A75" s="146"/>
      <c r="B75" s="145"/>
      <c r="N75" s="332"/>
      <c r="R75" s="125"/>
      <c r="S75" s="125"/>
      <c r="T75" s="125"/>
      <c r="U75" s="125"/>
      <c r="V75" s="125"/>
      <c r="W75" s="125"/>
    </row>
    <row r="76" spans="1:16384" ht="14.65">
      <c r="A76" s="153" t="s">
        <v>766</v>
      </c>
      <c r="B76" s="139"/>
      <c r="C76" s="140"/>
      <c r="D76" s="140"/>
      <c r="E76" s="119"/>
      <c r="F76" s="119"/>
      <c r="G76" s="119"/>
      <c r="H76" s="119"/>
      <c r="I76" s="119"/>
      <c r="J76" s="119"/>
      <c r="K76" s="119"/>
      <c r="L76" s="119"/>
      <c r="M76" s="119"/>
      <c r="N76" s="281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19"/>
      <c r="IO76" s="119"/>
      <c r="IP76" s="119"/>
      <c r="IQ76" s="119"/>
      <c r="IR76" s="119"/>
      <c r="IS76" s="119"/>
      <c r="IT76" s="119"/>
      <c r="IU76" s="119"/>
      <c r="IV76" s="119"/>
      <c r="IW76" s="119"/>
      <c r="IX76" s="119"/>
      <c r="IY76" s="119"/>
      <c r="IZ76" s="119"/>
      <c r="JA76" s="119"/>
      <c r="JB76" s="119"/>
      <c r="JC76" s="119"/>
      <c r="JD76" s="119"/>
      <c r="JE76" s="119"/>
      <c r="JF76" s="119"/>
      <c r="JG76" s="119"/>
      <c r="JH76" s="119"/>
      <c r="JI76" s="119"/>
      <c r="JJ76" s="119"/>
      <c r="JK76" s="119"/>
      <c r="JL76" s="119"/>
      <c r="JM76" s="119"/>
      <c r="JN76" s="119"/>
      <c r="JO76" s="119"/>
      <c r="JP76" s="119"/>
      <c r="JQ76" s="119"/>
      <c r="JR76" s="119"/>
      <c r="JS76" s="119"/>
      <c r="JT76" s="119"/>
      <c r="JU76" s="119"/>
      <c r="JV76" s="119"/>
      <c r="JW76" s="119"/>
      <c r="JX76" s="119"/>
      <c r="JY76" s="119"/>
      <c r="JZ76" s="119"/>
      <c r="KA76" s="119"/>
      <c r="KB76" s="119"/>
      <c r="KC76" s="119"/>
      <c r="KD76" s="119"/>
      <c r="KE76" s="119"/>
      <c r="KF76" s="119"/>
      <c r="KG76" s="119"/>
      <c r="KH76" s="119"/>
      <c r="KI76" s="119"/>
      <c r="KJ76" s="119"/>
      <c r="KK76" s="119"/>
      <c r="KL76" s="119"/>
      <c r="KM76" s="119"/>
      <c r="KN76" s="119"/>
      <c r="KO76" s="119"/>
      <c r="KP76" s="119"/>
      <c r="KQ76" s="119"/>
      <c r="KR76" s="119"/>
      <c r="KS76" s="119"/>
      <c r="KT76" s="119"/>
      <c r="KU76" s="119"/>
      <c r="KV76" s="119"/>
      <c r="KW76" s="119"/>
      <c r="KX76" s="119"/>
      <c r="KY76" s="119"/>
      <c r="KZ76" s="119"/>
      <c r="LA76" s="119"/>
      <c r="LB76" s="119"/>
      <c r="LC76" s="119"/>
      <c r="LD76" s="119"/>
      <c r="LE76" s="119"/>
      <c r="LF76" s="119"/>
      <c r="LG76" s="119"/>
      <c r="LH76" s="119"/>
      <c r="LI76" s="119"/>
      <c r="LJ76" s="119"/>
      <c r="LK76" s="119"/>
      <c r="LL76" s="119"/>
      <c r="LM76" s="119"/>
      <c r="LN76" s="119"/>
      <c r="LO76" s="119"/>
      <c r="LP76" s="119"/>
      <c r="LQ76" s="119"/>
      <c r="LR76" s="119"/>
      <c r="LS76" s="119"/>
      <c r="LT76" s="119"/>
      <c r="LU76" s="119"/>
      <c r="LV76" s="119"/>
      <c r="LW76" s="119"/>
      <c r="LX76" s="119"/>
      <c r="LY76" s="119"/>
      <c r="LZ76" s="119"/>
      <c r="MA76" s="119"/>
      <c r="MB76" s="119"/>
      <c r="MC76" s="119"/>
      <c r="MD76" s="119"/>
      <c r="ME76" s="119"/>
      <c r="MF76" s="119"/>
      <c r="MG76" s="119"/>
      <c r="MH76" s="119"/>
      <c r="MI76" s="119"/>
      <c r="MJ76" s="119"/>
      <c r="MK76" s="119"/>
      <c r="ML76" s="119"/>
      <c r="MM76" s="119"/>
      <c r="MN76" s="119"/>
      <c r="MO76" s="119"/>
      <c r="MP76" s="119"/>
      <c r="MQ76" s="119"/>
      <c r="MR76" s="119"/>
      <c r="MS76" s="119"/>
      <c r="MT76" s="119"/>
      <c r="MU76" s="119"/>
      <c r="MV76" s="119"/>
      <c r="MW76" s="119"/>
      <c r="MX76" s="119"/>
      <c r="MY76" s="119"/>
      <c r="MZ76" s="119"/>
      <c r="NA76" s="119"/>
      <c r="NB76" s="119"/>
      <c r="NC76" s="119"/>
      <c r="ND76" s="119"/>
      <c r="NE76" s="119"/>
      <c r="NF76" s="119"/>
      <c r="NG76" s="119"/>
      <c r="NH76" s="119"/>
      <c r="NI76" s="119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19"/>
      <c r="NX76" s="119"/>
      <c r="NY76" s="119"/>
      <c r="NZ76" s="119"/>
      <c r="OA76" s="119"/>
      <c r="OB76" s="119"/>
      <c r="OC76" s="119"/>
      <c r="OD76" s="119"/>
      <c r="OE76" s="119"/>
      <c r="OF76" s="119"/>
      <c r="OG76" s="119"/>
      <c r="OH76" s="119"/>
      <c r="OI76" s="119"/>
      <c r="OJ76" s="119"/>
      <c r="OK76" s="119"/>
      <c r="OL76" s="119"/>
      <c r="OM76" s="119"/>
      <c r="ON76" s="119"/>
      <c r="OO76" s="119"/>
      <c r="OP76" s="119"/>
      <c r="OQ76" s="119"/>
      <c r="OR76" s="119"/>
      <c r="OS76" s="119"/>
      <c r="OT76" s="119"/>
      <c r="OU76" s="119"/>
      <c r="OV76" s="119"/>
      <c r="OW76" s="119"/>
      <c r="OX76" s="119"/>
      <c r="OY76" s="119"/>
      <c r="OZ76" s="119"/>
      <c r="PA76" s="119"/>
      <c r="PB76" s="119"/>
      <c r="PC76" s="119"/>
      <c r="PD76" s="119"/>
      <c r="PE76" s="119"/>
      <c r="PF76" s="119"/>
      <c r="PG76" s="119"/>
      <c r="PH76" s="119"/>
      <c r="PI76" s="119"/>
      <c r="PJ76" s="119"/>
      <c r="PK76" s="119"/>
      <c r="PL76" s="119"/>
      <c r="PM76" s="119"/>
      <c r="PN76" s="119"/>
      <c r="PO76" s="119"/>
      <c r="PP76" s="119"/>
      <c r="PQ76" s="119"/>
      <c r="PR76" s="119"/>
      <c r="PS76" s="119"/>
      <c r="PT76" s="119"/>
      <c r="PU76" s="119"/>
      <c r="PV76" s="119"/>
      <c r="PW76" s="119"/>
      <c r="PX76" s="119"/>
      <c r="PY76" s="119"/>
      <c r="PZ76" s="119"/>
      <c r="QA76" s="119"/>
      <c r="QB76" s="119"/>
      <c r="QC76" s="119"/>
      <c r="QD76" s="119"/>
      <c r="QE76" s="119"/>
      <c r="QF76" s="119"/>
      <c r="QG76" s="119"/>
      <c r="QH76" s="119"/>
      <c r="QI76" s="119"/>
      <c r="QJ76" s="119"/>
      <c r="QK76" s="119"/>
      <c r="QL76" s="119"/>
      <c r="QM76" s="119"/>
      <c r="QN76" s="119"/>
      <c r="QO76" s="119"/>
      <c r="QP76" s="119"/>
      <c r="QQ76" s="119"/>
      <c r="QR76" s="119"/>
      <c r="QS76" s="119"/>
      <c r="QT76" s="119"/>
      <c r="QU76" s="119"/>
      <c r="QV76" s="119"/>
      <c r="QW76" s="119"/>
      <c r="QX76" s="119"/>
      <c r="QY76" s="119"/>
      <c r="QZ76" s="119"/>
      <c r="RA76" s="119"/>
      <c r="RB76" s="119"/>
      <c r="RC76" s="119"/>
      <c r="RD76" s="119"/>
      <c r="RE76" s="119"/>
      <c r="RF76" s="119"/>
      <c r="RG76" s="119"/>
      <c r="RH76" s="119"/>
      <c r="RI76" s="119"/>
      <c r="RJ76" s="119"/>
      <c r="RK76" s="119"/>
      <c r="RL76" s="119"/>
      <c r="RM76" s="119"/>
      <c r="RN76" s="119"/>
      <c r="RO76" s="119"/>
      <c r="RP76" s="119"/>
      <c r="RQ76" s="119"/>
      <c r="RR76" s="119"/>
      <c r="RS76" s="119"/>
      <c r="RT76" s="119"/>
      <c r="RU76" s="119"/>
      <c r="RV76" s="119"/>
      <c r="RW76" s="119"/>
      <c r="RX76" s="119"/>
      <c r="RY76" s="119"/>
      <c r="RZ76" s="119"/>
      <c r="SA76" s="119"/>
      <c r="SB76" s="119"/>
      <c r="SC76" s="119"/>
      <c r="SD76" s="119"/>
      <c r="SE76" s="119"/>
      <c r="SF76" s="119"/>
      <c r="SG76" s="119"/>
      <c r="SH76" s="119"/>
      <c r="SI76" s="119"/>
      <c r="SJ76" s="119"/>
      <c r="SK76" s="119"/>
      <c r="SL76" s="119"/>
      <c r="SM76" s="119"/>
      <c r="SN76" s="119"/>
      <c r="SO76" s="119"/>
      <c r="SP76" s="119"/>
      <c r="SQ76" s="119"/>
      <c r="SR76" s="119"/>
      <c r="SS76" s="119"/>
      <c r="ST76" s="119"/>
      <c r="SU76" s="119"/>
      <c r="SV76" s="119"/>
      <c r="SW76" s="119"/>
      <c r="SX76" s="119"/>
      <c r="SY76" s="119"/>
      <c r="SZ76" s="119"/>
      <c r="TA76" s="119"/>
      <c r="TB76" s="119"/>
      <c r="TC76" s="119"/>
      <c r="TD76" s="119"/>
      <c r="TE76" s="119"/>
      <c r="TF76" s="119"/>
      <c r="TG76" s="119"/>
      <c r="TH76" s="119"/>
      <c r="TI76" s="119"/>
      <c r="TJ76" s="119"/>
      <c r="TK76" s="119"/>
      <c r="TL76" s="119"/>
      <c r="TM76" s="119"/>
      <c r="TN76" s="119"/>
      <c r="TO76" s="119"/>
      <c r="TP76" s="119"/>
      <c r="TQ76" s="119"/>
      <c r="TR76" s="119"/>
      <c r="TS76" s="119"/>
      <c r="TT76" s="119"/>
      <c r="TU76" s="119"/>
      <c r="TV76" s="119"/>
      <c r="TW76" s="119"/>
      <c r="TX76" s="119"/>
      <c r="TY76" s="119"/>
      <c r="TZ76" s="119"/>
      <c r="UA76" s="119"/>
      <c r="UB76" s="119"/>
      <c r="UC76" s="119"/>
      <c r="UD76" s="119"/>
      <c r="UE76" s="119"/>
      <c r="UF76" s="119"/>
      <c r="UG76" s="119"/>
      <c r="UH76" s="119"/>
      <c r="UI76" s="119"/>
      <c r="UJ76" s="119"/>
      <c r="UK76" s="119"/>
      <c r="UL76" s="119"/>
      <c r="UM76" s="119"/>
      <c r="UN76" s="119"/>
      <c r="UO76" s="119"/>
      <c r="UP76" s="119"/>
      <c r="UQ76" s="119"/>
      <c r="UR76" s="119"/>
      <c r="US76" s="119"/>
      <c r="UT76" s="119"/>
      <c r="UU76" s="119"/>
      <c r="UV76" s="119"/>
      <c r="UW76" s="119"/>
      <c r="UX76" s="119"/>
      <c r="UY76" s="119"/>
      <c r="UZ76" s="119"/>
      <c r="VA76" s="119"/>
      <c r="VB76" s="119"/>
      <c r="VC76" s="119"/>
      <c r="VD76" s="119"/>
      <c r="VE76" s="119"/>
      <c r="VF76" s="119"/>
      <c r="VG76" s="119"/>
      <c r="VH76" s="119"/>
      <c r="VI76" s="119"/>
      <c r="VJ76" s="119"/>
      <c r="VK76" s="119"/>
      <c r="VL76" s="119"/>
      <c r="VM76" s="119"/>
      <c r="VN76" s="119"/>
      <c r="VO76" s="119"/>
      <c r="VP76" s="119"/>
      <c r="VQ76" s="119"/>
      <c r="VR76" s="119"/>
      <c r="VS76" s="119"/>
      <c r="VT76" s="119"/>
      <c r="VU76" s="119"/>
      <c r="VV76" s="119"/>
      <c r="VW76" s="119"/>
      <c r="VX76" s="119"/>
      <c r="VY76" s="119"/>
      <c r="VZ76" s="119"/>
      <c r="WA76" s="119"/>
      <c r="WB76" s="119"/>
      <c r="WC76" s="119"/>
      <c r="WD76" s="119"/>
      <c r="WE76" s="119"/>
      <c r="WF76" s="119"/>
      <c r="WG76" s="119"/>
      <c r="WH76" s="119"/>
      <c r="WI76" s="119"/>
      <c r="WJ76" s="119"/>
      <c r="WK76" s="119"/>
      <c r="WL76" s="119"/>
      <c r="WM76" s="119"/>
      <c r="WN76" s="119"/>
      <c r="WO76" s="119"/>
      <c r="WP76" s="119"/>
      <c r="WQ76" s="119"/>
      <c r="WR76" s="119"/>
      <c r="WS76" s="119"/>
      <c r="WT76" s="119"/>
      <c r="WU76" s="119"/>
      <c r="WV76" s="119"/>
      <c r="WW76" s="119"/>
      <c r="WX76" s="119"/>
      <c r="WY76" s="119"/>
      <c r="WZ76" s="119"/>
      <c r="XA76" s="119"/>
      <c r="XB76" s="119"/>
      <c r="XC76" s="119"/>
      <c r="XD76" s="119"/>
      <c r="XE76" s="119"/>
      <c r="XF76" s="119"/>
      <c r="XG76" s="119"/>
      <c r="XH76" s="119"/>
      <c r="XI76" s="119"/>
      <c r="XJ76" s="119"/>
      <c r="XK76" s="119"/>
      <c r="XL76" s="119"/>
      <c r="XM76" s="119"/>
      <c r="XN76" s="119"/>
      <c r="XO76" s="119"/>
      <c r="XP76" s="119"/>
      <c r="XQ76" s="119"/>
      <c r="XR76" s="119"/>
      <c r="XS76" s="119"/>
      <c r="XT76" s="119"/>
      <c r="XU76" s="119"/>
      <c r="XV76" s="119"/>
      <c r="XW76" s="119"/>
      <c r="XX76" s="119"/>
      <c r="XY76" s="119"/>
      <c r="XZ76" s="119"/>
      <c r="YA76" s="119"/>
      <c r="YB76" s="119"/>
      <c r="YC76" s="119"/>
      <c r="YD76" s="119"/>
      <c r="YE76" s="119"/>
      <c r="YF76" s="119"/>
      <c r="YG76" s="119"/>
      <c r="YH76" s="119"/>
      <c r="YI76" s="119"/>
      <c r="YJ76" s="119"/>
      <c r="YK76" s="119"/>
      <c r="YL76" s="119"/>
      <c r="YM76" s="119"/>
      <c r="YN76" s="119"/>
      <c r="YO76" s="119"/>
      <c r="YP76" s="119"/>
      <c r="YQ76" s="119"/>
      <c r="YR76" s="119"/>
      <c r="YS76" s="119"/>
      <c r="YT76" s="119"/>
      <c r="YU76" s="119"/>
      <c r="YV76" s="119"/>
      <c r="YW76" s="119"/>
      <c r="YX76" s="119"/>
      <c r="YY76" s="119"/>
      <c r="YZ76" s="119"/>
      <c r="ZA76" s="119"/>
      <c r="ZB76" s="119"/>
      <c r="ZC76" s="119"/>
      <c r="ZD76" s="119"/>
      <c r="ZE76" s="119"/>
      <c r="ZF76" s="119"/>
      <c r="ZG76" s="119"/>
      <c r="ZH76" s="119"/>
      <c r="ZI76" s="119"/>
      <c r="ZJ76" s="119"/>
      <c r="ZK76" s="119"/>
      <c r="ZL76" s="119"/>
      <c r="ZM76" s="119"/>
      <c r="ZN76" s="119"/>
      <c r="ZO76" s="119"/>
      <c r="ZP76" s="119"/>
      <c r="ZQ76" s="119"/>
      <c r="ZR76" s="119"/>
      <c r="ZS76" s="119"/>
      <c r="ZT76" s="119"/>
      <c r="ZU76" s="119"/>
      <c r="ZV76" s="119"/>
      <c r="ZW76" s="119"/>
      <c r="ZX76" s="119"/>
      <c r="ZY76" s="119"/>
      <c r="ZZ76" s="119"/>
      <c r="AAA76" s="119"/>
      <c r="AAB76" s="119"/>
      <c r="AAC76" s="119"/>
      <c r="AAD76" s="119"/>
      <c r="AAE76" s="119"/>
      <c r="AAF76" s="119"/>
      <c r="AAG76" s="119"/>
      <c r="AAH76" s="119"/>
      <c r="AAI76" s="119"/>
      <c r="AAJ76" s="119"/>
      <c r="AAK76" s="119"/>
      <c r="AAL76" s="119"/>
      <c r="AAM76" s="119"/>
      <c r="AAN76" s="119"/>
      <c r="AAO76" s="119"/>
      <c r="AAP76" s="119"/>
      <c r="AAQ76" s="119"/>
      <c r="AAR76" s="119"/>
      <c r="AAS76" s="119"/>
      <c r="AAT76" s="119"/>
      <c r="AAU76" s="119"/>
      <c r="AAV76" s="119"/>
      <c r="AAW76" s="119"/>
      <c r="AAX76" s="119"/>
      <c r="AAY76" s="119"/>
      <c r="AAZ76" s="119"/>
      <c r="ABA76" s="119"/>
      <c r="ABB76" s="119"/>
      <c r="ABC76" s="119"/>
      <c r="ABD76" s="119"/>
      <c r="ABE76" s="119"/>
      <c r="ABF76" s="119"/>
      <c r="ABG76" s="119"/>
      <c r="ABH76" s="119"/>
      <c r="ABI76" s="119"/>
      <c r="ABJ76" s="119"/>
      <c r="ABK76" s="119"/>
      <c r="ABL76" s="119"/>
      <c r="ABM76" s="119"/>
      <c r="ABN76" s="119"/>
      <c r="ABO76" s="119"/>
      <c r="ABP76" s="119"/>
      <c r="ABQ76" s="119"/>
      <c r="ABR76" s="119"/>
      <c r="ABS76" s="119"/>
      <c r="ABT76" s="119"/>
      <c r="ABU76" s="119"/>
      <c r="ABV76" s="119"/>
      <c r="ABW76" s="119"/>
      <c r="ABX76" s="119"/>
      <c r="ABY76" s="119"/>
      <c r="ABZ76" s="119"/>
      <c r="ACA76" s="119"/>
      <c r="ACB76" s="119"/>
      <c r="ACC76" s="119"/>
      <c r="ACD76" s="119"/>
      <c r="ACE76" s="119"/>
      <c r="ACF76" s="119"/>
      <c r="ACG76" s="119"/>
      <c r="ACH76" s="119"/>
      <c r="ACI76" s="119"/>
      <c r="ACJ76" s="119"/>
      <c r="ACK76" s="119"/>
      <c r="ACL76" s="119"/>
      <c r="ACM76" s="119"/>
      <c r="ACN76" s="119"/>
      <c r="ACO76" s="119"/>
      <c r="ACP76" s="119"/>
      <c r="ACQ76" s="119"/>
      <c r="ACR76" s="119"/>
      <c r="ACS76" s="119"/>
      <c r="ACT76" s="119"/>
      <c r="ACU76" s="119"/>
      <c r="ACV76" s="119"/>
      <c r="ACW76" s="119"/>
      <c r="ACX76" s="119"/>
      <c r="ACY76" s="119"/>
      <c r="ACZ76" s="119"/>
      <c r="ADA76" s="119"/>
      <c r="ADB76" s="119"/>
      <c r="ADC76" s="119"/>
      <c r="ADD76" s="119"/>
      <c r="ADE76" s="119"/>
      <c r="ADF76" s="119"/>
      <c r="ADG76" s="119"/>
      <c r="ADH76" s="119"/>
      <c r="ADI76" s="119"/>
      <c r="ADJ76" s="119"/>
      <c r="ADK76" s="119"/>
      <c r="ADL76" s="119"/>
      <c r="ADM76" s="119"/>
      <c r="ADN76" s="119"/>
      <c r="ADO76" s="119"/>
      <c r="ADP76" s="119"/>
      <c r="ADQ76" s="119"/>
      <c r="ADR76" s="119"/>
      <c r="ADS76" s="119"/>
      <c r="ADT76" s="119"/>
      <c r="ADU76" s="119"/>
      <c r="ADV76" s="119"/>
      <c r="ADW76" s="119"/>
      <c r="ADX76" s="119"/>
      <c r="ADY76" s="119"/>
      <c r="ADZ76" s="119"/>
      <c r="AEA76" s="119"/>
      <c r="AEB76" s="119"/>
      <c r="AEC76" s="119"/>
      <c r="AED76" s="119"/>
      <c r="AEE76" s="119"/>
      <c r="AEF76" s="119"/>
      <c r="AEG76" s="119"/>
      <c r="AEH76" s="119"/>
      <c r="AEI76" s="119"/>
      <c r="AEJ76" s="119"/>
      <c r="AEK76" s="119"/>
      <c r="AEL76" s="119"/>
      <c r="AEM76" s="119"/>
      <c r="AEN76" s="119"/>
      <c r="AEO76" s="119"/>
      <c r="AEP76" s="119"/>
      <c r="AEQ76" s="119"/>
      <c r="AER76" s="119"/>
      <c r="AES76" s="119"/>
      <c r="AET76" s="119"/>
      <c r="AEU76" s="119"/>
      <c r="AEV76" s="119"/>
      <c r="AEW76" s="119"/>
      <c r="AEX76" s="119"/>
      <c r="AEY76" s="119"/>
      <c r="AEZ76" s="119"/>
      <c r="AFA76" s="119"/>
      <c r="AFB76" s="119"/>
      <c r="AFC76" s="119"/>
      <c r="AFD76" s="119"/>
      <c r="AFE76" s="119"/>
      <c r="AFF76" s="119"/>
      <c r="AFG76" s="119"/>
      <c r="AFH76" s="119"/>
      <c r="AFI76" s="119"/>
      <c r="AFJ76" s="119"/>
      <c r="AFK76" s="119"/>
      <c r="AFL76" s="119"/>
      <c r="AFM76" s="119"/>
      <c r="AFN76" s="119"/>
      <c r="AFO76" s="119"/>
      <c r="AFP76" s="119"/>
      <c r="AFQ76" s="119"/>
      <c r="AFR76" s="119"/>
      <c r="AFS76" s="119"/>
      <c r="AFT76" s="119"/>
      <c r="AFU76" s="119"/>
      <c r="AFV76" s="119"/>
      <c r="AFW76" s="119"/>
      <c r="AFX76" s="119"/>
      <c r="AFY76" s="119"/>
      <c r="AFZ76" s="119"/>
      <c r="AGA76" s="119"/>
      <c r="AGB76" s="119"/>
      <c r="AGC76" s="119"/>
      <c r="AGD76" s="119"/>
      <c r="AGE76" s="119"/>
      <c r="AGF76" s="119"/>
      <c r="AGG76" s="119"/>
      <c r="AGH76" s="119"/>
      <c r="AGI76" s="119"/>
      <c r="AGJ76" s="119"/>
      <c r="AGK76" s="119"/>
      <c r="AGL76" s="119"/>
      <c r="AGM76" s="119"/>
      <c r="AGN76" s="119"/>
      <c r="AGO76" s="119"/>
      <c r="AGP76" s="119"/>
      <c r="AGQ76" s="119"/>
      <c r="AGR76" s="119"/>
      <c r="AGS76" s="119"/>
      <c r="AGT76" s="119"/>
      <c r="AGU76" s="119"/>
      <c r="AGV76" s="119"/>
      <c r="AGW76" s="119"/>
      <c r="AGX76" s="119"/>
      <c r="AGY76" s="119"/>
      <c r="AGZ76" s="119"/>
      <c r="AHA76" s="119"/>
      <c r="AHB76" s="119"/>
      <c r="AHC76" s="119"/>
      <c r="AHD76" s="119"/>
      <c r="AHE76" s="119"/>
      <c r="AHF76" s="119"/>
      <c r="AHG76" s="119"/>
      <c r="AHH76" s="119"/>
      <c r="AHI76" s="119"/>
      <c r="AHJ76" s="119"/>
      <c r="AHK76" s="119"/>
      <c r="AHL76" s="119"/>
      <c r="AHM76" s="119"/>
      <c r="AHN76" s="119"/>
      <c r="AHO76" s="119"/>
      <c r="AHP76" s="119"/>
      <c r="AHQ76" s="119"/>
      <c r="AHR76" s="119"/>
      <c r="AHS76" s="119"/>
      <c r="AHT76" s="119"/>
      <c r="AHU76" s="119"/>
      <c r="AHV76" s="119"/>
      <c r="AHW76" s="119"/>
      <c r="AHX76" s="119"/>
      <c r="AHY76" s="119"/>
      <c r="AHZ76" s="119"/>
      <c r="AIA76" s="119"/>
      <c r="AIB76" s="119"/>
      <c r="AIC76" s="119"/>
      <c r="AID76" s="119"/>
      <c r="AIE76" s="119"/>
      <c r="AIF76" s="119"/>
      <c r="AIG76" s="119"/>
      <c r="AIH76" s="119"/>
      <c r="AII76" s="119"/>
      <c r="AIJ76" s="119"/>
      <c r="AIK76" s="119"/>
      <c r="AIL76" s="119"/>
      <c r="AIM76" s="119"/>
      <c r="AIN76" s="119"/>
      <c r="AIO76" s="119"/>
      <c r="AIP76" s="119"/>
      <c r="AIQ76" s="119"/>
      <c r="AIR76" s="119"/>
      <c r="AIS76" s="119"/>
      <c r="AIT76" s="119"/>
      <c r="AIU76" s="119"/>
      <c r="AIV76" s="119"/>
      <c r="AIW76" s="119"/>
      <c r="AIX76" s="119"/>
      <c r="AIY76" s="119"/>
      <c r="AIZ76" s="119"/>
      <c r="AJA76" s="119"/>
      <c r="AJB76" s="119"/>
      <c r="AJC76" s="119"/>
      <c r="AJD76" s="119"/>
      <c r="AJE76" s="119"/>
      <c r="AJF76" s="119"/>
      <c r="AJG76" s="119"/>
      <c r="AJH76" s="119"/>
      <c r="AJI76" s="119"/>
      <c r="AJJ76" s="119"/>
      <c r="AJK76" s="119"/>
      <c r="AJL76" s="119"/>
      <c r="AJM76" s="119"/>
      <c r="AJN76" s="119"/>
      <c r="AJO76" s="119"/>
      <c r="AJP76" s="119"/>
      <c r="AJQ76" s="119"/>
      <c r="AJR76" s="119"/>
      <c r="AJS76" s="119"/>
      <c r="AJT76" s="119"/>
      <c r="AJU76" s="119"/>
      <c r="AJV76" s="119"/>
      <c r="AJW76" s="119"/>
      <c r="AJX76" s="119"/>
      <c r="AJY76" s="119"/>
      <c r="AJZ76" s="119"/>
      <c r="AKA76" s="119"/>
      <c r="AKB76" s="119"/>
      <c r="AKC76" s="119"/>
      <c r="AKD76" s="119"/>
      <c r="AKE76" s="119"/>
      <c r="AKF76" s="119"/>
      <c r="AKG76" s="119"/>
      <c r="AKH76" s="119"/>
      <c r="AKI76" s="119"/>
      <c r="AKJ76" s="119"/>
      <c r="AKK76" s="119"/>
      <c r="AKL76" s="119"/>
      <c r="AKM76" s="119"/>
      <c r="AKN76" s="119"/>
      <c r="AKO76" s="119"/>
      <c r="AKP76" s="119"/>
      <c r="AKQ76" s="119"/>
      <c r="AKR76" s="119"/>
      <c r="AKS76" s="119"/>
      <c r="AKT76" s="119"/>
      <c r="AKU76" s="119"/>
      <c r="AKV76" s="119"/>
      <c r="AKW76" s="119"/>
      <c r="AKX76" s="119"/>
      <c r="AKY76" s="119"/>
      <c r="AKZ76" s="119"/>
      <c r="ALA76" s="119"/>
      <c r="ALB76" s="119"/>
      <c r="ALC76" s="119"/>
      <c r="ALD76" s="119"/>
      <c r="ALE76" s="119"/>
      <c r="ALF76" s="119"/>
      <c r="ALG76" s="119"/>
      <c r="ALH76" s="119"/>
      <c r="ALI76" s="119"/>
      <c r="ALJ76" s="119"/>
      <c r="ALK76" s="119"/>
      <c r="ALL76" s="119"/>
      <c r="ALM76" s="119"/>
      <c r="ALN76" s="119"/>
      <c r="ALO76" s="119"/>
      <c r="ALP76" s="119"/>
      <c r="ALQ76" s="119"/>
      <c r="ALR76" s="119"/>
      <c r="ALS76" s="119"/>
      <c r="ALT76" s="119"/>
      <c r="ALU76" s="119"/>
      <c r="ALV76" s="119"/>
      <c r="ALW76" s="119"/>
      <c r="ALX76" s="119"/>
      <c r="ALY76" s="119"/>
      <c r="ALZ76" s="119"/>
      <c r="AMA76" s="119"/>
      <c r="AMB76" s="119"/>
      <c r="AMC76" s="119"/>
      <c r="AMD76" s="119"/>
      <c r="AME76" s="119"/>
      <c r="AMF76" s="119"/>
      <c r="AMG76" s="119"/>
      <c r="AMH76" s="119"/>
      <c r="AMI76" s="119"/>
      <c r="AMJ76" s="119"/>
      <c r="AMK76" s="119"/>
      <c r="AML76" s="119"/>
      <c r="AMM76" s="119"/>
      <c r="AMN76" s="119"/>
      <c r="AMO76" s="119"/>
      <c r="AMP76" s="119"/>
      <c r="AMQ76" s="119"/>
      <c r="AMR76" s="119"/>
      <c r="AMS76" s="119"/>
      <c r="AMT76" s="119"/>
      <c r="AMU76" s="119"/>
      <c r="AMV76" s="119"/>
      <c r="AMW76" s="119"/>
      <c r="AMX76" s="119"/>
      <c r="AMY76" s="119"/>
      <c r="AMZ76" s="119"/>
      <c r="ANA76" s="119"/>
      <c r="ANB76" s="119"/>
      <c r="ANC76" s="119"/>
      <c r="AND76" s="119"/>
      <c r="ANE76" s="119"/>
      <c r="ANF76" s="119"/>
      <c r="ANG76" s="119"/>
      <c r="ANH76" s="119"/>
      <c r="ANI76" s="119"/>
      <c r="ANJ76" s="119"/>
      <c r="ANK76" s="119"/>
      <c r="ANL76" s="119"/>
      <c r="ANM76" s="119"/>
      <c r="ANN76" s="119"/>
      <c r="ANO76" s="119"/>
      <c r="ANP76" s="119"/>
      <c r="ANQ76" s="119"/>
      <c r="ANR76" s="119"/>
      <c r="ANS76" s="119"/>
      <c r="ANT76" s="119"/>
      <c r="ANU76" s="119"/>
      <c r="ANV76" s="119"/>
      <c r="ANW76" s="119"/>
      <c r="ANX76" s="119"/>
      <c r="ANY76" s="119"/>
      <c r="ANZ76" s="119"/>
      <c r="AOA76" s="119"/>
      <c r="AOB76" s="119"/>
      <c r="AOC76" s="119"/>
      <c r="AOD76" s="119"/>
      <c r="AOE76" s="119"/>
      <c r="AOF76" s="119"/>
      <c r="AOG76" s="119"/>
      <c r="AOH76" s="119"/>
      <c r="AOI76" s="119"/>
      <c r="AOJ76" s="119"/>
      <c r="AOK76" s="119"/>
      <c r="AOL76" s="119"/>
      <c r="AOM76" s="119"/>
      <c r="AON76" s="119"/>
      <c r="AOO76" s="119"/>
      <c r="AOP76" s="119"/>
      <c r="AOQ76" s="119"/>
      <c r="AOR76" s="119"/>
      <c r="AOS76" s="119"/>
      <c r="AOT76" s="119"/>
      <c r="AOU76" s="119"/>
      <c r="AOV76" s="119"/>
      <c r="AOW76" s="119"/>
      <c r="AOX76" s="119"/>
      <c r="AOY76" s="119"/>
      <c r="AOZ76" s="119"/>
      <c r="APA76" s="119"/>
      <c r="APB76" s="119"/>
      <c r="APC76" s="119"/>
      <c r="APD76" s="119"/>
      <c r="APE76" s="119"/>
      <c r="APF76" s="119"/>
      <c r="APG76" s="119"/>
      <c r="APH76" s="119"/>
      <c r="API76" s="119"/>
      <c r="APJ76" s="119"/>
      <c r="APK76" s="119"/>
      <c r="APL76" s="119"/>
      <c r="APM76" s="119"/>
      <c r="APN76" s="119"/>
      <c r="APO76" s="119"/>
      <c r="APP76" s="119"/>
      <c r="APQ76" s="119"/>
      <c r="APR76" s="119"/>
      <c r="APS76" s="119"/>
      <c r="APT76" s="119"/>
      <c r="APU76" s="119"/>
      <c r="APV76" s="119"/>
      <c r="APW76" s="119"/>
      <c r="APX76" s="119"/>
      <c r="APY76" s="119"/>
      <c r="APZ76" s="119"/>
      <c r="AQA76" s="119"/>
      <c r="AQB76" s="119"/>
      <c r="AQC76" s="119"/>
      <c r="AQD76" s="119"/>
      <c r="AQE76" s="119"/>
      <c r="AQF76" s="119"/>
      <c r="AQG76" s="119"/>
      <c r="AQH76" s="119"/>
      <c r="AQI76" s="119"/>
      <c r="AQJ76" s="119"/>
      <c r="AQK76" s="119"/>
      <c r="AQL76" s="119"/>
      <c r="AQM76" s="119"/>
      <c r="AQN76" s="119"/>
      <c r="AQO76" s="119"/>
      <c r="AQP76" s="119"/>
      <c r="AQQ76" s="119"/>
      <c r="AQR76" s="119"/>
      <c r="AQS76" s="119"/>
      <c r="AQT76" s="119"/>
      <c r="AQU76" s="119"/>
      <c r="AQV76" s="119"/>
      <c r="AQW76" s="119"/>
      <c r="AQX76" s="119"/>
      <c r="AQY76" s="119"/>
      <c r="AQZ76" s="119"/>
      <c r="ARA76" s="119"/>
      <c r="ARB76" s="119"/>
      <c r="ARC76" s="119"/>
      <c r="ARD76" s="119"/>
      <c r="ARE76" s="119"/>
      <c r="ARF76" s="119"/>
      <c r="ARG76" s="119"/>
      <c r="ARH76" s="119"/>
      <c r="ARI76" s="119"/>
      <c r="ARJ76" s="119"/>
      <c r="ARK76" s="119"/>
      <c r="ARL76" s="119"/>
      <c r="ARM76" s="119"/>
      <c r="ARN76" s="119"/>
      <c r="ARO76" s="119"/>
      <c r="ARP76" s="119"/>
      <c r="ARQ76" s="119"/>
      <c r="ARR76" s="119"/>
      <c r="ARS76" s="119"/>
      <c r="ART76" s="119"/>
      <c r="ARU76" s="119"/>
      <c r="ARV76" s="119"/>
      <c r="ARW76" s="119"/>
      <c r="ARX76" s="119"/>
      <c r="ARY76" s="119"/>
      <c r="ARZ76" s="119"/>
      <c r="ASA76" s="119"/>
      <c r="ASB76" s="119"/>
      <c r="ASC76" s="119"/>
      <c r="ASD76" s="119"/>
      <c r="ASE76" s="119"/>
      <c r="ASF76" s="119"/>
      <c r="ASG76" s="119"/>
      <c r="ASH76" s="119"/>
      <c r="ASI76" s="119"/>
      <c r="ASJ76" s="119"/>
      <c r="ASK76" s="119"/>
      <c r="ASL76" s="119"/>
      <c r="ASM76" s="119"/>
      <c r="ASN76" s="119"/>
      <c r="ASO76" s="119"/>
      <c r="ASP76" s="119"/>
      <c r="ASQ76" s="119"/>
      <c r="ASR76" s="119"/>
      <c r="ASS76" s="119"/>
      <c r="AST76" s="119"/>
      <c r="ASU76" s="119"/>
      <c r="ASV76" s="119"/>
      <c r="ASW76" s="119"/>
      <c r="ASX76" s="119"/>
      <c r="ASY76" s="119"/>
      <c r="ASZ76" s="119"/>
      <c r="ATA76" s="119"/>
      <c r="ATB76" s="119"/>
      <c r="ATC76" s="119"/>
      <c r="ATD76" s="119"/>
      <c r="ATE76" s="119"/>
      <c r="ATF76" s="119"/>
      <c r="ATG76" s="119"/>
      <c r="ATH76" s="119"/>
      <c r="ATI76" s="119"/>
      <c r="ATJ76" s="119"/>
      <c r="ATK76" s="119"/>
      <c r="ATL76" s="119"/>
      <c r="ATM76" s="119"/>
      <c r="ATN76" s="119"/>
      <c r="ATO76" s="119"/>
      <c r="ATP76" s="119"/>
      <c r="ATQ76" s="119"/>
      <c r="ATR76" s="119"/>
      <c r="ATS76" s="119"/>
      <c r="ATT76" s="119"/>
      <c r="ATU76" s="119"/>
      <c r="ATV76" s="119"/>
      <c r="ATW76" s="119"/>
      <c r="ATX76" s="119"/>
      <c r="ATY76" s="119"/>
      <c r="ATZ76" s="119"/>
      <c r="AUA76" s="119"/>
      <c r="AUB76" s="119"/>
      <c r="AUC76" s="119"/>
      <c r="AUD76" s="119"/>
      <c r="AUE76" s="119"/>
      <c r="AUF76" s="119"/>
      <c r="AUG76" s="119"/>
      <c r="AUH76" s="119"/>
      <c r="AUI76" s="119"/>
      <c r="AUJ76" s="119"/>
      <c r="AUK76" s="119"/>
      <c r="AUL76" s="119"/>
      <c r="AUM76" s="119"/>
      <c r="AUN76" s="119"/>
      <c r="AUO76" s="119"/>
      <c r="AUP76" s="119"/>
      <c r="AUQ76" s="119"/>
      <c r="AUR76" s="119"/>
      <c r="AUS76" s="119"/>
      <c r="AUT76" s="119"/>
      <c r="AUU76" s="119"/>
      <c r="AUV76" s="119"/>
      <c r="AUW76" s="119"/>
      <c r="AUX76" s="119"/>
      <c r="AUY76" s="119"/>
      <c r="AUZ76" s="119"/>
      <c r="AVA76" s="119"/>
      <c r="AVB76" s="119"/>
      <c r="AVC76" s="119"/>
      <c r="AVD76" s="119"/>
      <c r="AVE76" s="119"/>
      <c r="AVF76" s="119"/>
      <c r="AVG76" s="119"/>
      <c r="AVH76" s="119"/>
      <c r="AVI76" s="119"/>
      <c r="AVJ76" s="119"/>
      <c r="AVK76" s="119"/>
      <c r="AVL76" s="119"/>
      <c r="AVM76" s="119"/>
      <c r="AVN76" s="119"/>
      <c r="AVO76" s="119"/>
      <c r="AVP76" s="119"/>
      <c r="AVQ76" s="119"/>
      <c r="AVR76" s="119"/>
      <c r="AVS76" s="119"/>
      <c r="AVT76" s="119"/>
      <c r="AVU76" s="119"/>
      <c r="AVV76" s="119"/>
      <c r="AVW76" s="119"/>
      <c r="AVX76" s="119"/>
      <c r="AVY76" s="119"/>
      <c r="AVZ76" s="119"/>
      <c r="AWA76" s="119"/>
      <c r="AWB76" s="119"/>
      <c r="AWC76" s="119"/>
      <c r="AWD76" s="119"/>
      <c r="AWE76" s="119"/>
      <c r="AWF76" s="119"/>
      <c r="AWG76" s="119"/>
      <c r="AWH76" s="119"/>
      <c r="AWI76" s="119"/>
      <c r="AWJ76" s="119"/>
      <c r="AWK76" s="119"/>
      <c r="AWL76" s="119"/>
      <c r="AWM76" s="119"/>
      <c r="AWN76" s="119"/>
      <c r="AWO76" s="119"/>
      <c r="AWP76" s="119"/>
      <c r="AWQ76" s="119"/>
      <c r="AWR76" s="119"/>
      <c r="AWS76" s="119"/>
      <c r="AWT76" s="119"/>
      <c r="AWU76" s="119"/>
      <c r="AWV76" s="119"/>
      <c r="AWW76" s="119"/>
      <c r="AWX76" s="119"/>
      <c r="AWY76" s="119"/>
      <c r="AWZ76" s="119"/>
      <c r="AXA76" s="119"/>
      <c r="AXB76" s="119"/>
      <c r="AXC76" s="119"/>
      <c r="AXD76" s="119"/>
      <c r="AXE76" s="119"/>
      <c r="AXF76" s="119"/>
      <c r="AXG76" s="119"/>
      <c r="AXH76" s="119"/>
      <c r="AXI76" s="119"/>
      <c r="AXJ76" s="119"/>
      <c r="AXK76" s="119"/>
      <c r="AXL76" s="119"/>
      <c r="AXM76" s="119"/>
      <c r="AXN76" s="119"/>
      <c r="AXO76" s="119"/>
      <c r="AXP76" s="119"/>
      <c r="AXQ76" s="119"/>
      <c r="AXR76" s="119"/>
      <c r="AXS76" s="119"/>
      <c r="AXT76" s="119"/>
      <c r="AXU76" s="119"/>
      <c r="AXV76" s="119"/>
      <c r="AXW76" s="119"/>
      <c r="AXX76" s="119"/>
      <c r="AXY76" s="119"/>
      <c r="AXZ76" s="119"/>
      <c r="AYA76" s="119"/>
      <c r="AYB76" s="119"/>
      <c r="AYC76" s="119"/>
      <c r="AYD76" s="119"/>
      <c r="AYE76" s="119"/>
      <c r="AYF76" s="119"/>
      <c r="AYG76" s="119"/>
      <c r="AYH76" s="119"/>
      <c r="AYI76" s="119"/>
      <c r="AYJ76" s="119"/>
      <c r="AYK76" s="119"/>
      <c r="AYL76" s="119"/>
      <c r="AYM76" s="119"/>
      <c r="AYN76" s="119"/>
      <c r="AYO76" s="119"/>
      <c r="AYP76" s="119"/>
      <c r="AYQ76" s="119"/>
      <c r="AYR76" s="119"/>
      <c r="AYS76" s="119"/>
      <c r="AYT76" s="119"/>
      <c r="AYU76" s="119"/>
      <c r="AYV76" s="119"/>
      <c r="AYW76" s="119"/>
      <c r="AYX76" s="119"/>
      <c r="AYY76" s="119"/>
      <c r="AYZ76" s="119"/>
      <c r="AZA76" s="119"/>
      <c r="AZB76" s="119"/>
      <c r="AZC76" s="119"/>
      <c r="AZD76" s="119"/>
      <c r="AZE76" s="119"/>
      <c r="AZF76" s="119"/>
      <c r="AZG76" s="119"/>
      <c r="AZH76" s="119"/>
      <c r="AZI76" s="119"/>
      <c r="AZJ76" s="119"/>
      <c r="AZK76" s="119"/>
      <c r="AZL76" s="119"/>
      <c r="AZM76" s="119"/>
      <c r="AZN76" s="119"/>
      <c r="AZO76" s="119"/>
      <c r="AZP76" s="119"/>
      <c r="AZQ76" s="119"/>
      <c r="AZR76" s="119"/>
      <c r="AZS76" s="119"/>
      <c r="AZT76" s="119"/>
      <c r="AZU76" s="119"/>
      <c r="AZV76" s="119"/>
      <c r="AZW76" s="119"/>
      <c r="AZX76" s="119"/>
      <c r="AZY76" s="119"/>
      <c r="AZZ76" s="119"/>
      <c r="BAA76" s="119"/>
      <c r="BAB76" s="119"/>
      <c r="BAC76" s="119"/>
      <c r="BAD76" s="119"/>
      <c r="BAE76" s="119"/>
      <c r="BAF76" s="119"/>
      <c r="BAG76" s="119"/>
      <c r="BAH76" s="119"/>
      <c r="BAI76" s="119"/>
      <c r="BAJ76" s="119"/>
      <c r="BAK76" s="119"/>
      <c r="BAL76" s="119"/>
      <c r="BAM76" s="119"/>
      <c r="BAN76" s="119"/>
      <c r="BAO76" s="119"/>
      <c r="BAP76" s="119"/>
      <c r="BAQ76" s="119"/>
      <c r="BAR76" s="119"/>
      <c r="BAS76" s="119"/>
      <c r="BAT76" s="119"/>
      <c r="BAU76" s="119"/>
      <c r="BAV76" s="119"/>
      <c r="BAW76" s="119"/>
      <c r="BAX76" s="119"/>
      <c r="BAY76" s="119"/>
      <c r="BAZ76" s="119"/>
      <c r="BBA76" s="119"/>
      <c r="BBB76" s="119"/>
      <c r="BBC76" s="119"/>
      <c r="BBD76" s="119"/>
      <c r="BBE76" s="119"/>
      <c r="BBF76" s="119"/>
      <c r="BBG76" s="119"/>
      <c r="BBH76" s="119"/>
      <c r="BBI76" s="119"/>
      <c r="BBJ76" s="119"/>
      <c r="BBK76" s="119"/>
      <c r="BBL76" s="119"/>
      <c r="BBM76" s="119"/>
      <c r="BBN76" s="119"/>
      <c r="BBO76" s="119"/>
      <c r="BBP76" s="119"/>
      <c r="BBQ76" s="119"/>
      <c r="BBR76" s="119"/>
      <c r="BBS76" s="119"/>
      <c r="BBT76" s="119"/>
      <c r="BBU76" s="119"/>
      <c r="BBV76" s="119"/>
      <c r="BBW76" s="119"/>
      <c r="BBX76" s="119"/>
      <c r="BBY76" s="119"/>
      <c r="BBZ76" s="119"/>
      <c r="BCA76" s="119"/>
      <c r="BCB76" s="119"/>
      <c r="BCC76" s="119"/>
      <c r="BCD76" s="119"/>
      <c r="BCE76" s="119"/>
      <c r="BCF76" s="119"/>
      <c r="BCG76" s="119"/>
      <c r="BCH76" s="119"/>
      <c r="BCI76" s="119"/>
      <c r="BCJ76" s="119"/>
      <c r="BCK76" s="119"/>
      <c r="BCL76" s="119"/>
      <c r="BCM76" s="119"/>
      <c r="BCN76" s="119"/>
      <c r="BCO76" s="119"/>
      <c r="BCP76" s="119"/>
      <c r="BCQ76" s="119"/>
      <c r="BCR76" s="119"/>
      <c r="BCS76" s="119"/>
      <c r="BCT76" s="119"/>
      <c r="BCU76" s="119"/>
      <c r="BCV76" s="119"/>
      <c r="BCW76" s="119"/>
      <c r="BCX76" s="119"/>
      <c r="BCY76" s="119"/>
      <c r="BCZ76" s="119"/>
      <c r="BDA76" s="119"/>
      <c r="BDB76" s="119"/>
      <c r="BDC76" s="119"/>
      <c r="BDD76" s="119"/>
      <c r="BDE76" s="119"/>
      <c r="BDF76" s="119"/>
      <c r="BDG76" s="119"/>
      <c r="BDH76" s="119"/>
      <c r="BDI76" s="119"/>
      <c r="BDJ76" s="119"/>
      <c r="BDK76" s="119"/>
      <c r="BDL76" s="119"/>
      <c r="BDM76" s="119"/>
      <c r="BDN76" s="119"/>
      <c r="BDO76" s="119"/>
      <c r="BDP76" s="119"/>
      <c r="BDQ76" s="119"/>
      <c r="BDR76" s="119"/>
      <c r="BDS76" s="119"/>
      <c r="BDT76" s="119"/>
      <c r="BDU76" s="119"/>
      <c r="BDV76" s="119"/>
      <c r="BDW76" s="119"/>
      <c r="BDX76" s="119"/>
      <c r="BDY76" s="119"/>
      <c r="BDZ76" s="119"/>
      <c r="BEA76" s="119"/>
      <c r="BEB76" s="119"/>
      <c r="BEC76" s="119"/>
      <c r="BED76" s="119"/>
      <c r="BEE76" s="119"/>
      <c r="BEF76" s="119"/>
      <c r="BEG76" s="119"/>
      <c r="BEH76" s="119"/>
      <c r="BEI76" s="119"/>
      <c r="BEJ76" s="119"/>
      <c r="BEK76" s="119"/>
      <c r="BEL76" s="119"/>
      <c r="BEM76" s="119"/>
      <c r="BEN76" s="119"/>
      <c r="BEO76" s="119"/>
      <c r="BEP76" s="119"/>
      <c r="BEQ76" s="119"/>
      <c r="BER76" s="119"/>
      <c r="BES76" s="119"/>
      <c r="BET76" s="119"/>
      <c r="BEU76" s="119"/>
      <c r="BEV76" s="119"/>
      <c r="BEW76" s="119"/>
      <c r="BEX76" s="119"/>
      <c r="BEY76" s="119"/>
      <c r="BEZ76" s="119"/>
      <c r="BFA76" s="119"/>
      <c r="BFB76" s="119"/>
      <c r="BFC76" s="119"/>
      <c r="BFD76" s="119"/>
      <c r="BFE76" s="119"/>
      <c r="BFF76" s="119"/>
      <c r="BFG76" s="119"/>
      <c r="BFH76" s="119"/>
      <c r="BFI76" s="119"/>
      <c r="BFJ76" s="119"/>
      <c r="BFK76" s="119"/>
      <c r="BFL76" s="119"/>
      <c r="BFM76" s="119"/>
      <c r="BFN76" s="119"/>
      <c r="BFO76" s="119"/>
      <c r="BFP76" s="119"/>
      <c r="BFQ76" s="119"/>
      <c r="BFR76" s="119"/>
      <c r="BFS76" s="119"/>
      <c r="BFT76" s="119"/>
      <c r="BFU76" s="119"/>
      <c r="BFV76" s="119"/>
      <c r="BFW76" s="119"/>
      <c r="BFX76" s="119"/>
      <c r="BFY76" s="119"/>
      <c r="BFZ76" s="119"/>
      <c r="BGA76" s="119"/>
      <c r="BGB76" s="119"/>
      <c r="BGC76" s="119"/>
      <c r="BGD76" s="119"/>
      <c r="BGE76" s="119"/>
      <c r="BGF76" s="119"/>
      <c r="BGG76" s="119"/>
      <c r="BGH76" s="119"/>
      <c r="BGI76" s="119"/>
      <c r="BGJ76" s="119"/>
      <c r="BGK76" s="119"/>
      <c r="BGL76" s="119"/>
      <c r="BGM76" s="119"/>
      <c r="BGN76" s="119"/>
      <c r="BGO76" s="119"/>
      <c r="BGP76" s="119"/>
      <c r="BGQ76" s="119"/>
      <c r="BGR76" s="119"/>
      <c r="BGS76" s="119"/>
      <c r="BGT76" s="119"/>
      <c r="BGU76" s="119"/>
      <c r="BGV76" s="119"/>
      <c r="BGW76" s="119"/>
      <c r="BGX76" s="119"/>
      <c r="BGY76" s="119"/>
      <c r="BGZ76" s="119"/>
      <c r="BHA76" s="119"/>
      <c r="BHB76" s="119"/>
      <c r="BHC76" s="119"/>
      <c r="BHD76" s="119"/>
      <c r="BHE76" s="119"/>
      <c r="BHF76" s="119"/>
      <c r="BHG76" s="119"/>
      <c r="BHH76" s="119"/>
      <c r="BHI76" s="119"/>
      <c r="BHJ76" s="119"/>
      <c r="BHK76" s="119"/>
      <c r="BHL76" s="119"/>
      <c r="BHM76" s="119"/>
      <c r="BHN76" s="119"/>
      <c r="BHO76" s="119"/>
      <c r="BHP76" s="119"/>
      <c r="BHQ76" s="119"/>
      <c r="BHR76" s="119"/>
      <c r="BHS76" s="119"/>
      <c r="BHT76" s="119"/>
      <c r="BHU76" s="119"/>
      <c r="BHV76" s="119"/>
      <c r="BHW76" s="119"/>
      <c r="BHX76" s="119"/>
      <c r="BHY76" s="119"/>
      <c r="BHZ76" s="119"/>
      <c r="BIA76" s="119"/>
      <c r="BIB76" s="119"/>
      <c r="BIC76" s="119"/>
      <c r="BID76" s="119"/>
      <c r="BIE76" s="119"/>
      <c r="BIF76" s="119"/>
      <c r="BIG76" s="119"/>
      <c r="BIH76" s="119"/>
      <c r="BII76" s="119"/>
      <c r="BIJ76" s="119"/>
      <c r="BIK76" s="119"/>
      <c r="BIL76" s="119"/>
      <c r="BIM76" s="119"/>
      <c r="BIN76" s="119"/>
      <c r="BIO76" s="119"/>
      <c r="BIP76" s="119"/>
      <c r="BIQ76" s="119"/>
      <c r="BIR76" s="119"/>
      <c r="BIS76" s="119"/>
      <c r="BIT76" s="119"/>
      <c r="BIU76" s="119"/>
      <c r="BIV76" s="119"/>
      <c r="BIW76" s="119"/>
      <c r="BIX76" s="119"/>
      <c r="BIY76" s="119"/>
      <c r="BIZ76" s="119"/>
      <c r="BJA76" s="119"/>
      <c r="BJB76" s="119"/>
      <c r="BJC76" s="119"/>
      <c r="BJD76" s="119"/>
      <c r="BJE76" s="119"/>
      <c r="BJF76" s="119"/>
      <c r="BJG76" s="119"/>
      <c r="BJH76" s="119"/>
      <c r="BJI76" s="119"/>
      <c r="BJJ76" s="119"/>
      <c r="BJK76" s="119"/>
      <c r="BJL76" s="119"/>
      <c r="BJM76" s="119"/>
      <c r="BJN76" s="119"/>
      <c r="BJO76" s="119"/>
      <c r="BJP76" s="119"/>
      <c r="BJQ76" s="119"/>
      <c r="BJR76" s="119"/>
      <c r="BJS76" s="119"/>
      <c r="BJT76" s="119"/>
      <c r="BJU76" s="119"/>
      <c r="BJV76" s="119"/>
      <c r="BJW76" s="119"/>
      <c r="BJX76" s="119"/>
      <c r="BJY76" s="119"/>
      <c r="BJZ76" s="119"/>
      <c r="BKA76" s="119"/>
      <c r="BKB76" s="119"/>
      <c r="BKC76" s="119"/>
      <c r="BKD76" s="119"/>
      <c r="BKE76" s="119"/>
      <c r="BKF76" s="119"/>
      <c r="BKG76" s="119"/>
      <c r="BKH76" s="119"/>
      <c r="BKI76" s="119"/>
      <c r="BKJ76" s="119"/>
      <c r="BKK76" s="119"/>
      <c r="BKL76" s="119"/>
      <c r="BKM76" s="119"/>
      <c r="BKN76" s="119"/>
      <c r="BKO76" s="119"/>
      <c r="BKP76" s="119"/>
      <c r="BKQ76" s="119"/>
      <c r="BKR76" s="119"/>
      <c r="BKS76" s="119"/>
      <c r="BKT76" s="119"/>
      <c r="BKU76" s="119"/>
      <c r="BKV76" s="119"/>
      <c r="BKW76" s="119"/>
      <c r="BKX76" s="119"/>
      <c r="BKY76" s="119"/>
      <c r="BKZ76" s="119"/>
      <c r="BLA76" s="119"/>
      <c r="BLB76" s="119"/>
      <c r="BLC76" s="119"/>
      <c r="BLD76" s="119"/>
      <c r="BLE76" s="119"/>
      <c r="BLF76" s="119"/>
      <c r="BLG76" s="119"/>
      <c r="BLH76" s="119"/>
      <c r="BLI76" s="119"/>
      <c r="BLJ76" s="119"/>
      <c r="BLK76" s="119"/>
      <c r="BLL76" s="119"/>
      <c r="BLM76" s="119"/>
      <c r="BLN76" s="119"/>
      <c r="BLO76" s="119"/>
      <c r="BLP76" s="119"/>
      <c r="BLQ76" s="119"/>
      <c r="BLR76" s="119"/>
      <c r="BLS76" s="119"/>
      <c r="BLT76" s="119"/>
      <c r="BLU76" s="119"/>
      <c r="BLV76" s="119"/>
      <c r="BLW76" s="119"/>
      <c r="BLX76" s="119"/>
      <c r="BLY76" s="119"/>
      <c r="BLZ76" s="119"/>
      <c r="BMA76" s="119"/>
      <c r="BMB76" s="119"/>
      <c r="BMC76" s="119"/>
      <c r="BMD76" s="119"/>
      <c r="BME76" s="119"/>
      <c r="BMF76" s="119"/>
      <c r="BMG76" s="119"/>
      <c r="BMH76" s="119"/>
      <c r="BMI76" s="119"/>
      <c r="BMJ76" s="119"/>
      <c r="BMK76" s="119"/>
      <c r="BML76" s="119"/>
      <c r="BMM76" s="119"/>
      <c r="BMN76" s="119"/>
      <c r="BMO76" s="119"/>
      <c r="BMP76" s="119"/>
      <c r="BMQ76" s="119"/>
      <c r="BMR76" s="119"/>
      <c r="BMS76" s="119"/>
      <c r="BMT76" s="119"/>
      <c r="BMU76" s="119"/>
      <c r="BMV76" s="119"/>
      <c r="BMW76" s="119"/>
      <c r="BMX76" s="119"/>
      <c r="BMY76" s="119"/>
      <c r="BMZ76" s="119"/>
      <c r="BNA76" s="119"/>
      <c r="BNB76" s="119"/>
      <c r="BNC76" s="119"/>
      <c r="BND76" s="119"/>
      <c r="BNE76" s="119"/>
      <c r="BNF76" s="119"/>
      <c r="BNG76" s="119"/>
      <c r="BNH76" s="119"/>
      <c r="BNI76" s="119"/>
      <c r="BNJ76" s="119"/>
      <c r="BNK76" s="119"/>
      <c r="BNL76" s="119"/>
      <c r="BNM76" s="119"/>
      <c r="BNN76" s="119"/>
      <c r="BNO76" s="119"/>
      <c r="BNP76" s="119"/>
      <c r="BNQ76" s="119"/>
      <c r="BNR76" s="119"/>
      <c r="BNS76" s="119"/>
      <c r="BNT76" s="119"/>
      <c r="BNU76" s="119"/>
      <c r="BNV76" s="119"/>
      <c r="BNW76" s="119"/>
      <c r="BNX76" s="119"/>
      <c r="BNY76" s="119"/>
      <c r="BNZ76" s="119"/>
      <c r="BOA76" s="119"/>
      <c r="BOB76" s="119"/>
      <c r="BOC76" s="119"/>
      <c r="BOD76" s="119"/>
      <c r="BOE76" s="119"/>
      <c r="BOF76" s="119"/>
      <c r="BOG76" s="119"/>
      <c r="BOH76" s="119"/>
      <c r="BOI76" s="119"/>
      <c r="BOJ76" s="119"/>
      <c r="BOK76" s="119"/>
      <c r="BOL76" s="119"/>
      <c r="BOM76" s="119"/>
      <c r="BON76" s="119"/>
      <c r="BOO76" s="119"/>
      <c r="BOP76" s="119"/>
      <c r="BOQ76" s="119"/>
      <c r="BOR76" s="119"/>
      <c r="BOS76" s="119"/>
      <c r="BOT76" s="119"/>
      <c r="BOU76" s="119"/>
      <c r="BOV76" s="119"/>
      <c r="BOW76" s="119"/>
      <c r="BOX76" s="119"/>
      <c r="BOY76" s="119"/>
      <c r="BOZ76" s="119"/>
      <c r="BPA76" s="119"/>
      <c r="BPB76" s="119"/>
      <c r="BPC76" s="119"/>
      <c r="BPD76" s="119"/>
      <c r="BPE76" s="119"/>
      <c r="BPF76" s="119"/>
      <c r="BPG76" s="119"/>
      <c r="BPH76" s="119"/>
      <c r="BPI76" s="119"/>
      <c r="BPJ76" s="119"/>
      <c r="BPK76" s="119"/>
      <c r="BPL76" s="119"/>
      <c r="BPM76" s="119"/>
      <c r="BPN76" s="119"/>
      <c r="BPO76" s="119"/>
      <c r="BPP76" s="119"/>
      <c r="BPQ76" s="119"/>
      <c r="BPR76" s="119"/>
      <c r="BPS76" s="119"/>
      <c r="BPT76" s="119"/>
      <c r="BPU76" s="119"/>
      <c r="BPV76" s="119"/>
      <c r="BPW76" s="119"/>
      <c r="BPX76" s="119"/>
      <c r="BPY76" s="119"/>
      <c r="BPZ76" s="119"/>
      <c r="BQA76" s="119"/>
      <c r="BQB76" s="119"/>
      <c r="BQC76" s="119"/>
      <c r="BQD76" s="119"/>
      <c r="BQE76" s="119"/>
      <c r="BQF76" s="119"/>
      <c r="BQG76" s="119"/>
      <c r="BQH76" s="119"/>
      <c r="BQI76" s="119"/>
      <c r="BQJ76" s="119"/>
      <c r="BQK76" s="119"/>
      <c r="BQL76" s="119"/>
      <c r="BQM76" s="119"/>
      <c r="BQN76" s="119"/>
      <c r="BQO76" s="119"/>
      <c r="BQP76" s="119"/>
      <c r="BQQ76" s="119"/>
      <c r="BQR76" s="119"/>
      <c r="BQS76" s="119"/>
      <c r="BQT76" s="119"/>
      <c r="BQU76" s="119"/>
      <c r="BQV76" s="119"/>
      <c r="BQW76" s="119"/>
      <c r="BQX76" s="119"/>
      <c r="BQY76" s="119"/>
      <c r="BQZ76" s="119"/>
      <c r="BRA76" s="119"/>
      <c r="BRB76" s="119"/>
      <c r="BRC76" s="119"/>
      <c r="BRD76" s="119"/>
      <c r="BRE76" s="119"/>
      <c r="BRF76" s="119"/>
      <c r="BRG76" s="119"/>
      <c r="BRH76" s="119"/>
      <c r="BRI76" s="119"/>
      <c r="BRJ76" s="119"/>
      <c r="BRK76" s="119"/>
      <c r="BRL76" s="119"/>
      <c r="BRM76" s="119"/>
      <c r="BRN76" s="119"/>
      <c r="BRO76" s="119"/>
      <c r="BRP76" s="119"/>
      <c r="BRQ76" s="119"/>
      <c r="BRR76" s="119"/>
      <c r="BRS76" s="119"/>
      <c r="BRT76" s="119"/>
      <c r="BRU76" s="119"/>
      <c r="BRV76" s="119"/>
      <c r="BRW76" s="119"/>
      <c r="BRX76" s="119"/>
      <c r="BRY76" s="119"/>
      <c r="BRZ76" s="119"/>
      <c r="BSA76" s="119"/>
      <c r="BSB76" s="119"/>
      <c r="BSC76" s="119"/>
      <c r="BSD76" s="119"/>
      <c r="BSE76" s="119"/>
      <c r="BSF76" s="119"/>
      <c r="BSG76" s="119"/>
      <c r="BSH76" s="119"/>
      <c r="BSI76" s="119"/>
      <c r="BSJ76" s="119"/>
      <c r="BSK76" s="119"/>
      <c r="BSL76" s="119"/>
      <c r="BSM76" s="119"/>
      <c r="BSN76" s="119"/>
      <c r="BSO76" s="119"/>
      <c r="BSP76" s="119"/>
      <c r="BSQ76" s="119"/>
      <c r="BSR76" s="119"/>
      <c r="BSS76" s="119"/>
      <c r="BST76" s="119"/>
      <c r="BSU76" s="119"/>
      <c r="BSV76" s="119"/>
      <c r="BSW76" s="119"/>
      <c r="BSX76" s="119"/>
      <c r="BSY76" s="119"/>
      <c r="BSZ76" s="119"/>
      <c r="BTA76" s="119"/>
      <c r="BTB76" s="119"/>
      <c r="BTC76" s="119"/>
      <c r="BTD76" s="119"/>
      <c r="BTE76" s="119"/>
      <c r="BTF76" s="119"/>
      <c r="BTG76" s="119"/>
      <c r="BTH76" s="119"/>
      <c r="BTI76" s="119"/>
      <c r="BTJ76" s="119"/>
      <c r="BTK76" s="119"/>
      <c r="BTL76" s="119"/>
      <c r="BTM76" s="119"/>
      <c r="BTN76" s="119"/>
      <c r="BTO76" s="119"/>
      <c r="BTP76" s="119"/>
      <c r="BTQ76" s="119"/>
      <c r="BTR76" s="119"/>
      <c r="BTS76" s="119"/>
      <c r="BTT76" s="119"/>
      <c r="BTU76" s="119"/>
      <c r="BTV76" s="119"/>
      <c r="BTW76" s="119"/>
      <c r="BTX76" s="119"/>
      <c r="BTY76" s="119"/>
      <c r="BTZ76" s="119"/>
      <c r="BUA76" s="119"/>
      <c r="BUB76" s="119"/>
      <c r="BUC76" s="119"/>
      <c r="BUD76" s="119"/>
      <c r="BUE76" s="119"/>
      <c r="BUF76" s="119"/>
      <c r="BUG76" s="119"/>
      <c r="BUH76" s="119"/>
      <c r="BUI76" s="119"/>
      <c r="BUJ76" s="119"/>
      <c r="BUK76" s="119"/>
      <c r="BUL76" s="119"/>
      <c r="BUM76" s="119"/>
      <c r="BUN76" s="119"/>
      <c r="BUO76" s="119"/>
      <c r="BUP76" s="119"/>
      <c r="BUQ76" s="119"/>
      <c r="BUR76" s="119"/>
      <c r="BUS76" s="119"/>
      <c r="BUT76" s="119"/>
      <c r="BUU76" s="119"/>
      <c r="BUV76" s="119"/>
      <c r="BUW76" s="119"/>
      <c r="BUX76" s="119"/>
      <c r="BUY76" s="119"/>
      <c r="BUZ76" s="119"/>
      <c r="BVA76" s="119"/>
      <c r="BVB76" s="119"/>
      <c r="BVC76" s="119"/>
      <c r="BVD76" s="119"/>
      <c r="BVE76" s="119"/>
      <c r="BVF76" s="119"/>
      <c r="BVG76" s="119"/>
      <c r="BVH76" s="119"/>
      <c r="BVI76" s="119"/>
      <c r="BVJ76" s="119"/>
      <c r="BVK76" s="119"/>
      <c r="BVL76" s="119"/>
      <c r="BVM76" s="119"/>
      <c r="BVN76" s="119"/>
      <c r="BVO76" s="119"/>
      <c r="BVP76" s="119"/>
      <c r="BVQ76" s="119"/>
      <c r="BVR76" s="119"/>
      <c r="BVS76" s="119"/>
      <c r="BVT76" s="119"/>
      <c r="BVU76" s="119"/>
      <c r="BVV76" s="119"/>
      <c r="BVW76" s="119"/>
      <c r="BVX76" s="119"/>
      <c r="BVY76" s="119"/>
      <c r="BVZ76" s="119"/>
      <c r="BWA76" s="119"/>
      <c r="BWB76" s="119"/>
      <c r="BWC76" s="119"/>
      <c r="BWD76" s="119"/>
      <c r="BWE76" s="119"/>
      <c r="BWF76" s="119"/>
      <c r="BWG76" s="119"/>
      <c r="BWH76" s="119"/>
      <c r="BWI76" s="119"/>
      <c r="BWJ76" s="119"/>
      <c r="BWK76" s="119"/>
      <c r="BWL76" s="119"/>
      <c r="BWM76" s="119"/>
      <c r="BWN76" s="119"/>
      <c r="BWO76" s="119"/>
      <c r="BWP76" s="119"/>
      <c r="BWQ76" s="119"/>
      <c r="BWR76" s="119"/>
      <c r="BWS76" s="119"/>
      <c r="BWT76" s="119"/>
      <c r="BWU76" s="119"/>
      <c r="BWV76" s="119"/>
      <c r="BWW76" s="119"/>
      <c r="BWX76" s="119"/>
      <c r="BWY76" s="119"/>
      <c r="BWZ76" s="119"/>
      <c r="BXA76" s="119"/>
      <c r="BXB76" s="119"/>
      <c r="BXC76" s="119"/>
      <c r="BXD76" s="119"/>
      <c r="BXE76" s="119"/>
      <c r="BXF76" s="119"/>
      <c r="BXG76" s="119"/>
      <c r="BXH76" s="119"/>
      <c r="BXI76" s="119"/>
      <c r="BXJ76" s="119"/>
      <c r="BXK76" s="119"/>
      <c r="BXL76" s="119"/>
      <c r="BXM76" s="119"/>
      <c r="BXN76" s="119"/>
      <c r="BXO76" s="119"/>
      <c r="BXP76" s="119"/>
      <c r="BXQ76" s="119"/>
      <c r="BXR76" s="119"/>
      <c r="BXS76" s="119"/>
      <c r="BXT76" s="119"/>
      <c r="BXU76" s="119"/>
      <c r="BXV76" s="119"/>
      <c r="BXW76" s="119"/>
      <c r="BXX76" s="119"/>
      <c r="BXY76" s="119"/>
      <c r="BXZ76" s="119"/>
      <c r="BYA76" s="119"/>
      <c r="BYB76" s="119"/>
      <c r="BYC76" s="119"/>
      <c r="BYD76" s="119"/>
      <c r="BYE76" s="119"/>
      <c r="BYF76" s="119"/>
      <c r="BYG76" s="119"/>
      <c r="BYH76" s="119"/>
      <c r="BYI76" s="119"/>
      <c r="BYJ76" s="119"/>
      <c r="BYK76" s="119"/>
      <c r="BYL76" s="119"/>
      <c r="BYM76" s="119"/>
      <c r="BYN76" s="119"/>
      <c r="BYO76" s="119"/>
      <c r="BYP76" s="119"/>
      <c r="BYQ76" s="119"/>
      <c r="BYR76" s="119"/>
      <c r="BYS76" s="119"/>
      <c r="BYT76" s="119"/>
      <c r="BYU76" s="119"/>
      <c r="BYV76" s="119"/>
      <c r="BYW76" s="119"/>
      <c r="BYX76" s="119"/>
      <c r="BYY76" s="119"/>
      <c r="BYZ76" s="119"/>
      <c r="BZA76" s="119"/>
      <c r="BZB76" s="119"/>
      <c r="BZC76" s="119"/>
      <c r="BZD76" s="119"/>
      <c r="BZE76" s="119"/>
      <c r="BZF76" s="119"/>
      <c r="BZG76" s="119"/>
      <c r="BZH76" s="119"/>
      <c r="BZI76" s="119"/>
      <c r="BZJ76" s="119"/>
      <c r="BZK76" s="119"/>
      <c r="BZL76" s="119"/>
      <c r="BZM76" s="119"/>
      <c r="BZN76" s="119"/>
      <c r="BZO76" s="119"/>
      <c r="BZP76" s="119"/>
      <c r="BZQ76" s="119"/>
      <c r="BZR76" s="119"/>
      <c r="BZS76" s="119"/>
      <c r="BZT76" s="119"/>
      <c r="BZU76" s="119"/>
      <c r="BZV76" s="119"/>
      <c r="BZW76" s="119"/>
      <c r="BZX76" s="119"/>
      <c r="BZY76" s="119"/>
      <c r="BZZ76" s="119"/>
      <c r="CAA76" s="119"/>
      <c r="CAB76" s="119"/>
      <c r="CAC76" s="119"/>
      <c r="CAD76" s="119"/>
      <c r="CAE76" s="119"/>
      <c r="CAF76" s="119"/>
      <c r="CAG76" s="119"/>
      <c r="CAH76" s="119"/>
      <c r="CAI76" s="119"/>
      <c r="CAJ76" s="119"/>
      <c r="CAK76" s="119"/>
      <c r="CAL76" s="119"/>
      <c r="CAM76" s="119"/>
      <c r="CAN76" s="119"/>
      <c r="CAO76" s="119"/>
      <c r="CAP76" s="119"/>
      <c r="CAQ76" s="119"/>
      <c r="CAR76" s="119"/>
      <c r="CAS76" s="119"/>
      <c r="CAT76" s="119"/>
      <c r="CAU76" s="119"/>
      <c r="CAV76" s="119"/>
      <c r="CAW76" s="119"/>
      <c r="CAX76" s="119"/>
      <c r="CAY76" s="119"/>
      <c r="CAZ76" s="119"/>
      <c r="CBA76" s="119"/>
      <c r="CBB76" s="119"/>
      <c r="CBC76" s="119"/>
      <c r="CBD76" s="119"/>
      <c r="CBE76" s="119"/>
      <c r="CBF76" s="119"/>
      <c r="CBG76" s="119"/>
      <c r="CBH76" s="119"/>
      <c r="CBI76" s="119"/>
      <c r="CBJ76" s="119"/>
      <c r="CBK76" s="119"/>
      <c r="CBL76" s="119"/>
      <c r="CBM76" s="119"/>
      <c r="CBN76" s="119"/>
      <c r="CBO76" s="119"/>
      <c r="CBP76" s="119"/>
      <c r="CBQ76" s="119"/>
      <c r="CBR76" s="119"/>
      <c r="CBS76" s="119"/>
      <c r="CBT76" s="119"/>
      <c r="CBU76" s="119"/>
      <c r="CBV76" s="119"/>
      <c r="CBW76" s="119"/>
      <c r="CBX76" s="119"/>
      <c r="CBY76" s="119"/>
      <c r="CBZ76" s="119"/>
      <c r="CCA76" s="119"/>
      <c r="CCB76" s="119"/>
      <c r="CCC76" s="119"/>
      <c r="CCD76" s="119"/>
      <c r="CCE76" s="119"/>
      <c r="CCF76" s="119"/>
      <c r="CCG76" s="119"/>
      <c r="CCH76" s="119"/>
      <c r="CCI76" s="119"/>
      <c r="CCJ76" s="119"/>
      <c r="CCK76" s="119"/>
      <c r="CCL76" s="119"/>
      <c r="CCM76" s="119"/>
      <c r="CCN76" s="119"/>
      <c r="CCO76" s="119"/>
      <c r="CCP76" s="119"/>
      <c r="CCQ76" s="119"/>
      <c r="CCR76" s="119"/>
      <c r="CCS76" s="119"/>
      <c r="CCT76" s="119"/>
      <c r="CCU76" s="119"/>
      <c r="CCV76" s="119"/>
      <c r="CCW76" s="119"/>
      <c r="CCX76" s="119"/>
      <c r="CCY76" s="119"/>
      <c r="CCZ76" s="119"/>
      <c r="CDA76" s="119"/>
      <c r="CDB76" s="119"/>
      <c r="CDC76" s="119"/>
      <c r="CDD76" s="119"/>
      <c r="CDE76" s="119"/>
      <c r="CDF76" s="119"/>
      <c r="CDG76" s="119"/>
      <c r="CDH76" s="119"/>
      <c r="CDI76" s="119"/>
      <c r="CDJ76" s="119"/>
      <c r="CDK76" s="119"/>
      <c r="CDL76" s="119"/>
      <c r="CDM76" s="119"/>
      <c r="CDN76" s="119"/>
      <c r="CDO76" s="119"/>
      <c r="CDP76" s="119"/>
      <c r="CDQ76" s="119"/>
      <c r="CDR76" s="119"/>
      <c r="CDS76" s="119"/>
      <c r="CDT76" s="119"/>
      <c r="CDU76" s="119"/>
      <c r="CDV76" s="119"/>
      <c r="CDW76" s="119"/>
      <c r="CDX76" s="119"/>
      <c r="CDY76" s="119"/>
      <c r="CDZ76" s="119"/>
      <c r="CEA76" s="119"/>
      <c r="CEB76" s="119"/>
      <c r="CEC76" s="119"/>
      <c r="CED76" s="119"/>
      <c r="CEE76" s="119"/>
      <c r="CEF76" s="119"/>
      <c r="CEG76" s="119"/>
      <c r="CEH76" s="119"/>
      <c r="CEI76" s="119"/>
      <c r="CEJ76" s="119"/>
      <c r="CEK76" s="119"/>
      <c r="CEL76" s="119"/>
      <c r="CEM76" s="119"/>
      <c r="CEN76" s="119"/>
      <c r="CEO76" s="119"/>
      <c r="CEP76" s="119"/>
      <c r="CEQ76" s="119"/>
      <c r="CER76" s="119"/>
      <c r="CES76" s="119"/>
      <c r="CET76" s="119"/>
      <c r="CEU76" s="119"/>
      <c r="CEV76" s="119"/>
      <c r="CEW76" s="119"/>
      <c r="CEX76" s="119"/>
      <c r="CEY76" s="119"/>
      <c r="CEZ76" s="119"/>
      <c r="CFA76" s="119"/>
      <c r="CFB76" s="119"/>
      <c r="CFC76" s="119"/>
      <c r="CFD76" s="119"/>
      <c r="CFE76" s="119"/>
      <c r="CFF76" s="119"/>
      <c r="CFG76" s="119"/>
      <c r="CFH76" s="119"/>
      <c r="CFI76" s="119"/>
      <c r="CFJ76" s="119"/>
      <c r="CFK76" s="119"/>
      <c r="CFL76" s="119"/>
      <c r="CFM76" s="119"/>
      <c r="CFN76" s="119"/>
      <c r="CFO76" s="119"/>
      <c r="CFP76" s="119"/>
      <c r="CFQ76" s="119"/>
      <c r="CFR76" s="119"/>
      <c r="CFS76" s="119"/>
      <c r="CFT76" s="119"/>
      <c r="CFU76" s="119"/>
      <c r="CFV76" s="119"/>
      <c r="CFW76" s="119"/>
      <c r="CFX76" s="119"/>
      <c r="CFY76" s="119"/>
      <c r="CFZ76" s="119"/>
      <c r="CGA76" s="119"/>
      <c r="CGB76" s="119"/>
      <c r="CGC76" s="119"/>
      <c r="CGD76" s="119"/>
      <c r="CGE76" s="119"/>
      <c r="CGF76" s="119"/>
      <c r="CGG76" s="119"/>
      <c r="CGH76" s="119"/>
      <c r="CGI76" s="119"/>
      <c r="CGJ76" s="119"/>
      <c r="CGK76" s="119"/>
      <c r="CGL76" s="119"/>
      <c r="CGM76" s="119"/>
      <c r="CGN76" s="119"/>
      <c r="CGO76" s="119"/>
      <c r="CGP76" s="119"/>
      <c r="CGQ76" s="119"/>
      <c r="CGR76" s="119"/>
      <c r="CGS76" s="119"/>
      <c r="CGT76" s="119"/>
      <c r="CGU76" s="119"/>
      <c r="CGV76" s="119"/>
      <c r="CGW76" s="119"/>
      <c r="CGX76" s="119"/>
      <c r="CGY76" s="119"/>
      <c r="CGZ76" s="119"/>
      <c r="CHA76" s="119"/>
      <c r="CHB76" s="119"/>
      <c r="CHC76" s="119"/>
      <c r="CHD76" s="119"/>
      <c r="CHE76" s="119"/>
      <c r="CHF76" s="119"/>
      <c r="CHG76" s="119"/>
      <c r="CHH76" s="119"/>
      <c r="CHI76" s="119"/>
      <c r="CHJ76" s="119"/>
      <c r="CHK76" s="119"/>
      <c r="CHL76" s="119"/>
      <c r="CHM76" s="119"/>
      <c r="CHN76" s="119"/>
      <c r="CHO76" s="119"/>
      <c r="CHP76" s="119"/>
      <c r="CHQ76" s="119"/>
      <c r="CHR76" s="119"/>
      <c r="CHS76" s="119"/>
      <c r="CHT76" s="119"/>
      <c r="CHU76" s="119"/>
      <c r="CHV76" s="119"/>
      <c r="CHW76" s="119"/>
      <c r="CHX76" s="119"/>
      <c r="CHY76" s="119"/>
      <c r="CHZ76" s="119"/>
      <c r="CIA76" s="119"/>
      <c r="CIB76" s="119"/>
      <c r="CIC76" s="119"/>
      <c r="CID76" s="119"/>
      <c r="CIE76" s="119"/>
      <c r="CIF76" s="119"/>
      <c r="CIG76" s="119"/>
      <c r="CIH76" s="119"/>
      <c r="CII76" s="119"/>
      <c r="CIJ76" s="119"/>
      <c r="CIK76" s="119"/>
      <c r="CIL76" s="119"/>
      <c r="CIM76" s="119"/>
      <c r="CIN76" s="119"/>
      <c r="CIO76" s="119"/>
      <c r="CIP76" s="119"/>
      <c r="CIQ76" s="119"/>
      <c r="CIR76" s="119"/>
      <c r="CIS76" s="119"/>
      <c r="CIT76" s="119"/>
      <c r="CIU76" s="119"/>
      <c r="CIV76" s="119"/>
      <c r="CIW76" s="119"/>
      <c r="CIX76" s="119"/>
      <c r="CIY76" s="119"/>
      <c r="CIZ76" s="119"/>
      <c r="CJA76" s="119"/>
      <c r="CJB76" s="119"/>
      <c r="CJC76" s="119"/>
      <c r="CJD76" s="119"/>
      <c r="CJE76" s="119"/>
      <c r="CJF76" s="119"/>
      <c r="CJG76" s="119"/>
      <c r="CJH76" s="119"/>
      <c r="CJI76" s="119"/>
      <c r="CJJ76" s="119"/>
      <c r="CJK76" s="119"/>
      <c r="CJL76" s="119"/>
      <c r="CJM76" s="119"/>
      <c r="CJN76" s="119"/>
      <c r="CJO76" s="119"/>
      <c r="CJP76" s="119"/>
      <c r="CJQ76" s="119"/>
      <c r="CJR76" s="119"/>
      <c r="CJS76" s="119"/>
      <c r="CJT76" s="119"/>
      <c r="CJU76" s="119"/>
      <c r="CJV76" s="119"/>
      <c r="CJW76" s="119"/>
      <c r="CJX76" s="119"/>
      <c r="CJY76" s="119"/>
      <c r="CJZ76" s="119"/>
      <c r="CKA76" s="119"/>
      <c r="CKB76" s="119"/>
      <c r="CKC76" s="119"/>
      <c r="CKD76" s="119"/>
      <c r="CKE76" s="119"/>
      <c r="CKF76" s="119"/>
      <c r="CKG76" s="119"/>
      <c r="CKH76" s="119"/>
      <c r="CKI76" s="119"/>
      <c r="CKJ76" s="119"/>
      <c r="CKK76" s="119"/>
      <c r="CKL76" s="119"/>
      <c r="CKM76" s="119"/>
      <c r="CKN76" s="119"/>
      <c r="CKO76" s="119"/>
      <c r="CKP76" s="119"/>
      <c r="CKQ76" s="119"/>
      <c r="CKR76" s="119"/>
      <c r="CKS76" s="119"/>
      <c r="CKT76" s="119"/>
      <c r="CKU76" s="119"/>
      <c r="CKV76" s="119"/>
      <c r="CKW76" s="119"/>
      <c r="CKX76" s="119"/>
      <c r="CKY76" s="119"/>
      <c r="CKZ76" s="119"/>
      <c r="CLA76" s="119"/>
      <c r="CLB76" s="119"/>
      <c r="CLC76" s="119"/>
      <c r="CLD76" s="119"/>
      <c r="CLE76" s="119"/>
      <c r="CLF76" s="119"/>
      <c r="CLG76" s="119"/>
      <c r="CLH76" s="119"/>
      <c r="CLI76" s="119"/>
      <c r="CLJ76" s="119"/>
      <c r="CLK76" s="119"/>
      <c r="CLL76" s="119"/>
      <c r="CLM76" s="119"/>
      <c r="CLN76" s="119"/>
      <c r="CLO76" s="119"/>
      <c r="CLP76" s="119"/>
      <c r="CLQ76" s="119"/>
      <c r="CLR76" s="119"/>
      <c r="CLS76" s="119"/>
      <c r="CLT76" s="119"/>
      <c r="CLU76" s="119"/>
      <c r="CLV76" s="119"/>
      <c r="CLW76" s="119"/>
      <c r="CLX76" s="119"/>
      <c r="CLY76" s="119"/>
      <c r="CLZ76" s="119"/>
      <c r="CMA76" s="119"/>
      <c r="CMB76" s="119"/>
      <c r="CMC76" s="119"/>
      <c r="CMD76" s="119"/>
      <c r="CME76" s="119"/>
      <c r="CMF76" s="119"/>
      <c r="CMG76" s="119"/>
      <c r="CMH76" s="119"/>
      <c r="CMI76" s="119"/>
      <c r="CMJ76" s="119"/>
      <c r="CMK76" s="119"/>
      <c r="CML76" s="119"/>
      <c r="CMM76" s="119"/>
      <c r="CMN76" s="119"/>
      <c r="CMO76" s="119"/>
      <c r="CMP76" s="119"/>
      <c r="CMQ76" s="119"/>
      <c r="CMR76" s="119"/>
      <c r="CMS76" s="119"/>
      <c r="CMT76" s="119"/>
      <c r="CMU76" s="119"/>
      <c r="CMV76" s="119"/>
      <c r="CMW76" s="119"/>
      <c r="CMX76" s="119"/>
      <c r="CMY76" s="119"/>
      <c r="CMZ76" s="119"/>
      <c r="CNA76" s="119"/>
      <c r="CNB76" s="119"/>
      <c r="CNC76" s="119"/>
      <c r="CND76" s="119"/>
      <c r="CNE76" s="119"/>
      <c r="CNF76" s="119"/>
      <c r="CNG76" s="119"/>
      <c r="CNH76" s="119"/>
      <c r="CNI76" s="119"/>
      <c r="CNJ76" s="119"/>
      <c r="CNK76" s="119"/>
      <c r="CNL76" s="119"/>
      <c r="CNM76" s="119"/>
      <c r="CNN76" s="119"/>
      <c r="CNO76" s="119"/>
      <c r="CNP76" s="119"/>
      <c r="CNQ76" s="119"/>
      <c r="CNR76" s="119"/>
      <c r="CNS76" s="119"/>
      <c r="CNT76" s="119"/>
      <c r="CNU76" s="119"/>
      <c r="CNV76" s="119"/>
      <c r="CNW76" s="119"/>
      <c r="CNX76" s="119"/>
      <c r="CNY76" s="119"/>
      <c r="CNZ76" s="119"/>
      <c r="COA76" s="119"/>
      <c r="COB76" s="119"/>
      <c r="COC76" s="119"/>
      <c r="COD76" s="119"/>
      <c r="COE76" s="119"/>
      <c r="COF76" s="119"/>
      <c r="COG76" s="119"/>
      <c r="COH76" s="119"/>
      <c r="COI76" s="119"/>
      <c r="COJ76" s="119"/>
      <c r="COK76" s="119"/>
      <c r="COL76" s="119"/>
      <c r="COM76" s="119"/>
      <c r="CON76" s="119"/>
      <c r="COO76" s="119"/>
      <c r="COP76" s="119"/>
      <c r="COQ76" s="119"/>
      <c r="COR76" s="119"/>
      <c r="COS76" s="119"/>
      <c r="COT76" s="119"/>
      <c r="COU76" s="119"/>
      <c r="COV76" s="119"/>
      <c r="COW76" s="119"/>
      <c r="COX76" s="119"/>
      <c r="COY76" s="119"/>
      <c r="COZ76" s="119"/>
      <c r="CPA76" s="119"/>
      <c r="CPB76" s="119"/>
      <c r="CPC76" s="119"/>
      <c r="CPD76" s="119"/>
      <c r="CPE76" s="119"/>
      <c r="CPF76" s="119"/>
      <c r="CPG76" s="119"/>
      <c r="CPH76" s="119"/>
      <c r="CPI76" s="119"/>
      <c r="CPJ76" s="119"/>
      <c r="CPK76" s="119"/>
      <c r="CPL76" s="119"/>
      <c r="CPM76" s="119"/>
      <c r="CPN76" s="119"/>
      <c r="CPO76" s="119"/>
      <c r="CPP76" s="119"/>
      <c r="CPQ76" s="119"/>
      <c r="CPR76" s="119"/>
      <c r="CPS76" s="119"/>
      <c r="CPT76" s="119"/>
      <c r="CPU76" s="119"/>
      <c r="CPV76" s="119"/>
      <c r="CPW76" s="119"/>
      <c r="CPX76" s="119"/>
      <c r="CPY76" s="119"/>
      <c r="CPZ76" s="119"/>
      <c r="CQA76" s="119"/>
      <c r="CQB76" s="119"/>
      <c r="CQC76" s="119"/>
      <c r="CQD76" s="119"/>
      <c r="CQE76" s="119"/>
      <c r="CQF76" s="119"/>
      <c r="CQG76" s="119"/>
      <c r="CQH76" s="119"/>
      <c r="CQI76" s="119"/>
      <c r="CQJ76" s="119"/>
      <c r="CQK76" s="119"/>
      <c r="CQL76" s="119"/>
      <c r="CQM76" s="119"/>
      <c r="CQN76" s="119"/>
      <c r="CQO76" s="119"/>
      <c r="CQP76" s="119"/>
      <c r="CQQ76" s="119"/>
      <c r="CQR76" s="119"/>
      <c r="CQS76" s="119"/>
      <c r="CQT76" s="119"/>
      <c r="CQU76" s="119"/>
      <c r="CQV76" s="119"/>
      <c r="CQW76" s="119"/>
      <c r="CQX76" s="119"/>
      <c r="CQY76" s="119"/>
      <c r="CQZ76" s="119"/>
      <c r="CRA76" s="119"/>
      <c r="CRB76" s="119"/>
      <c r="CRC76" s="119"/>
      <c r="CRD76" s="119"/>
      <c r="CRE76" s="119"/>
      <c r="CRF76" s="119"/>
      <c r="CRG76" s="119"/>
      <c r="CRH76" s="119"/>
      <c r="CRI76" s="119"/>
      <c r="CRJ76" s="119"/>
      <c r="CRK76" s="119"/>
      <c r="CRL76" s="119"/>
      <c r="CRM76" s="119"/>
      <c r="CRN76" s="119"/>
      <c r="CRO76" s="119"/>
      <c r="CRP76" s="119"/>
      <c r="CRQ76" s="119"/>
      <c r="CRR76" s="119"/>
      <c r="CRS76" s="119"/>
      <c r="CRT76" s="119"/>
      <c r="CRU76" s="119"/>
      <c r="CRV76" s="119"/>
      <c r="CRW76" s="119"/>
      <c r="CRX76" s="119"/>
      <c r="CRY76" s="119"/>
      <c r="CRZ76" s="119"/>
      <c r="CSA76" s="119"/>
      <c r="CSB76" s="119"/>
      <c r="CSC76" s="119"/>
      <c r="CSD76" s="119"/>
      <c r="CSE76" s="119"/>
      <c r="CSF76" s="119"/>
      <c r="CSG76" s="119"/>
      <c r="CSH76" s="119"/>
      <c r="CSI76" s="119"/>
      <c r="CSJ76" s="119"/>
      <c r="CSK76" s="119"/>
      <c r="CSL76" s="119"/>
      <c r="CSM76" s="119"/>
      <c r="CSN76" s="119"/>
      <c r="CSO76" s="119"/>
      <c r="CSP76" s="119"/>
      <c r="CSQ76" s="119"/>
      <c r="CSR76" s="119"/>
      <c r="CSS76" s="119"/>
      <c r="CST76" s="119"/>
      <c r="CSU76" s="119"/>
      <c r="CSV76" s="119"/>
      <c r="CSW76" s="119"/>
      <c r="CSX76" s="119"/>
      <c r="CSY76" s="119"/>
      <c r="CSZ76" s="119"/>
      <c r="CTA76" s="119"/>
      <c r="CTB76" s="119"/>
      <c r="CTC76" s="119"/>
      <c r="CTD76" s="119"/>
      <c r="CTE76" s="119"/>
      <c r="CTF76" s="119"/>
      <c r="CTG76" s="119"/>
      <c r="CTH76" s="119"/>
      <c r="CTI76" s="119"/>
      <c r="CTJ76" s="119"/>
      <c r="CTK76" s="119"/>
      <c r="CTL76" s="119"/>
      <c r="CTM76" s="119"/>
      <c r="CTN76" s="119"/>
      <c r="CTO76" s="119"/>
      <c r="CTP76" s="119"/>
      <c r="CTQ76" s="119"/>
      <c r="CTR76" s="119"/>
      <c r="CTS76" s="119"/>
      <c r="CTT76" s="119"/>
      <c r="CTU76" s="119"/>
      <c r="CTV76" s="119"/>
      <c r="CTW76" s="119"/>
      <c r="CTX76" s="119"/>
      <c r="CTY76" s="119"/>
      <c r="CTZ76" s="119"/>
      <c r="CUA76" s="119"/>
      <c r="CUB76" s="119"/>
      <c r="CUC76" s="119"/>
      <c r="CUD76" s="119"/>
      <c r="CUE76" s="119"/>
      <c r="CUF76" s="119"/>
      <c r="CUG76" s="119"/>
      <c r="CUH76" s="119"/>
      <c r="CUI76" s="119"/>
      <c r="CUJ76" s="119"/>
      <c r="CUK76" s="119"/>
      <c r="CUL76" s="119"/>
      <c r="CUM76" s="119"/>
      <c r="CUN76" s="119"/>
      <c r="CUO76" s="119"/>
      <c r="CUP76" s="119"/>
      <c r="CUQ76" s="119"/>
      <c r="CUR76" s="119"/>
      <c r="CUS76" s="119"/>
      <c r="CUT76" s="119"/>
      <c r="CUU76" s="119"/>
      <c r="CUV76" s="119"/>
      <c r="CUW76" s="119"/>
      <c r="CUX76" s="119"/>
      <c r="CUY76" s="119"/>
      <c r="CUZ76" s="119"/>
      <c r="CVA76" s="119"/>
      <c r="CVB76" s="119"/>
      <c r="CVC76" s="119"/>
      <c r="CVD76" s="119"/>
      <c r="CVE76" s="119"/>
      <c r="CVF76" s="119"/>
      <c r="CVG76" s="119"/>
      <c r="CVH76" s="119"/>
      <c r="CVI76" s="119"/>
      <c r="CVJ76" s="119"/>
      <c r="CVK76" s="119"/>
      <c r="CVL76" s="119"/>
      <c r="CVM76" s="119"/>
      <c r="CVN76" s="119"/>
      <c r="CVO76" s="119"/>
      <c r="CVP76" s="119"/>
      <c r="CVQ76" s="119"/>
      <c r="CVR76" s="119"/>
      <c r="CVS76" s="119"/>
      <c r="CVT76" s="119"/>
      <c r="CVU76" s="119"/>
      <c r="CVV76" s="119"/>
      <c r="CVW76" s="119"/>
      <c r="CVX76" s="119"/>
      <c r="CVY76" s="119"/>
      <c r="CVZ76" s="119"/>
      <c r="CWA76" s="119"/>
      <c r="CWB76" s="119"/>
      <c r="CWC76" s="119"/>
      <c r="CWD76" s="119"/>
      <c r="CWE76" s="119"/>
      <c r="CWF76" s="119"/>
      <c r="CWG76" s="119"/>
      <c r="CWH76" s="119"/>
      <c r="CWI76" s="119"/>
      <c r="CWJ76" s="119"/>
      <c r="CWK76" s="119"/>
      <c r="CWL76" s="119"/>
      <c r="CWM76" s="119"/>
      <c r="CWN76" s="119"/>
      <c r="CWO76" s="119"/>
      <c r="CWP76" s="119"/>
      <c r="CWQ76" s="119"/>
      <c r="CWR76" s="119"/>
      <c r="CWS76" s="119"/>
      <c r="CWT76" s="119"/>
      <c r="CWU76" s="119"/>
      <c r="CWV76" s="119"/>
      <c r="CWW76" s="119"/>
      <c r="CWX76" s="119"/>
      <c r="CWY76" s="119"/>
      <c r="CWZ76" s="119"/>
      <c r="CXA76" s="119"/>
      <c r="CXB76" s="119"/>
      <c r="CXC76" s="119"/>
      <c r="CXD76" s="119"/>
      <c r="CXE76" s="119"/>
      <c r="CXF76" s="119"/>
      <c r="CXG76" s="119"/>
      <c r="CXH76" s="119"/>
      <c r="CXI76" s="119"/>
      <c r="CXJ76" s="119"/>
      <c r="CXK76" s="119"/>
      <c r="CXL76" s="119"/>
      <c r="CXM76" s="119"/>
      <c r="CXN76" s="119"/>
      <c r="CXO76" s="119"/>
      <c r="CXP76" s="119"/>
      <c r="CXQ76" s="119"/>
      <c r="CXR76" s="119"/>
      <c r="CXS76" s="119"/>
      <c r="CXT76" s="119"/>
      <c r="CXU76" s="119"/>
      <c r="CXV76" s="119"/>
      <c r="CXW76" s="119"/>
      <c r="CXX76" s="119"/>
      <c r="CXY76" s="119"/>
      <c r="CXZ76" s="119"/>
      <c r="CYA76" s="119"/>
      <c r="CYB76" s="119"/>
      <c r="CYC76" s="119"/>
      <c r="CYD76" s="119"/>
      <c r="CYE76" s="119"/>
      <c r="CYF76" s="119"/>
      <c r="CYG76" s="119"/>
      <c r="CYH76" s="119"/>
      <c r="CYI76" s="119"/>
      <c r="CYJ76" s="119"/>
      <c r="CYK76" s="119"/>
      <c r="CYL76" s="119"/>
      <c r="CYM76" s="119"/>
      <c r="CYN76" s="119"/>
      <c r="CYO76" s="119"/>
      <c r="CYP76" s="119"/>
      <c r="CYQ76" s="119"/>
      <c r="CYR76" s="119"/>
      <c r="CYS76" s="119"/>
      <c r="CYT76" s="119"/>
      <c r="CYU76" s="119"/>
      <c r="CYV76" s="119"/>
      <c r="CYW76" s="119"/>
      <c r="CYX76" s="119"/>
      <c r="CYY76" s="119"/>
      <c r="CYZ76" s="119"/>
      <c r="CZA76" s="119"/>
      <c r="CZB76" s="119"/>
      <c r="CZC76" s="119"/>
      <c r="CZD76" s="119"/>
      <c r="CZE76" s="119"/>
      <c r="CZF76" s="119"/>
      <c r="CZG76" s="119"/>
      <c r="CZH76" s="119"/>
      <c r="CZI76" s="119"/>
      <c r="CZJ76" s="119"/>
      <c r="CZK76" s="119"/>
      <c r="CZL76" s="119"/>
      <c r="CZM76" s="119"/>
      <c r="CZN76" s="119"/>
      <c r="CZO76" s="119"/>
      <c r="CZP76" s="119"/>
      <c r="CZQ76" s="119"/>
      <c r="CZR76" s="119"/>
      <c r="CZS76" s="119"/>
      <c r="CZT76" s="119"/>
      <c r="CZU76" s="119"/>
      <c r="CZV76" s="119"/>
      <c r="CZW76" s="119"/>
      <c r="CZX76" s="119"/>
      <c r="CZY76" s="119"/>
      <c r="CZZ76" s="119"/>
      <c r="DAA76" s="119"/>
      <c r="DAB76" s="119"/>
      <c r="DAC76" s="119"/>
      <c r="DAD76" s="119"/>
      <c r="DAE76" s="119"/>
      <c r="DAF76" s="119"/>
      <c r="DAG76" s="119"/>
      <c r="DAH76" s="119"/>
      <c r="DAI76" s="119"/>
      <c r="DAJ76" s="119"/>
      <c r="DAK76" s="119"/>
      <c r="DAL76" s="119"/>
      <c r="DAM76" s="119"/>
      <c r="DAN76" s="119"/>
      <c r="DAO76" s="119"/>
      <c r="DAP76" s="119"/>
      <c r="DAQ76" s="119"/>
      <c r="DAR76" s="119"/>
      <c r="DAS76" s="119"/>
      <c r="DAT76" s="119"/>
      <c r="DAU76" s="119"/>
      <c r="DAV76" s="119"/>
      <c r="DAW76" s="119"/>
      <c r="DAX76" s="119"/>
      <c r="DAY76" s="119"/>
      <c r="DAZ76" s="119"/>
      <c r="DBA76" s="119"/>
      <c r="DBB76" s="119"/>
      <c r="DBC76" s="119"/>
      <c r="DBD76" s="119"/>
      <c r="DBE76" s="119"/>
      <c r="DBF76" s="119"/>
      <c r="DBG76" s="119"/>
      <c r="DBH76" s="119"/>
      <c r="DBI76" s="119"/>
      <c r="DBJ76" s="119"/>
      <c r="DBK76" s="119"/>
      <c r="DBL76" s="119"/>
      <c r="DBM76" s="119"/>
      <c r="DBN76" s="119"/>
      <c r="DBO76" s="119"/>
      <c r="DBP76" s="119"/>
      <c r="DBQ76" s="119"/>
      <c r="DBR76" s="119"/>
      <c r="DBS76" s="119"/>
      <c r="DBT76" s="119"/>
      <c r="DBU76" s="119"/>
      <c r="DBV76" s="119"/>
      <c r="DBW76" s="119"/>
      <c r="DBX76" s="119"/>
      <c r="DBY76" s="119"/>
      <c r="DBZ76" s="119"/>
      <c r="DCA76" s="119"/>
      <c r="DCB76" s="119"/>
      <c r="DCC76" s="119"/>
      <c r="DCD76" s="119"/>
      <c r="DCE76" s="119"/>
      <c r="DCF76" s="119"/>
      <c r="DCG76" s="119"/>
      <c r="DCH76" s="119"/>
      <c r="DCI76" s="119"/>
      <c r="DCJ76" s="119"/>
      <c r="DCK76" s="119"/>
      <c r="DCL76" s="119"/>
      <c r="DCM76" s="119"/>
      <c r="DCN76" s="119"/>
      <c r="DCO76" s="119"/>
      <c r="DCP76" s="119"/>
      <c r="DCQ76" s="119"/>
      <c r="DCR76" s="119"/>
      <c r="DCS76" s="119"/>
      <c r="DCT76" s="119"/>
      <c r="DCU76" s="119"/>
      <c r="DCV76" s="119"/>
      <c r="DCW76" s="119"/>
      <c r="DCX76" s="119"/>
      <c r="DCY76" s="119"/>
      <c r="DCZ76" s="119"/>
      <c r="DDA76" s="119"/>
      <c r="DDB76" s="119"/>
      <c r="DDC76" s="119"/>
      <c r="DDD76" s="119"/>
      <c r="DDE76" s="119"/>
      <c r="DDF76" s="119"/>
      <c r="DDG76" s="119"/>
      <c r="DDH76" s="119"/>
      <c r="DDI76" s="119"/>
      <c r="DDJ76" s="119"/>
      <c r="DDK76" s="119"/>
      <c r="DDL76" s="119"/>
      <c r="DDM76" s="119"/>
      <c r="DDN76" s="119"/>
      <c r="DDO76" s="119"/>
      <c r="DDP76" s="119"/>
      <c r="DDQ76" s="119"/>
      <c r="DDR76" s="119"/>
      <c r="DDS76" s="119"/>
      <c r="DDT76" s="119"/>
      <c r="DDU76" s="119"/>
      <c r="DDV76" s="119"/>
      <c r="DDW76" s="119"/>
      <c r="DDX76" s="119"/>
      <c r="DDY76" s="119"/>
      <c r="DDZ76" s="119"/>
      <c r="DEA76" s="119"/>
      <c r="DEB76" s="119"/>
      <c r="DEC76" s="119"/>
      <c r="DED76" s="119"/>
      <c r="DEE76" s="119"/>
      <c r="DEF76" s="119"/>
      <c r="DEG76" s="119"/>
      <c r="DEH76" s="119"/>
      <c r="DEI76" s="119"/>
      <c r="DEJ76" s="119"/>
      <c r="DEK76" s="119"/>
      <c r="DEL76" s="119"/>
      <c r="DEM76" s="119"/>
      <c r="DEN76" s="119"/>
      <c r="DEO76" s="119"/>
      <c r="DEP76" s="119"/>
      <c r="DEQ76" s="119"/>
      <c r="DER76" s="119"/>
      <c r="DES76" s="119"/>
      <c r="DET76" s="119"/>
      <c r="DEU76" s="119"/>
      <c r="DEV76" s="119"/>
      <c r="DEW76" s="119"/>
      <c r="DEX76" s="119"/>
      <c r="DEY76" s="119"/>
      <c r="DEZ76" s="119"/>
      <c r="DFA76" s="119"/>
      <c r="DFB76" s="119"/>
      <c r="DFC76" s="119"/>
      <c r="DFD76" s="119"/>
      <c r="DFE76" s="119"/>
      <c r="DFF76" s="119"/>
      <c r="DFG76" s="119"/>
      <c r="DFH76" s="119"/>
      <c r="DFI76" s="119"/>
      <c r="DFJ76" s="119"/>
      <c r="DFK76" s="119"/>
      <c r="DFL76" s="119"/>
      <c r="DFM76" s="119"/>
      <c r="DFN76" s="119"/>
      <c r="DFO76" s="119"/>
      <c r="DFP76" s="119"/>
      <c r="DFQ76" s="119"/>
      <c r="DFR76" s="119"/>
      <c r="DFS76" s="119"/>
      <c r="DFT76" s="119"/>
      <c r="DFU76" s="119"/>
      <c r="DFV76" s="119"/>
      <c r="DFW76" s="119"/>
      <c r="DFX76" s="119"/>
      <c r="DFY76" s="119"/>
      <c r="DFZ76" s="119"/>
      <c r="DGA76" s="119"/>
      <c r="DGB76" s="119"/>
      <c r="DGC76" s="119"/>
      <c r="DGD76" s="119"/>
      <c r="DGE76" s="119"/>
      <c r="DGF76" s="119"/>
      <c r="DGG76" s="119"/>
      <c r="DGH76" s="119"/>
      <c r="DGI76" s="119"/>
      <c r="DGJ76" s="119"/>
      <c r="DGK76" s="119"/>
      <c r="DGL76" s="119"/>
      <c r="DGM76" s="119"/>
      <c r="DGN76" s="119"/>
      <c r="DGO76" s="119"/>
      <c r="DGP76" s="119"/>
      <c r="DGQ76" s="119"/>
      <c r="DGR76" s="119"/>
      <c r="DGS76" s="119"/>
      <c r="DGT76" s="119"/>
      <c r="DGU76" s="119"/>
      <c r="DGV76" s="119"/>
      <c r="DGW76" s="119"/>
      <c r="DGX76" s="119"/>
      <c r="DGY76" s="119"/>
      <c r="DGZ76" s="119"/>
      <c r="DHA76" s="119"/>
      <c r="DHB76" s="119"/>
      <c r="DHC76" s="119"/>
      <c r="DHD76" s="119"/>
      <c r="DHE76" s="119"/>
      <c r="DHF76" s="119"/>
      <c r="DHG76" s="119"/>
      <c r="DHH76" s="119"/>
      <c r="DHI76" s="119"/>
      <c r="DHJ76" s="119"/>
      <c r="DHK76" s="119"/>
      <c r="DHL76" s="119"/>
      <c r="DHM76" s="119"/>
      <c r="DHN76" s="119"/>
      <c r="DHO76" s="119"/>
      <c r="DHP76" s="119"/>
      <c r="DHQ76" s="119"/>
      <c r="DHR76" s="119"/>
      <c r="DHS76" s="119"/>
      <c r="DHT76" s="119"/>
      <c r="DHU76" s="119"/>
      <c r="DHV76" s="119"/>
      <c r="DHW76" s="119"/>
      <c r="DHX76" s="119"/>
      <c r="DHY76" s="119"/>
      <c r="DHZ76" s="119"/>
      <c r="DIA76" s="119"/>
      <c r="DIB76" s="119"/>
      <c r="DIC76" s="119"/>
      <c r="DID76" s="119"/>
      <c r="DIE76" s="119"/>
      <c r="DIF76" s="119"/>
      <c r="DIG76" s="119"/>
      <c r="DIH76" s="119"/>
      <c r="DII76" s="119"/>
      <c r="DIJ76" s="119"/>
      <c r="DIK76" s="119"/>
      <c r="DIL76" s="119"/>
      <c r="DIM76" s="119"/>
      <c r="DIN76" s="119"/>
      <c r="DIO76" s="119"/>
      <c r="DIP76" s="119"/>
      <c r="DIQ76" s="119"/>
      <c r="DIR76" s="119"/>
      <c r="DIS76" s="119"/>
      <c r="DIT76" s="119"/>
      <c r="DIU76" s="119"/>
      <c r="DIV76" s="119"/>
      <c r="DIW76" s="119"/>
      <c r="DIX76" s="119"/>
      <c r="DIY76" s="119"/>
      <c r="DIZ76" s="119"/>
      <c r="DJA76" s="119"/>
      <c r="DJB76" s="119"/>
      <c r="DJC76" s="119"/>
      <c r="DJD76" s="119"/>
      <c r="DJE76" s="119"/>
      <c r="DJF76" s="119"/>
      <c r="DJG76" s="119"/>
      <c r="DJH76" s="119"/>
      <c r="DJI76" s="119"/>
      <c r="DJJ76" s="119"/>
      <c r="DJK76" s="119"/>
      <c r="DJL76" s="119"/>
      <c r="DJM76" s="119"/>
      <c r="DJN76" s="119"/>
      <c r="DJO76" s="119"/>
      <c r="DJP76" s="119"/>
      <c r="DJQ76" s="119"/>
      <c r="DJR76" s="119"/>
      <c r="DJS76" s="119"/>
      <c r="DJT76" s="119"/>
      <c r="DJU76" s="119"/>
      <c r="DJV76" s="119"/>
      <c r="DJW76" s="119"/>
      <c r="DJX76" s="119"/>
      <c r="DJY76" s="119"/>
      <c r="DJZ76" s="119"/>
      <c r="DKA76" s="119"/>
      <c r="DKB76" s="119"/>
      <c r="DKC76" s="119"/>
      <c r="DKD76" s="119"/>
      <c r="DKE76" s="119"/>
      <c r="DKF76" s="119"/>
      <c r="DKG76" s="119"/>
      <c r="DKH76" s="119"/>
      <c r="DKI76" s="119"/>
      <c r="DKJ76" s="119"/>
      <c r="DKK76" s="119"/>
      <c r="DKL76" s="119"/>
      <c r="DKM76" s="119"/>
      <c r="DKN76" s="119"/>
      <c r="DKO76" s="119"/>
      <c r="DKP76" s="119"/>
      <c r="DKQ76" s="119"/>
      <c r="DKR76" s="119"/>
      <c r="DKS76" s="119"/>
      <c r="DKT76" s="119"/>
      <c r="DKU76" s="119"/>
      <c r="DKV76" s="119"/>
      <c r="DKW76" s="119"/>
      <c r="DKX76" s="119"/>
      <c r="DKY76" s="119"/>
      <c r="DKZ76" s="119"/>
      <c r="DLA76" s="119"/>
      <c r="DLB76" s="119"/>
      <c r="DLC76" s="119"/>
      <c r="DLD76" s="119"/>
      <c r="DLE76" s="119"/>
      <c r="DLF76" s="119"/>
      <c r="DLG76" s="119"/>
      <c r="DLH76" s="119"/>
      <c r="DLI76" s="119"/>
      <c r="DLJ76" s="119"/>
      <c r="DLK76" s="119"/>
      <c r="DLL76" s="119"/>
      <c r="DLM76" s="119"/>
      <c r="DLN76" s="119"/>
      <c r="DLO76" s="119"/>
      <c r="DLP76" s="119"/>
      <c r="DLQ76" s="119"/>
      <c r="DLR76" s="119"/>
      <c r="DLS76" s="119"/>
      <c r="DLT76" s="119"/>
      <c r="DLU76" s="119"/>
      <c r="DLV76" s="119"/>
      <c r="DLW76" s="119"/>
      <c r="DLX76" s="119"/>
      <c r="DLY76" s="119"/>
      <c r="DLZ76" s="119"/>
      <c r="DMA76" s="119"/>
      <c r="DMB76" s="119"/>
      <c r="DMC76" s="119"/>
      <c r="DMD76" s="119"/>
      <c r="DME76" s="119"/>
      <c r="DMF76" s="119"/>
      <c r="DMG76" s="119"/>
      <c r="DMH76" s="119"/>
      <c r="DMI76" s="119"/>
      <c r="DMJ76" s="119"/>
      <c r="DMK76" s="119"/>
      <c r="DML76" s="119"/>
      <c r="DMM76" s="119"/>
      <c r="DMN76" s="119"/>
      <c r="DMO76" s="119"/>
      <c r="DMP76" s="119"/>
      <c r="DMQ76" s="119"/>
      <c r="DMR76" s="119"/>
      <c r="DMS76" s="119"/>
      <c r="DMT76" s="119"/>
      <c r="DMU76" s="119"/>
      <c r="DMV76" s="119"/>
      <c r="DMW76" s="119"/>
      <c r="DMX76" s="119"/>
      <c r="DMY76" s="119"/>
      <c r="DMZ76" s="119"/>
      <c r="DNA76" s="119"/>
      <c r="DNB76" s="119"/>
      <c r="DNC76" s="119"/>
      <c r="DND76" s="119"/>
      <c r="DNE76" s="119"/>
      <c r="DNF76" s="119"/>
      <c r="DNG76" s="119"/>
      <c r="DNH76" s="119"/>
      <c r="DNI76" s="119"/>
      <c r="DNJ76" s="119"/>
      <c r="DNK76" s="119"/>
      <c r="DNL76" s="119"/>
      <c r="DNM76" s="119"/>
      <c r="DNN76" s="119"/>
      <c r="DNO76" s="119"/>
      <c r="DNP76" s="119"/>
      <c r="DNQ76" s="119"/>
      <c r="DNR76" s="119"/>
      <c r="DNS76" s="119"/>
      <c r="DNT76" s="119"/>
      <c r="DNU76" s="119"/>
      <c r="DNV76" s="119"/>
      <c r="DNW76" s="119"/>
      <c r="DNX76" s="119"/>
      <c r="DNY76" s="119"/>
      <c r="DNZ76" s="119"/>
      <c r="DOA76" s="119"/>
      <c r="DOB76" s="119"/>
      <c r="DOC76" s="119"/>
      <c r="DOD76" s="119"/>
      <c r="DOE76" s="119"/>
      <c r="DOF76" s="119"/>
      <c r="DOG76" s="119"/>
      <c r="DOH76" s="119"/>
      <c r="DOI76" s="119"/>
      <c r="DOJ76" s="119"/>
      <c r="DOK76" s="119"/>
      <c r="DOL76" s="119"/>
      <c r="DOM76" s="119"/>
      <c r="DON76" s="119"/>
      <c r="DOO76" s="119"/>
      <c r="DOP76" s="119"/>
      <c r="DOQ76" s="119"/>
      <c r="DOR76" s="119"/>
      <c r="DOS76" s="119"/>
      <c r="DOT76" s="119"/>
      <c r="DOU76" s="119"/>
      <c r="DOV76" s="119"/>
      <c r="DOW76" s="119"/>
      <c r="DOX76" s="119"/>
      <c r="DOY76" s="119"/>
      <c r="DOZ76" s="119"/>
      <c r="DPA76" s="119"/>
      <c r="DPB76" s="119"/>
      <c r="DPC76" s="119"/>
      <c r="DPD76" s="119"/>
      <c r="DPE76" s="119"/>
      <c r="DPF76" s="119"/>
      <c r="DPG76" s="119"/>
      <c r="DPH76" s="119"/>
      <c r="DPI76" s="119"/>
      <c r="DPJ76" s="119"/>
      <c r="DPK76" s="119"/>
      <c r="DPL76" s="119"/>
      <c r="DPM76" s="119"/>
      <c r="DPN76" s="119"/>
      <c r="DPO76" s="119"/>
      <c r="DPP76" s="119"/>
      <c r="DPQ76" s="119"/>
      <c r="DPR76" s="119"/>
      <c r="DPS76" s="119"/>
      <c r="DPT76" s="119"/>
      <c r="DPU76" s="119"/>
      <c r="DPV76" s="119"/>
      <c r="DPW76" s="119"/>
      <c r="DPX76" s="119"/>
      <c r="DPY76" s="119"/>
      <c r="DPZ76" s="119"/>
      <c r="DQA76" s="119"/>
      <c r="DQB76" s="119"/>
      <c r="DQC76" s="119"/>
      <c r="DQD76" s="119"/>
      <c r="DQE76" s="119"/>
      <c r="DQF76" s="119"/>
      <c r="DQG76" s="119"/>
      <c r="DQH76" s="119"/>
      <c r="DQI76" s="119"/>
      <c r="DQJ76" s="119"/>
      <c r="DQK76" s="119"/>
      <c r="DQL76" s="119"/>
      <c r="DQM76" s="119"/>
      <c r="DQN76" s="119"/>
      <c r="DQO76" s="119"/>
      <c r="DQP76" s="119"/>
      <c r="DQQ76" s="119"/>
      <c r="DQR76" s="119"/>
      <c r="DQS76" s="119"/>
      <c r="DQT76" s="119"/>
      <c r="DQU76" s="119"/>
      <c r="DQV76" s="119"/>
      <c r="DQW76" s="119"/>
      <c r="DQX76" s="119"/>
      <c r="DQY76" s="119"/>
      <c r="DQZ76" s="119"/>
      <c r="DRA76" s="119"/>
      <c r="DRB76" s="119"/>
      <c r="DRC76" s="119"/>
      <c r="DRD76" s="119"/>
      <c r="DRE76" s="119"/>
      <c r="DRF76" s="119"/>
      <c r="DRG76" s="119"/>
      <c r="DRH76" s="119"/>
      <c r="DRI76" s="119"/>
      <c r="DRJ76" s="119"/>
      <c r="DRK76" s="119"/>
      <c r="DRL76" s="119"/>
      <c r="DRM76" s="119"/>
      <c r="DRN76" s="119"/>
      <c r="DRO76" s="119"/>
      <c r="DRP76" s="119"/>
      <c r="DRQ76" s="119"/>
      <c r="DRR76" s="119"/>
      <c r="DRS76" s="119"/>
      <c r="DRT76" s="119"/>
      <c r="DRU76" s="119"/>
      <c r="DRV76" s="119"/>
      <c r="DRW76" s="119"/>
      <c r="DRX76" s="119"/>
      <c r="DRY76" s="119"/>
      <c r="DRZ76" s="119"/>
      <c r="DSA76" s="119"/>
      <c r="DSB76" s="119"/>
      <c r="DSC76" s="119"/>
      <c r="DSD76" s="119"/>
      <c r="DSE76" s="119"/>
      <c r="DSF76" s="119"/>
      <c r="DSG76" s="119"/>
      <c r="DSH76" s="119"/>
      <c r="DSI76" s="119"/>
      <c r="DSJ76" s="119"/>
      <c r="DSK76" s="119"/>
      <c r="DSL76" s="119"/>
      <c r="DSM76" s="119"/>
      <c r="DSN76" s="119"/>
      <c r="DSO76" s="119"/>
      <c r="DSP76" s="119"/>
      <c r="DSQ76" s="119"/>
      <c r="DSR76" s="119"/>
      <c r="DSS76" s="119"/>
      <c r="DST76" s="119"/>
      <c r="DSU76" s="119"/>
      <c r="DSV76" s="119"/>
      <c r="DSW76" s="119"/>
      <c r="DSX76" s="119"/>
      <c r="DSY76" s="119"/>
      <c r="DSZ76" s="119"/>
      <c r="DTA76" s="119"/>
      <c r="DTB76" s="119"/>
      <c r="DTC76" s="119"/>
      <c r="DTD76" s="119"/>
      <c r="DTE76" s="119"/>
      <c r="DTF76" s="119"/>
      <c r="DTG76" s="119"/>
      <c r="DTH76" s="119"/>
      <c r="DTI76" s="119"/>
      <c r="DTJ76" s="119"/>
      <c r="DTK76" s="119"/>
      <c r="DTL76" s="119"/>
      <c r="DTM76" s="119"/>
      <c r="DTN76" s="119"/>
      <c r="DTO76" s="119"/>
      <c r="DTP76" s="119"/>
      <c r="DTQ76" s="119"/>
      <c r="DTR76" s="119"/>
      <c r="DTS76" s="119"/>
      <c r="DTT76" s="119"/>
      <c r="DTU76" s="119"/>
      <c r="DTV76" s="119"/>
      <c r="DTW76" s="119"/>
      <c r="DTX76" s="119"/>
      <c r="DTY76" s="119"/>
      <c r="DTZ76" s="119"/>
      <c r="DUA76" s="119"/>
      <c r="DUB76" s="119"/>
      <c r="DUC76" s="119"/>
      <c r="DUD76" s="119"/>
      <c r="DUE76" s="119"/>
      <c r="DUF76" s="119"/>
      <c r="DUG76" s="119"/>
      <c r="DUH76" s="119"/>
      <c r="DUI76" s="119"/>
      <c r="DUJ76" s="119"/>
      <c r="DUK76" s="119"/>
      <c r="DUL76" s="119"/>
      <c r="DUM76" s="119"/>
      <c r="DUN76" s="119"/>
      <c r="DUO76" s="119"/>
      <c r="DUP76" s="119"/>
      <c r="DUQ76" s="119"/>
      <c r="DUR76" s="119"/>
      <c r="DUS76" s="119"/>
      <c r="DUT76" s="119"/>
      <c r="DUU76" s="119"/>
      <c r="DUV76" s="119"/>
      <c r="DUW76" s="119"/>
      <c r="DUX76" s="119"/>
      <c r="DUY76" s="119"/>
      <c r="DUZ76" s="119"/>
      <c r="DVA76" s="119"/>
      <c r="DVB76" s="119"/>
      <c r="DVC76" s="119"/>
      <c r="DVD76" s="119"/>
      <c r="DVE76" s="119"/>
      <c r="DVF76" s="119"/>
      <c r="DVG76" s="119"/>
      <c r="DVH76" s="119"/>
      <c r="DVI76" s="119"/>
      <c r="DVJ76" s="119"/>
      <c r="DVK76" s="119"/>
      <c r="DVL76" s="119"/>
      <c r="DVM76" s="119"/>
      <c r="DVN76" s="119"/>
      <c r="DVO76" s="119"/>
      <c r="DVP76" s="119"/>
      <c r="DVQ76" s="119"/>
      <c r="DVR76" s="119"/>
      <c r="DVS76" s="119"/>
      <c r="DVT76" s="119"/>
      <c r="DVU76" s="119"/>
      <c r="DVV76" s="119"/>
      <c r="DVW76" s="119"/>
      <c r="DVX76" s="119"/>
      <c r="DVY76" s="119"/>
      <c r="DVZ76" s="119"/>
      <c r="DWA76" s="119"/>
      <c r="DWB76" s="119"/>
      <c r="DWC76" s="119"/>
      <c r="DWD76" s="119"/>
      <c r="DWE76" s="119"/>
      <c r="DWF76" s="119"/>
      <c r="DWG76" s="119"/>
      <c r="DWH76" s="119"/>
      <c r="DWI76" s="119"/>
      <c r="DWJ76" s="119"/>
      <c r="DWK76" s="119"/>
      <c r="DWL76" s="119"/>
      <c r="DWM76" s="119"/>
      <c r="DWN76" s="119"/>
      <c r="DWO76" s="119"/>
      <c r="DWP76" s="119"/>
      <c r="DWQ76" s="119"/>
      <c r="DWR76" s="119"/>
      <c r="DWS76" s="119"/>
      <c r="DWT76" s="119"/>
      <c r="DWU76" s="119"/>
      <c r="DWV76" s="119"/>
      <c r="DWW76" s="119"/>
      <c r="DWX76" s="119"/>
      <c r="DWY76" s="119"/>
      <c r="DWZ76" s="119"/>
      <c r="DXA76" s="119"/>
      <c r="DXB76" s="119"/>
      <c r="DXC76" s="119"/>
      <c r="DXD76" s="119"/>
      <c r="DXE76" s="119"/>
      <c r="DXF76" s="119"/>
      <c r="DXG76" s="119"/>
      <c r="DXH76" s="119"/>
      <c r="DXI76" s="119"/>
      <c r="DXJ76" s="119"/>
      <c r="DXK76" s="119"/>
      <c r="DXL76" s="119"/>
      <c r="DXM76" s="119"/>
      <c r="DXN76" s="119"/>
      <c r="DXO76" s="119"/>
      <c r="DXP76" s="119"/>
      <c r="DXQ76" s="119"/>
      <c r="DXR76" s="119"/>
      <c r="DXS76" s="119"/>
      <c r="DXT76" s="119"/>
      <c r="DXU76" s="119"/>
      <c r="DXV76" s="119"/>
      <c r="DXW76" s="119"/>
      <c r="DXX76" s="119"/>
      <c r="DXY76" s="119"/>
      <c r="DXZ76" s="119"/>
      <c r="DYA76" s="119"/>
      <c r="DYB76" s="119"/>
      <c r="DYC76" s="119"/>
      <c r="DYD76" s="119"/>
      <c r="DYE76" s="119"/>
      <c r="DYF76" s="119"/>
      <c r="DYG76" s="119"/>
      <c r="DYH76" s="119"/>
      <c r="DYI76" s="119"/>
      <c r="DYJ76" s="119"/>
      <c r="DYK76" s="119"/>
      <c r="DYL76" s="119"/>
      <c r="DYM76" s="119"/>
      <c r="DYN76" s="119"/>
      <c r="DYO76" s="119"/>
      <c r="DYP76" s="119"/>
      <c r="DYQ76" s="119"/>
      <c r="DYR76" s="119"/>
      <c r="DYS76" s="119"/>
      <c r="DYT76" s="119"/>
      <c r="DYU76" s="119"/>
      <c r="DYV76" s="119"/>
      <c r="DYW76" s="119"/>
      <c r="DYX76" s="119"/>
      <c r="DYY76" s="119"/>
      <c r="DYZ76" s="119"/>
      <c r="DZA76" s="119"/>
      <c r="DZB76" s="119"/>
      <c r="DZC76" s="119"/>
      <c r="DZD76" s="119"/>
      <c r="DZE76" s="119"/>
      <c r="DZF76" s="119"/>
      <c r="DZG76" s="119"/>
      <c r="DZH76" s="119"/>
      <c r="DZI76" s="119"/>
      <c r="DZJ76" s="119"/>
      <c r="DZK76" s="119"/>
      <c r="DZL76" s="119"/>
      <c r="DZM76" s="119"/>
      <c r="DZN76" s="119"/>
      <c r="DZO76" s="119"/>
      <c r="DZP76" s="119"/>
      <c r="DZQ76" s="119"/>
      <c r="DZR76" s="119"/>
      <c r="DZS76" s="119"/>
      <c r="DZT76" s="119"/>
      <c r="DZU76" s="119"/>
      <c r="DZV76" s="119"/>
      <c r="DZW76" s="119"/>
      <c r="DZX76" s="119"/>
      <c r="DZY76" s="119"/>
      <c r="DZZ76" s="119"/>
      <c r="EAA76" s="119"/>
      <c r="EAB76" s="119"/>
      <c r="EAC76" s="119"/>
      <c r="EAD76" s="119"/>
      <c r="EAE76" s="119"/>
      <c r="EAF76" s="119"/>
      <c r="EAG76" s="119"/>
      <c r="EAH76" s="119"/>
      <c r="EAI76" s="119"/>
      <c r="EAJ76" s="119"/>
      <c r="EAK76" s="119"/>
      <c r="EAL76" s="119"/>
      <c r="EAM76" s="119"/>
      <c r="EAN76" s="119"/>
      <c r="EAO76" s="119"/>
      <c r="EAP76" s="119"/>
      <c r="EAQ76" s="119"/>
      <c r="EAR76" s="119"/>
      <c r="EAS76" s="119"/>
      <c r="EAT76" s="119"/>
      <c r="EAU76" s="119"/>
      <c r="EAV76" s="119"/>
      <c r="EAW76" s="119"/>
      <c r="EAX76" s="119"/>
      <c r="EAY76" s="119"/>
      <c r="EAZ76" s="119"/>
      <c r="EBA76" s="119"/>
      <c r="EBB76" s="119"/>
      <c r="EBC76" s="119"/>
      <c r="EBD76" s="119"/>
      <c r="EBE76" s="119"/>
      <c r="EBF76" s="119"/>
      <c r="EBG76" s="119"/>
      <c r="EBH76" s="119"/>
      <c r="EBI76" s="119"/>
      <c r="EBJ76" s="119"/>
      <c r="EBK76" s="119"/>
      <c r="EBL76" s="119"/>
      <c r="EBM76" s="119"/>
      <c r="EBN76" s="119"/>
      <c r="EBO76" s="119"/>
      <c r="EBP76" s="119"/>
      <c r="EBQ76" s="119"/>
      <c r="EBR76" s="119"/>
      <c r="EBS76" s="119"/>
      <c r="EBT76" s="119"/>
      <c r="EBU76" s="119"/>
      <c r="EBV76" s="119"/>
      <c r="EBW76" s="119"/>
      <c r="EBX76" s="119"/>
      <c r="EBY76" s="119"/>
      <c r="EBZ76" s="119"/>
      <c r="ECA76" s="119"/>
      <c r="ECB76" s="119"/>
      <c r="ECC76" s="119"/>
      <c r="ECD76" s="119"/>
      <c r="ECE76" s="119"/>
      <c r="ECF76" s="119"/>
      <c r="ECG76" s="119"/>
      <c r="ECH76" s="119"/>
      <c r="ECI76" s="119"/>
      <c r="ECJ76" s="119"/>
      <c r="ECK76" s="119"/>
      <c r="ECL76" s="119"/>
      <c r="ECM76" s="119"/>
      <c r="ECN76" s="119"/>
      <c r="ECO76" s="119"/>
      <c r="ECP76" s="119"/>
      <c r="ECQ76" s="119"/>
      <c r="ECR76" s="119"/>
      <c r="ECS76" s="119"/>
      <c r="ECT76" s="119"/>
      <c r="ECU76" s="119"/>
      <c r="ECV76" s="119"/>
      <c r="ECW76" s="119"/>
      <c r="ECX76" s="119"/>
      <c r="ECY76" s="119"/>
      <c r="ECZ76" s="119"/>
      <c r="EDA76" s="119"/>
      <c r="EDB76" s="119"/>
      <c r="EDC76" s="119"/>
      <c r="EDD76" s="119"/>
      <c r="EDE76" s="119"/>
      <c r="EDF76" s="119"/>
      <c r="EDG76" s="119"/>
      <c r="EDH76" s="119"/>
      <c r="EDI76" s="119"/>
      <c r="EDJ76" s="119"/>
      <c r="EDK76" s="119"/>
      <c r="EDL76" s="119"/>
      <c r="EDM76" s="119"/>
      <c r="EDN76" s="119"/>
      <c r="EDO76" s="119"/>
      <c r="EDP76" s="119"/>
      <c r="EDQ76" s="119"/>
      <c r="EDR76" s="119"/>
      <c r="EDS76" s="119"/>
      <c r="EDT76" s="119"/>
      <c r="EDU76" s="119"/>
      <c r="EDV76" s="119"/>
      <c r="EDW76" s="119"/>
      <c r="EDX76" s="119"/>
      <c r="EDY76" s="119"/>
      <c r="EDZ76" s="119"/>
      <c r="EEA76" s="119"/>
      <c r="EEB76" s="119"/>
      <c r="EEC76" s="119"/>
      <c r="EED76" s="119"/>
      <c r="EEE76" s="119"/>
      <c r="EEF76" s="119"/>
      <c r="EEG76" s="119"/>
      <c r="EEH76" s="119"/>
      <c r="EEI76" s="119"/>
      <c r="EEJ76" s="119"/>
      <c r="EEK76" s="119"/>
      <c r="EEL76" s="119"/>
      <c r="EEM76" s="119"/>
      <c r="EEN76" s="119"/>
      <c r="EEO76" s="119"/>
      <c r="EEP76" s="119"/>
      <c r="EEQ76" s="119"/>
      <c r="EER76" s="119"/>
      <c r="EES76" s="119"/>
      <c r="EET76" s="119"/>
      <c r="EEU76" s="119"/>
      <c r="EEV76" s="119"/>
      <c r="EEW76" s="119"/>
      <c r="EEX76" s="119"/>
      <c r="EEY76" s="119"/>
      <c r="EEZ76" s="119"/>
      <c r="EFA76" s="119"/>
      <c r="EFB76" s="119"/>
      <c r="EFC76" s="119"/>
      <c r="EFD76" s="119"/>
      <c r="EFE76" s="119"/>
      <c r="EFF76" s="119"/>
      <c r="EFG76" s="119"/>
      <c r="EFH76" s="119"/>
      <c r="EFI76" s="119"/>
      <c r="EFJ76" s="119"/>
      <c r="EFK76" s="119"/>
      <c r="EFL76" s="119"/>
      <c r="EFM76" s="119"/>
      <c r="EFN76" s="119"/>
      <c r="EFO76" s="119"/>
      <c r="EFP76" s="119"/>
      <c r="EFQ76" s="119"/>
      <c r="EFR76" s="119"/>
      <c r="EFS76" s="119"/>
      <c r="EFT76" s="119"/>
      <c r="EFU76" s="119"/>
      <c r="EFV76" s="119"/>
      <c r="EFW76" s="119"/>
      <c r="EFX76" s="119"/>
      <c r="EFY76" s="119"/>
      <c r="EFZ76" s="119"/>
      <c r="EGA76" s="119"/>
      <c r="EGB76" s="119"/>
      <c r="EGC76" s="119"/>
      <c r="EGD76" s="119"/>
      <c r="EGE76" s="119"/>
      <c r="EGF76" s="119"/>
      <c r="EGG76" s="119"/>
      <c r="EGH76" s="119"/>
      <c r="EGI76" s="119"/>
      <c r="EGJ76" s="119"/>
      <c r="EGK76" s="119"/>
      <c r="EGL76" s="119"/>
      <c r="EGM76" s="119"/>
      <c r="EGN76" s="119"/>
      <c r="EGO76" s="119"/>
      <c r="EGP76" s="119"/>
      <c r="EGQ76" s="119"/>
      <c r="EGR76" s="119"/>
      <c r="EGS76" s="119"/>
      <c r="EGT76" s="119"/>
      <c r="EGU76" s="119"/>
      <c r="EGV76" s="119"/>
      <c r="EGW76" s="119"/>
      <c r="EGX76" s="119"/>
      <c r="EGY76" s="119"/>
      <c r="EGZ76" s="119"/>
      <c r="EHA76" s="119"/>
      <c r="EHB76" s="119"/>
      <c r="EHC76" s="119"/>
      <c r="EHD76" s="119"/>
      <c r="EHE76" s="119"/>
      <c r="EHF76" s="119"/>
      <c r="EHG76" s="119"/>
      <c r="EHH76" s="119"/>
      <c r="EHI76" s="119"/>
      <c r="EHJ76" s="119"/>
      <c r="EHK76" s="119"/>
      <c r="EHL76" s="119"/>
      <c r="EHM76" s="119"/>
      <c r="EHN76" s="119"/>
      <c r="EHO76" s="119"/>
      <c r="EHP76" s="119"/>
      <c r="EHQ76" s="119"/>
      <c r="EHR76" s="119"/>
      <c r="EHS76" s="119"/>
      <c r="EHT76" s="119"/>
      <c r="EHU76" s="119"/>
      <c r="EHV76" s="119"/>
      <c r="EHW76" s="119"/>
      <c r="EHX76" s="119"/>
      <c r="EHY76" s="119"/>
      <c r="EHZ76" s="119"/>
      <c r="EIA76" s="119"/>
      <c r="EIB76" s="119"/>
      <c r="EIC76" s="119"/>
      <c r="EID76" s="119"/>
      <c r="EIE76" s="119"/>
      <c r="EIF76" s="119"/>
      <c r="EIG76" s="119"/>
      <c r="EIH76" s="119"/>
      <c r="EII76" s="119"/>
      <c r="EIJ76" s="119"/>
      <c r="EIK76" s="119"/>
      <c r="EIL76" s="119"/>
      <c r="EIM76" s="119"/>
      <c r="EIN76" s="119"/>
      <c r="EIO76" s="119"/>
      <c r="EIP76" s="119"/>
      <c r="EIQ76" s="119"/>
      <c r="EIR76" s="119"/>
      <c r="EIS76" s="119"/>
      <c r="EIT76" s="119"/>
      <c r="EIU76" s="119"/>
      <c r="EIV76" s="119"/>
      <c r="EIW76" s="119"/>
      <c r="EIX76" s="119"/>
      <c r="EIY76" s="119"/>
      <c r="EIZ76" s="119"/>
      <c r="EJA76" s="119"/>
      <c r="EJB76" s="119"/>
      <c r="EJC76" s="119"/>
      <c r="EJD76" s="119"/>
      <c r="EJE76" s="119"/>
      <c r="EJF76" s="119"/>
      <c r="EJG76" s="119"/>
      <c r="EJH76" s="119"/>
      <c r="EJI76" s="119"/>
      <c r="EJJ76" s="119"/>
      <c r="EJK76" s="119"/>
      <c r="EJL76" s="119"/>
      <c r="EJM76" s="119"/>
      <c r="EJN76" s="119"/>
      <c r="EJO76" s="119"/>
      <c r="EJP76" s="119"/>
      <c r="EJQ76" s="119"/>
      <c r="EJR76" s="119"/>
      <c r="EJS76" s="119"/>
      <c r="EJT76" s="119"/>
      <c r="EJU76" s="119"/>
      <c r="EJV76" s="119"/>
      <c r="EJW76" s="119"/>
      <c r="EJX76" s="119"/>
      <c r="EJY76" s="119"/>
      <c r="EJZ76" s="119"/>
      <c r="EKA76" s="119"/>
      <c r="EKB76" s="119"/>
      <c r="EKC76" s="119"/>
      <c r="EKD76" s="119"/>
      <c r="EKE76" s="119"/>
      <c r="EKF76" s="119"/>
      <c r="EKG76" s="119"/>
      <c r="EKH76" s="119"/>
      <c r="EKI76" s="119"/>
      <c r="EKJ76" s="119"/>
      <c r="EKK76" s="119"/>
      <c r="EKL76" s="119"/>
      <c r="EKM76" s="119"/>
      <c r="EKN76" s="119"/>
      <c r="EKO76" s="119"/>
      <c r="EKP76" s="119"/>
      <c r="EKQ76" s="119"/>
      <c r="EKR76" s="119"/>
      <c r="EKS76" s="119"/>
      <c r="EKT76" s="119"/>
      <c r="EKU76" s="119"/>
      <c r="EKV76" s="119"/>
      <c r="EKW76" s="119"/>
      <c r="EKX76" s="119"/>
      <c r="EKY76" s="119"/>
      <c r="EKZ76" s="119"/>
      <c r="ELA76" s="119"/>
      <c r="ELB76" s="119"/>
      <c r="ELC76" s="119"/>
      <c r="ELD76" s="119"/>
      <c r="ELE76" s="119"/>
      <c r="ELF76" s="119"/>
      <c r="ELG76" s="119"/>
      <c r="ELH76" s="119"/>
      <c r="ELI76" s="119"/>
      <c r="ELJ76" s="119"/>
      <c r="ELK76" s="119"/>
      <c r="ELL76" s="119"/>
      <c r="ELM76" s="119"/>
      <c r="ELN76" s="119"/>
      <c r="ELO76" s="119"/>
      <c r="ELP76" s="119"/>
      <c r="ELQ76" s="119"/>
      <c r="ELR76" s="119"/>
      <c r="ELS76" s="119"/>
      <c r="ELT76" s="119"/>
      <c r="ELU76" s="119"/>
      <c r="ELV76" s="119"/>
      <c r="ELW76" s="119"/>
      <c r="ELX76" s="119"/>
      <c r="ELY76" s="119"/>
      <c r="ELZ76" s="119"/>
      <c r="EMA76" s="119"/>
      <c r="EMB76" s="119"/>
      <c r="EMC76" s="119"/>
      <c r="EMD76" s="119"/>
      <c r="EME76" s="119"/>
      <c r="EMF76" s="119"/>
      <c r="EMG76" s="119"/>
      <c r="EMH76" s="119"/>
      <c r="EMI76" s="119"/>
      <c r="EMJ76" s="119"/>
      <c r="EMK76" s="119"/>
      <c r="EML76" s="119"/>
      <c r="EMM76" s="119"/>
      <c r="EMN76" s="119"/>
      <c r="EMO76" s="119"/>
      <c r="EMP76" s="119"/>
      <c r="EMQ76" s="119"/>
      <c r="EMR76" s="119"/>
      <c r="EMS76" s="119"/>
      <c r="EMT76" s="119"/>
      <c r="EMU76" s="119"/>
      <c r="EMV76" s="119"/>
      <c r="EMW76" s="119"/>
      <c r="EMX76" s="119"/>
      <c r="EMY76" s="119"/>
      <c r="EMZ76" s="119"/>
      <c r="ENA76" s="119"/>
      <c r="ENB76" s="119"/>
      <c r="ENC76" s="119"/>
      <c r="END76" s="119"/>
      <c r="ENE76" s="119"/>
      <c r="ENF76" s="119"/>
      <c r="ENG76" s="119"/>
      <c r="ENH76" s="119"/>
      <c r="ENI76" s="119"/>
      <c r="ENJ76" s="119"/>
      <c r="ENK76" s="119"/>
      <c r="ENL76" s="119"/>
      <c r="ENM76" s="119"/>
      <c r="ENN76" s="119"/>
      <c r="ENO76" s="119"/>
      <c r="ENP76" s="119"/>
      <c r="ENQ76" s="119"/>
      <c r="ENR76" s="119"/>
      <c r="ENS76" s="119"/>
      <c r="ENT76" s="119"/>
      <c r="ENU76" s="119"/>
      <c r="ENV76" s="119"/>
      <c r="ENW76" s="119"/>
      <c r="ENX76" s="119"/>
      <c r="ENY76" s="119"/>
      <c r="ENZ76" s="119"/>
      <c r="EOA76" s="119"/>
      <c r="EOB76" s="119"/>
      <c r="EOC76" s="119"/>
      <c r="EOD76" s="119"/>
      <c r="EOE76" s="119"/>
      <c r="EOF76" s="119"/>
      <c r="EOG76" s="119"/>
      <c r="EOH76" s="119"/>
      <c r="EOI76" s="119"/>
      <c r="EOJ76" s="119"/>
      <c r="EOK76" s="119"/>
      <c r="EOL76" s="119"/>
      <c r="EOM76" s="119"/>
      <c r="EON76" s="119"/>
      <c r="EOO76" s="119"/>
      <c r="EOP76" s="119"/>
      <c r="EOQ76" s="119"/>
      <c r="EOR76" s="119"/>
      <c r="EOS76" s="119"/>
      <c r="EOT76" s="119"/>
      <c r="EOU76" s="119"/>
      <c r="EOV76" s="119"/>
      <c r="EOW76" s="119"/>
      <c r="EOX76" s="119"/>
      <c r="EOY76" s="119"/>
      <c r="EOZ76" s="119"/>
      <c r="EPA76" s="119"/>
      <c r="EPB76" s="119"/>
      <c r="EPC76" s="119"/>
      <c r="EPD76" s="119"/>
      <c r="EPE76" s="119"/>
      <c r="EPF76" s="119"/>
      <c r="EPG76" s="119"/>
      <c r="EPH76" s="119"/>
      <c r="EPI76" s="119"/>
      <c r="EPJ76" s="119"/>
      <c r="EPK76" s="119"/>
      <c r="EPL76" s="119"/>
      <c r="EPM76" s="119"/>
      <c r="EPN76" s="119"/>
      <c r="EPO76" s="119"/>
      <c r="EPP76" s="119"/>
      <c r="EPQ76" s="119"/>
      <c r="EPR76" s="119"/>
      <c r="EPS76" s="119"/>
      <c r="EPT76" s="119"/>
      <c r="EPU76" s="119"/>
      <c r="EPV76" s="119"/>
      <c r="EPW76" s="119"/>
      <c r="EPX76" s="119"/>
      <c r="EPY76" s="119"/>
      <c r="EPZ76" s="119"/>
      <c r="EQA76" s="119"/>
      <c r="EQB76" s="119"/>
      <c r="EQC76" s="119"/>
      <c r="EQD76" s="119"/>
      <c r="EQE76" s="119"/>
      <c r="EQF76" s="119"/>
      <c r="EQG76" s="119"/>
      <c r="EQH76" s="119"/>
      <c r="EQI76" s="119"/>
      <c r="EQJ76" s="119"/>
      <c r="EQK76" s="119"/>
      <c r="EQL76" s="119"/>
      <c r="EQM76" s="119"/>
      <c r="EQN76" s="119"/>
      <c r="EQO76" s="119"/>
      <c r="EQP76" s="119"/>
      <c r="EQQ76" s="119"/>
      <c r="EQR76" s="119"/>
      <c r="EQS76" s="119"/>
      <c r="EQT76" s="119"/>
      <c r="EQU76" s="119"/>
      <c r="EQV76" s="119"/>
      <c r="EQW76" s="119"/>
      <c r="EQX76" s="119"/>
      <c r="EQY76" s="119"/>
      <c r="EQZ76" s="119"/>
      <c r="ERA76" s="119"/>
      <c r="ERB76" s="119"/>
      <c r="ERC76" s="119"/>
      <c r="ERD76" s="119"/>
      <c r="ERE76" s="119"/>
      <c r="ERF76" s="119"/>
      <c r="ERG76" s="119"/>
      <c r="ERH76" s="119"/>
      <c r="ERI76" s="119"/>
      <c r="ERJ76" s="119"/>
      <c r="ERK76" s="119"/>
      <c r="ERL76" s="119"/>
      <c r="ERM76" s="119"/>
      <c r="ERN76" s="119"/>
      <c r="ERO76" s="119"/>
      <c r="ERP76" s="119"/>
      <c r="ERQ76" s="119"/>
      <c r="ERR76" s="119"/>
      <c r="ERS76" s="119"/>
      <c r="ERT76" s="119"/>
      <c r="ERU76" s="119"/>
      <c r="ERV76" s="119"/>
      <c r="ERW76" s="119"/>
      <c r="ERX76" s="119"/>
      <c r="ERY76" s="119"/>
      <c r="ERZ76" s="119"/>
      <c r="ESA76" s="119"/>
      <c r="ESB76" s="119"/>
      <c r="ESC76" s="119"/>
      <c r="ESD76" s="119"/>
      <c r="ESE76" s="119"/>
      <c r="ESF76" s="119"/>
      <c r="ESG76" s="119"/>
      <c r="ESH76" s="119"/>
      <c r="ESI76" s="119"/>
      <c r="ESJ76" s="119"/>
      <c r="ESK76" s="119"/>
      <c r="ESL76" s="119"/>
      <c r="ESM76" s="119"/>
      <c r="ESN76" s="119"/>
      <c r="ESO76" s="119"/>
      <c r="ESP76" s="119"/>
      <c r="ESQ76" s="119"/>
      <c r="ESR76" s="119"/>
      <c r="ESS76" s="119"/>
      <c r="EST76" s="119"/>
      <c r="ESU76" s="119"/>
      <c r="ESV76" s="119"/>
      <c r="ESW76" s="119"/>
      <c r="ESX76" s="119"/>
      <c r="ESY76" s="119"/>
      <c r="ESZ76" s="119"/>
      <c r="ETA76" s="119"/>
      <c r="ETB76" s="119"/>
      <c r="ETC76" s="119"/>
      <c r="ETD76" s="119"/>
      <c r="ETE76" s="119"/>
      <c r="ETF76" s="119"/>
      <c r="ETG76" s="119"/>
      <c r="ETH76" s="119"/>
      <c r="ETI76" s="119"/>
      <c r="ETJ76" s="119"/>
      <c r="ETK76" s="119"/>
      <c r="ETL76" s="119"/>
      <c r="ETM76" s="119"/>
      <c r="ETN76" s="119"/>
      <c r="ETO76" s="119"/>
      <c r="ETP76" s="119"/>
      <c r="ETQ76" s="119"/>
      <c r="ETR76" s="119"/>
      <c r="ETS76" s="119"/>
      <c r="ETT76" s="119"/>
      <c r="ETU76" s="119"/>
      <c r="ETV76" s="119"/>
      <c r="ETW76" s="119"/>
      <c r="ETX76" s="119"/>
      <c r="ETY76" s="119"/>
      <c r="ETZ76" s="119"/>
      <c r="EUA76" s="119"/>
      <c r="EUB76" s="119"/>
      <c r="EUC76" s="119"/>
      <c r="EUD76" s="119"/>
      <c r="EUE76" s="119"/>
      <c r="EUF76" s="119"/>
      <c r="EUG76" s="119"/>
      <c r="EUH76" s="119"/>
      <c r="EUI76" s="119"/>
      <c r="EUJ76" s="119"/>
      <c r="EUK76" s="119"/>
      <c r="EUL76" s="119"/>
      <c r="EUM76" s="119"/>
      <c r="EUN76" s="119"/>
      <c r="EUO76" s="119"/>
      <c r="EUP76" s="119"/>
      <c r="EUQ76" s="119"/>
      <c r="EUR76" s="119"/>
      <c r="EUS76" s="119"/>
      <c r="EUT76" s="119"/>
      <c r="EUU76" s="119"/>
      <c r="EUV76" s="119"/>
      <c r="EUW76" s="119"/>
      <c r="EUX76" s="119"/>
      <c r="EUY76" s="119"/>
      <c r="EUZ76" s="119"/>
      <c r="EVA76" s="119"/>
      <c r="EVB76" s="119"/>
      <c r="EVC76" s="119"/>
      <c r="EVD76" s="119"/>
      <c r="EVE76" s="119"/>
      <c r="EVF76" s="119"/>
      <c r="EVG76" s="119"/>
      <c r="EVH76" s="119"/>
      <c r="EVI76" s="119"/>
      <c r="EVJ76" s="119"/>
      <c r="EVK76" s="119"/>
      <c r="EVL76" s="119"/>
      <c r="EVM76" s="119"/>
      <c r="EVN76" s="119"/>
      <c r="EVO76" s="119"/>
      <c r="EVP76" s="119"/>
      <c r="EVQ76" s="119"/>
      <c r="EVR76" s="119"/>
      <c r="EVS76" s="119"/>
      <c r="EVT76" s="119"/>
      <c r="EVU76" s="119"/>
      <c r="EVV76" s="119"/>
      <c r="EVW76" s="119"/>
      <c r="EVX76" s="119"/>
      <c r="EVY76" s="119"/>
      <c r="EVZ76" s="119"/>
      <c r="EWA76" s="119"/>
      <c r="EWB76" s="119"/>
      <c r="EWC76" s="119"/>
      <c r="EWD76" s="119"/>
      <c r="EWE76" s="119"/>
      <c r="EWF76" s="119"/>
      <c r="EWG76" s="119"/>
      <c r="EWH76" s="119"/>
      <c r="EWI76" s="119"/>
      <c r="EWJ76" s="119"/>
      <c r="EWK76" s="119"/>
      <c r="EWL76" s="119"/>
      <c r="EWM76" s="119"/>
      <c r="EWN76" s="119"/>
      <c r="EWO76" s="119"/>
      <c r="EWP76" s="119"/>
      <c r="EWQ76" s="119"/>
      <c r="EWR76" s="119"/>
      <c r="EWS76" s="119"/>
      <c r="EWT76" s="119"/>
      <c r="EWU76" s="119"/>
      <c r="EWV76" s="119"/>
      <c r="EWW76" s="119"/>
      <c r="EWX76" s="119"/>
      <c r="EWY76" s="119"/>
      <c r="EWZ76" s="119"/>
      <c r="EXA76" s="119"/>
      <c r="EXB76" s="119"/>
      <c r="EXC76" s="119"/>
      <c r="EXD76" s="119"/>
      <c r="EXE76" s="119"/>
      <c r="EXF76" s="119"/>
      <c r="EXG76" s="119"/>
      <c r="EXH76" s="119"/>
      <c r="EXI76" s="119"/>
      <c r="EXJ76" s="119"/>
      <c r="EXK76" s="119"/>
      <c r="EXL76" s="119"/>
      <c r="EXM76" s="119"/>
      <c r="EXN76" s="119"/>
      <c r="EXO76" s="119"/>
      <c r="EXP76" s="119"/>
      <c r="EXQ76" s="119"/>
      <c r="EXR76" s="119"/>
      <c r="EXS76" s="119"/>
      <c r="EXT76" s="119"/>
      <c r="EXU76" s="119"/>
      <c r="EXV76" s="119"/>
      <c r="EXW76" s="119"/>
      <c r="EXX76" s="119"/>
      <c r="EXY76" s="119"/>
      <c r="EXZ76" s="119"/>
      <c r="EYA76" s="119"/>
      <c r="EYB76" s="119"/>
      <c r="EYC76" s="119"/>
      <c r="EYD76" s="119"/>
      <c r="EYE76" s="119"/>
      <c r="EYF76" s="119"/>
      <c r="EYG76" s="119"/>
      <c r="EYH76" s="119"/>
      <c r="EYI76" s="119"/>
      <c r="EYJ76" s="119"/>
      <c r="EYK76" s="119"/>
      <c r="EYL76" s="119"/>
      <c r="EYM76" s="119"/>
      <c r="EYN76" s="119"/>
      <c r="EYO76" s="119"/>
      <c r="EYP76" s="119"/>
      <c r="EYQ76" s="119"/>
      <c r="EYR76" s="119"/>
      <c r="EYS76" s="119"/>
      <c r="EYT76" s="119"/>
      <c r="EYU76" s="119"/>
      <c r="EYV76" s="119"/>
      <c r="EYW76" s="119"/>
      <c r="EYX76" s="119"/>
      <c r="EYY76" s="119"/>
      <c r="EYZ76" s="119"/>
      <c r="EZA76" s="119"/>
      <c r="EZB76" s="119"/>
      <c r="EZC76" s="119"/>
      <c r="EZD76" s="119"/>
      <c r="EZE76" s="119"/>
      <c r="EZF76" s="119"/>
      <c r="EZG76" s="119"/>
      <c r="EZH76" s="119"/>
      <c r="EZI76" s="119"/>
      <c r="EZJ76" s="119"/>
      <c r="EZK76" s="119"/>
      <c r="EZL76" s="119"/>
      <c r="EZM76" s="119"/>
      <c r="EZN76" s="119"/>
      <c r="EZO76" s="119"/>
      <c r="EZP76" s="119"/>
      <c r="EZQ76" s="119"/>
      <c r="EZR76" s="119"/>
      <c r="EZS76" s="119"/>
      <c r="EZT76" s="119"/>
      <c r="EZU76" s="119"/>
      <c r="EZV76" s="119"/>
      <c r="EZW76" s="119"/>
      <c r="EZX76" s="119"/>
      <c r="EZY76" s="119"/>
      <c r="EZZ76" s="119"/>
      <c r="FAA76" s="119"/>
      <c r="FAB76" s="119"/>
      <c r="FAC76" s="119"/>
      <c r="FAD76" s="119"/>
      <c r="FAE76" s="119"/>
      <c r="FAF76" s="119"/>
      <c r="FAG76" s="119"/>
      <c r="FAH76" s="119"/>
      <c r="FAI76" s="119"/>
      <c r="FAJ76" s="119"/>
      <c r="FAK76" s="119"/>
      <c r="FAL76" s="119"/>
      <c r="FAM76" s="119"/>
      <c r="FAN76" s="119"/>
      <c r="FAO76" s="119"/>
      <c r="FAP76" s="119"/>
      <c r="FAQ76" s="119"/>
      <c r="FAR76" s="119"/>
      <c r="FAS76" s="119"/>
      <c r="FAT76" s="119"/>
      <c r="FAU76" s="119"/>
      <c r="FAV76" s="119"/>
      <c r="FAW76" s="119"/>
      <c r="FAX76" s="119"/>
      <c r="FAY76" s="119"/>
      <c r="FAZ76" s="119"/>
      <c r="FBA76" s="119"/>
      <c r="FBB76" s="119"/>
      <c r="FBC76" s="119"/>
      <c r="FBD76" s="119"/>
      <c r="FBE76" s="119"/>
      <c r="FBF76" s="119"/>
      <c r="FBG76" s="119"/>
      <c r="FBH76" s="119"/>
      <c r="FBI76" s="119"/>
      <c r="FBJ76" s="119"/>
      <c r="FBK76" s="119"/>
      <c r="FBL76" s="119"/>
      <c r="FBM76" s="119"/>
      <c r="FBN76" s="119"/>
      <c r="FBO76" s="119"/>
      <c r="FBP76" s="119"/>
      <c r="FBQ76" s="119"/>
      <c r="FBR76" s="119"/>
      <c r="FBS76" s="119"/>
      <c r="FBT76" s="119"/>
      <c r="FBU76" s="119"/>
      <c r="FBV76" s="119"/>
      <c r="FBW76" s="119"/>
      <c r="FBX76" s="119"/>
      <c r="FBY76" s="119"/>
      <c r="FBZ76" s="119"/>
      <c r="FCA76" s="119"/>
      <c r="FCB76" s="119"/>
      <c r="FCC76" s="119"/>
      <c r="FCD76" s="119"/>
      <c r="FCE76" s="119"/>
      <c r="FCF76" s="119"/>
      <c r="FCG76" s="119"/>
      <c r="FCH76" s="119"/>
      <c r="FCI76" s="119"/>
      <c r="FCJ76" s="119"/>
      <c r="FCK76" s="119"/>
      <c r="FCL76" s="119"/>
      <c r="FCM76" s="119"/>
      <c r="FCN76" s="119"/>
      <c r="FCO76" s="119"/>
      <c r="FCP76" s="119"/>
      <c r="FCQ76" s="119"/>
      <c r="FCR76" s="119"/>
      <c r="FCS76" s="119"/>
      <c r="FCT76" s="119"/>
      <c r="FCU76" s="119"/>
      <c r="FCV76" s="119"/>
      <c r="FCW76" s="119"/>
      <c r="FCX76" s="119"/>
      <c r="FCY76" s="119"/>
      <c r="FCZ76" s="119"/>
      <c r="FDA76" s="119"/>
      <c r="FDB76" s="119"/>
      <c r="FDC76" s="119"/>
      <c r="FDD76" s="119"/>
      <c r="FDE76" s="119"/>
      <c r="FDF76" s="119"/>
      <c r="FDG76" s="119"/>
      <c r="FDH76" s="119"/>
      <c r="FDI76" s="119"/>
      <c r="FDJ76" s="119"/>
      <c r="FDK76" s="119"/>
      <c r="FDL76" s="119"/>
      <c r="FDM76" s="119"/>
      <c r="FDN76" s="119"/>
      <c r="FDO76" s="119"/>
      <c r="FDP76" s="119"/>
      <c r="FDQ76" s="119"/>
      <c r="FDR76" s="119"/>
      <c r="FDS76" s="119"/>
      <c r="FDT76" s="119"/>
      <c r="FDU76" s="119"/>
      <c r="FDV76" s="119"/>
      <c r="FDW76" s="119"/>
      <c r="FDX76" s="119"/>
      <c r="FDY76" s="119"/>
      <c r="FDZ76" s="119"/>
      <c r="FEA76" s="119"/>
      <c r="FEB76" s="119"/>
      <c r="FEC76" s="119"/>
      <c r="FED76" s="119"/>
      <c r="FEE76" s="119"/>
      <c r="FEF76" s="119"/>
      <c r="FEG76" s="119"/>
      <c r="FEH76" s="119"/>
      <c r="FEI76" s="119"/>
      <c r="FEJ76" s="119"/>
      <c r="FEK76" s="119"/>
      <c r="FEL76" s="119"/>
      <c r="FEM76" s="119"/>
      <c r="FEN76" s="119"/>
      <c r="FEO76" s="119"/>
      <c r="FEP76" s="119"/>
      <c r="FEQ76" s="119"/>
      <c r="FER76" s="119"/>
      <c r="FES76" s="119"/>
      <c r="FET76" s="119"/>
      <c r="FEU76" s="119"/>
      <c r="FEV76" s="119"/>
      <c r="FEW76" s="119"/>
      <c r="FEX76" s="119"/>
      <c r="FEY76" s="119"/>
      <c r="FEZ76" s="119"/>
      <c r="FFA76" s="119"/>
      <c r="FFB76" s="119"/>
      <c r="FFC76" s="119"/>
      <c r="FFD76" s="119"/>
      <c r="FFE76" s="119"/>
      <c r="FFF76" s="119"/>
      <c r="FFG76" s="119"/>
      <c r="FFH76" s="119"/>
      <c r="FFI76" s="119"/>
      <c r="FFJ76" s="119"/>
      <c r="FFK76" s="119"/>
      <c r="FFL76" s="119"/>
      <c r="FFM76" s="119"/>
      <c r="FFN76" s="119"/>
      <c r="FFO76" s="119"/>
      <c r="FFP76" s="119"/>
      <c r="FFQ76" s="119"/>
      <c r="FFR76" s="119"/>
      <c r="FFS76" s="119"/>
      <c r="FFT76" s="119"/>
      <c r="FFU76" s="119"/>
      <c r="FFV76" s="119"/>
      <c r="FFW76" s="119"/>
      <c r="FFX76" s="119"/>
      <c r="FFY76" s="119"/>
      <c r="FFZ76" s="119"/>
      <c r="FGA76" s="119"/>
      <c r="FGB76" s="119"/>
      <c r="FGC76" s="119"/>
      <c r="FGD76" s="119"/>
      <c r="FGE76" s="119"/>
      <c r="FGF76" s="119"/>
      <c r="FGG76" s="119"/>
      <c r="FGH76" s="119"/>
      <c r="FGI76" s="119"/>
      <c r="FGJ76" s="119"/>
      <c r="FGK76" s="119"/>
      <c r="FGL76" s="119"/>
      <c r="FGM76" s="119"/>
      <c r="FGN76" s="119"/>
      <c r="FGO76" s="119"/>
      <c r="FGP76" s="119"/>
      <c r="FGQ76" s="119"/>
      <c r="FGR76" s="119"/>
      <c r="FGS76" s="119"/>
      <c r="FGT76" s="119"/>
      <c r="FGU76" s="119"/>
      <c r="FGV76" s="119"/>
      <c r="FGW76" s="119"/>
      <c r="FGX76" s="119"/>
      <c r="FGY76" s="119"/>
      <c r="FGZ76" s="119"/>
      <c r="FHA76" s="119"/>
      <c r="FHB76" s="119"/>
      <c r="FHC76" s="119"/>
      <c r="FHD76" s="119"/>
      <c r="FHE76" s="119"/>
      <c r="FHF76" s="119"/>
      <c r="FHG76" s="119"/>
      <c r="FHH76" s="119"/>
      <c r="FHI76" s="119"/>
      <c r="FHJ76" s="119"/>
      <c r="FHK76" s="119"/>
      <c r="FHL76" s="119"/>
      <c r="FHM76" s="119"/>
      <c r="FHN76" s="119"/>
      <c r="FHO76" s="119"/>
      <c r="FHP76" s="119"/>
      <c r="FHQ76" s="119"/>
      <c r="FHR76" s="119"/>
      <c r="FHS76" s="119"/>
      <c r="FHT76" s="119"/>
      <c r="FHU76" s="119"/>
      <c r="FHV76" s="119"/>
      <c r="FHW76" s="119"/>
      <c r="FHX76" s="119"/>
      <c r="FHY76" s="119"/>
      <c r="FHZ76" s="119"/>
      <c r="FIA76" s="119"/>
      <c r="FIB76" s="119"/>
      <c r="FIC76" s="119"/>
      <c r="FID76" s="119"/>
      <c r="FIE76" s="119"/>
      <c r="FIF76" s="119"/>
      <c r="FIG76" s="119"/>
      <c r="FIH76" s="119"/>
      <c r="FII76" s="119"/>
      <c r="FIJ76" s="119"/>
      <c r="FIK76" s="119"/>
      <c r="FIL76" s="119"/>
      <c r="FIM76" s="119"/>
      <c r="FIN76" s="119"/>
      <c r="FIO76" s="119"/>
      <c r="FIP76" s="119"/>
      <c r="FIQ76" s="119"/>
      <c r="FIR76" s="119"/>
      <c r="FIS76" s="119"/>
      <c r="FIT76" s="119"/>
      <c r="FIU76" s="119"/>
      <c r="FIV76" s="119"/>
      <c r="FIW76" s="119"/>
      <c r="FIX76" s="119"/>
      <c r="FIY76" s="119"/>
      <c r="FIZ76" s="119"/>
      <c r="FJA76" s="119"/>
      <c r="FJB76" s="119"/>
      <c r="FJC76" s="119"/>
      <c r="FJD76" s="119"/>
      <c r="FJE76" s="119"/>
      <c r="FJF76" s="119"/>
      <c r="FJG76" s="119"/>
      <c r="FJH76" s="119"/>
      <c r="FJI76" s="119"/>
      <c r="FJJ76" s="119"/>
      <c r="FJK76" s="119"/>
      <c r="FJL76" s="119"/>
      <c r="FJM76" s="119"/>
      <c r="FJN76" s="119"/>
      <c r="FJO76" s="119"/>
      <c r="FJP76" s="119"/>
      <c r="FJQ76" s="119"/>
      <c r="FJR76" s="119"/>
      <c r="FJS76" s="119"/>
      <c r="FJT76" s="119"/>
      <c r="FJU76" s="119"/>
      <c r="FJV76" s="119"/>
      <c r="FJW76" s="119"/>
      <c r="FJX76" s="119"/>
      <c r="FJY76" s="119"/>
      <c r="FJZ76" s="119"/>
      <c r="FKA76" s="119"/>
      <c r="FKB76" s="119"/>
      <c r="FKC76" s="119"/>
      <c r="FKD76" s="119"/>
      <c r="FKE76" s="119"/>
      <c r="FKF76" s="119"/>
      <c r="FKG76" s="119"/>
      <c r="FKH76" s="119"/>
      <c r="FKI76" s="119"/>
      <c r="FKJ76" s="119"/>
      <c r="FKK76" s="119"/>
      <c r="FKL76" s="119"/>
      <c r="FKM76" s="119"/>
      <c r="FKN76" s="119"/>
      <c r="FKO76" s="119"/>
      <c r="FKP76" s="119"/>
      <c r="FKQ76" s="119"/>
      <c r="FKR76" s="119"/>
      <c r="FKS76" s="119"/>
      <c r="FKT76" s="119"/>
      <c r="FKU76" s="119"/>
      <c r="FKV76" s="119"/>
      <c r="FKW76" s="119"/>
      <c r="FKX76" s="119"/>
      <c r="FKY76" s="119"/>
      <c r="FKZ76" s="119"/>
      <c r="FLA76" s="119"/>
      <c r="FLB76" s="119"/>
      <c r="FLC76" s="119"/>
      <c r="FLD76" s="119"/>
      <c r="FLE76" s="119"/>
      <c r="FLF76" s="119"/>
      <c r="FLG76" s="119"/>
      <c r="FLH76" s="119"/>
      <c r="FLI76" s="119"/>
      <c r="FLJ76" s="119"/>
      <c r="FLK76" s="119"/>
      <c r="FLL76" s="119"/>
      <c r="FLM76" s="119"/>
      <c r="FLN76" s="119"/>
      <c r="FLO76" s="119"/>
      <c r="FLP76" s="119"/>
      <c r="FLQ76" s="119"/>
      <c r="FLR76" s="119"/>
      <c r="FLS76" s="119"/>
      <c r="FLT76" s="119"/>
      <c r="FLU76" s="119"/>
      <c r="FLV76" s="119"/>
      <c r="FLW76" s="119"/>
      <c r="FLX76" s="119"/>
      <c r="FLY76" s="119"/>
      <c r="FLZ76" s="119"/>
      <c r="FMA76" s="119"/>
      <c r="FMB76" s="119"/>
      <c r="FMC76" s="119"/>
      <c r="FMD76" s="119"/>
      <c r="FME76" s="119"/>
      <c r="FMF76" s="119"/>
      <c r="FMG76" s="119"/>
      <c r="FMH76" s="119"/>
      <c r="FMI76" s="119"/>
      <c r="FMJ76" s="119"/>
      <c r="FMK76" s="119"/>
      <c r="FML76" s="119"/>
      <c r="FMM76" s="119"/>
      <c r="FMN76" s="119"/>
      <c r="FMO76" s="119"/>
      <c r="FMP76" s="119"/>
      <c r="FMQ76" s="119"/>
      <c r="FMR76" s="119"/>
      <c r="FMS76" s="119"/>
      <c r="FMT76" s="119"/>
      <c r="FMU76" s="119"/>
      <c r="FMV76" s="119"/>
      <c r="FMW76" s="119"/>
      <c r="FMX76" s="119"/>
      <c r="FMY76" s="119"/>
      <c r="FMZ76" s="119"/>
      <c r="FNA76" s="119"/>
      <c r="FNB76" s="119"/>
      <c r="FNC76" s="119"/>
      <c r="FND76" s="119"/>
      <c r="FNE76" s="119"/>
      <c r="FNF76" s="119"/>
      <c r="FNG76" s="119"/>
      <c r="FNH76" s="119"/>
      <c r="FNI76" s="119"/>
      <c r="FNJ76" s="119"/>
      <c r="FNK76" s="119"/>
      <c r="FNL76" s="119"/>
      <c r="FNM76" s="119"/>
      <c r="FNN76" s="119"/>
      <c r="FNO76" s="119"/>
      <c r="FNP76" s="119"/>
      <c r="FNQ76" s="119"/>
      <c r="FNR76" s="119"/>
      <c r="FNS76" s="119"/>
      <c r="FNT76" s="119"/>
      <c r="FNU76" s="119"/>
      <c r="FNV76" s="119"/>
      <c r="FNW76" s="119"/>
      <c r="FNX76" s="119"/>
      <c r="FNY76" s="119"/>
      <c r="FNZ76" s="119"/>
      <c r="FOA76" s="119"/>
      <c r="FOB76" s="119"/>
      <c r="FOC76" s="119"/>
      <c r="FOD76" s="119"/>
      <c r="FOE76" s="119"/>
      <c r="FOF76" s="119"/>
      <c r="FOG76" s="119"/>
      <c r="FOH76" s="119"/>
      <c r="FOI76" s="119"/>
      <c r="FOJ76" s="119"/>
      <c r="FOK76" s="119"/>
      <c r="FOL76" s="119"/>
      <c r="FOM76" s="119"/>
      <c r="FON76" s="119"/>
      <c r="FOO76" s="119"/>
      <c r="FOP76" s="119"/>
      <c r="FOQ76" s="119"/>
      <c r="FOR76" s="119"/>
      <c r="FOS76" s="119"/>
      <c r="FOT76" s="119"/>
      <c r="FOU76" s="119"/>
      <c r="FOV76" s="119"/>
      <c r="FOW76" s="119"/>
      <c r="FOX76" s="119"/>
      <c r="FOY76" s="119"/>
      <c r="FOZ76" s="119"/>
      <c r="FPA76" s="119"/>
      <c r="FPB76" s="119"/>
      <c r="FPC76" s="119"/>
      <c r="FPD76" s="119"/>
      <c r="FPE76" s="119"/>
      <c r="FPF76" s="119"/>
      <c r="FPG76" s="119"/>
      <c r="FPH76" s="119"/>
      <c r="FPI76" s="119"/>
      <c r="FPJ76" s="119"/>
      <c r="FPK76" s="119"/>
      <c r="FPL76" s="119"/>
      <c r="FPM76" s="119"/>
      <c r="FPN76" s="119"/>
      <c r="FPO76" s="119"/>
      <c r="FPP76" s="119"/>
      <c r="FPQ76" s="119"/>
      <c r="FPR76" s="119"/>
      <c r="FPS76" s="119"/>
      <c r="FPT76" s="119"/>
      <c r="FPU76" s="119"/>
      <c r="FPV76" s="119"/>
      <c r="FPW76" s="119"/>
      <c r="FPX76" s="119"/>
      <c r="FPY76" s="119"/>
      <c r="FPZ76" s="119"/>
      <c r="FQA76" s="119"/>
      <c r="FQB76" s="119"/>
      <c r="FQC76" s="119"/>
      <c r="FQD76" s="119"/>
      <c r="FQE76" s="119"/>
      <c r="FQF76" s="119"/>
      <c r="FQG76" s="119"/>
      <c r="FQH76" s="119"/>
      <c r="FQI76" s="119"/>
      <c r="FQJ76" s="119"/>
      <c r="FQK76" s="119"/>
      <c r="FQL76" s="119"/>
      <c r="FQM76" s="119"/>
      <c r="FQN76" s="119"/>
      <c r="FQO76" s="119"/>
      <c r="FQP76" s="119"/>
      <c r="FQQ76" s="119"/>
      <c r="FQR76" s="119"/>
      <c r="FQS76" s="119"/>
      <c r="FQT76" s="119"/>
      <c r="FQU76" s="119"/>
      <c r="FQV76" s="119"/>
      <c r="FQW76" s="119"/>
      <c r="FQX76" s="119"/>
      <c r="FQY76" s="119"/>
      <c r="FQZ76" s="119"/>
      <c r="FRA76" s="119"/>
      <c r="FRB76" s="119"/>
      <c r="FRC76" s="119"/>
      <c r="FRD76" s="119"/>
      <c r="FRE76" s="119"/>
      <c r="FRF76" s="119"/>
      <c r="FRG76" s="119"/>
      <c r="FRH76" s="119"/>
      <c r="FRI76" s="119"/>
      <c r="FRJ76" s="119"/>
      <c r="FRK76" s="119"/>
      <c r="FRL76" s="119"/>
      <c r="FRM76" s="119"/>
      <c r="FRN76" s="119"/>
      <c r="FRO76" s="119"/>
      <c r="FRP76" s="119"/>
      <c r="FRQ76" s="119"/>
      <c r="FRR76" s="119"/>
      <c r="FRS76" s="119"/>
      <c r="FRT76" s="119"/>
      <c r="FRU76" s="119"/>
      <c r="FRV76" s="119"/>
      <c r="FRW76" s="119"/>
      <c r="FRX76" s="119"/>
      <c r="FRY76" s="119"/>
      <c r="FRZ76" s="119"/>
      <c r="FSA76" s="119"/>
      <c r="FSB76" s="119"/>
      <c r="FSC76" s="119"/>
      <c r="FSD76" s="119"/>
      <c r="FSE76" s="119"/>
      <c r="FSF76" s="119"/>
      <c r="FSG76" s="119"/>
      <c r="FSH76" s="119"/>
      <c r="FSI76" s="119"/>
      <c r="FSJ76" s="119"/>
      <c r="FSK76" s="119"/>
      <c r="FSL76" s="119"/>
      <c r="FSM76" s="119"/>
      <c r="FSN76" s="119"/>
      <c r="FSO76" s="119"/>
      <c r="FSP76" s="119"/>
      <c r="FSQ76" s="119"/>
      <c r="FSR76" s="119"/>
      <c r="FSS76" s="119"/>
      <c r="FST76" s="119"/>
      <c r="FSU76" s="119"/>
      <c r="FSV76" s="119"/>
      <c r="FSW76" s="119"/>
      <c r="FSX76" s="119"/>
      <c r="FSY76" s="119"/>
      <c r="FSZ76" s="119"/>
      <c r="FTA76" s="119"/>
      <c r="FTB76" s="119"/>
      <c r="FTC76" s="119"/>
      <c r="FTD76" s="119"/>
      <c r="FTE76" s="119"/>
      <c r="FTF76" s="119"/>
      <c r="FTG76" s="119"/>
      <c r="FTH76" s="119"/>
      <c r="FTI76" s="119"/>
      <c r="FTJ76" s="119"/>
      <c r="FTK76" s="119"/>
      <c r="FTL76" s="119"/>
      <c r="FTM76" s="119"/>
      <c r="FTN76" s="119"/>
      <c r="FTO76" s="119"/>
      <c r="FTP76" s="119"/>
      <c r="FTQ76" s="119"/>
      <c r="FTR76" s="119"/>
      <c r="FTS76" s="119"/>
      <c r="FTT76" s="119"/>
      <c r="FTU76" s="119"/>
      <c r="FTV76" s="119"/>
      <c r="FTW76" s="119"/>
      <c r="FTX76" s="119"/>
      <c r="FTY76" s="119"/>
      <c r="FTZ76" s="119"/>
      <c r="FUA76" s="119"/>
      <c r="FUB76" s="119"/>
      <c r="FUC76" s="119"/>
      <c r="FUD76" s="119"/>
      <c r="FUE76" s="119"/>
      <c r="FUF76" s="119"/>
      <c r="FUG76" s="119"/>
      <c r="FUH76" s="119"/>
      <c r="FUI76" s="119"/>
      <c r="FUJ76" s="119"/>
      <c r="FUK76" s="119"/>
      <c r="FUL76" s="119"/>
      <c r="FUM76" s="119"/>
      <c r="FUN76" s="119"/>
      <c r="FUO76" s="119"/>
      <c r="FUP76" s="119"/>
      <c r="FUQ76" s="119"/>
      <c r="FUR76" s="119"/>
      <c r="FUS76" s="119"/>
      <c r="FUT76" s="119"/>
      <c r="FUU76" s="119"/>
      <c r="FUV76" s="119"/>
      <c r="FUW76" s="119"/>
      <c r="FUX76" s="119"/>
      <c r="FUY76" s="119"/>
      <c r="FUZ76" s="119"/>
      <c r="FVA76" s="119"/>
      <c r="FVB76" s="119"/>
      <c r="FVC76" s="119"/>
      <c r="FVD76" s="119"/>
      <c r="FVE76" s="119"/>
      <c r="FVF76" s="119"/>
      <c r="FVG76" s="119"/>
      <c r="FVH76" s="119"/>
      <c r="FVI76" s="119"/>
      <c r="FVJ76" s="119"/>
      <c r="FVK76" s="119"/>
      <c r="FVL76" s="119"/>
      <c r="FVM76" s="119"/>
      <c r="FVN76" s="119"/>
      <c r="FVO76" s="119"/>
      <c r="FVP76" s="119"/>
      <c r="FVQ76" s="119"/>
      <c r="FVR76" s="119"/>
      <c r="FVS76" s="119"/>
      <c r="FVT76" s="119"/>
      <c r="FVU76" s="119"/>
      <c r="FVV76" s="119"/>
      <c r="FVW76" s="119"/>
      <c r="FVX76" s="119"/>
      <c r="FVY76" s="119"/>
      <c r="FVZ76" s="119"/>
      <c r="FWA76" s="119"/>
      <c r="FWB76" s="119"/>
      <c r="FWC76" s="119"/>
      <c r="FWD76" s="119"/>
      <c r="FWE76" s="119"/>
      <c r="FWF76" s="119"/>
      <c r="FWG76" s="119"/>
      <c r="FWH76" s="119"/>
      <c r="FWI76" s="119"/>
      <c r="FWJ76" s="119"/>
      <c r="FWK76" s="119"/>
      <c r="FWL76" s="119"/>
      <c r="FWM76" s="119"/>
      <c r="FWN76" s="119"/>
      <c r="FWO76" s="119"/>
      <c r="FWP76" s="119"/>
      <c r="FWQ76" s="119"/>
      <c r="FWR76" s="119"/>
      <c r="FWS76" s="119"/>
      <c r="FWT76" s="119"/>
      <c r="FWU76" s="119"/>
      <c r="FWV76" s="119"/>
      <c r="FWW76" s="119"/>
      <c r="FWX76" s="119"/>
      <c r="FWY76" s="119"/>
      <c r="FWZ76" s="119"/>
      <c r="FXA76" s="119"/>
      <c r="FXB76" s="119"/>
      <c r="FXC76" s="119"/>
      <c r="FXD76" s="119"/>
      <c r="FXE76" s="119"/>
      <c r="FXF76" s="119"/>
      <c r="FXG76" s="119"/>
      <c r="FXH76" s="119"/>
      <c r="FXI76" s="119"/>
      <c r="FXJ76" s="119"/>
      <c r="FXK76" s="119"/>
      <c r="FXL76" s="119"/>
      <c r="FXM76" s="119"/>
      <c r="FXN76" s="119"/>
      <c r="FXO76" s="119"/>
      <c r="FXP76" s="119"/>
      <c r="FXQ76" s="119"/>
      <c r="FXR76" s="119"/>
      <c r="FXS76" s="119"/>
      <c r="FXT76" s="119"/>
      <c r="FXU76" s="119"/>
      <c r="FXV76" s="119"/>
      <c r="FXW76" s="119"/>
      <c r="FXX76" s="119"/>
      <c r="FXY76" s="119"/>
      <c r="FXZ76" s="119"/>
      <c r="FYA76" s="119"/>
      <c r="FYB76" s="119"/>
      <c r="FYC76" s="119"/>
      <c r="FYD76" s="119"/>
      <c r="FYE76" s="119"/>
      <c r="FYF76" s="119"/>
      <c r="FYG76" s="119"/>
      <c r="FYH76" s="119"/>
      <c r="FYI76" s="119"/>
      <c r="FYJ76" s="119"/>
      <c r="FYK76" s="119"/>
      <c r="FYL76" s="119"/>
      <c r="FYM76" s="119"/>
      <c r="FYN76" s="119"/>
      <c r="FYO76" s="119"/>
      <c r="FYP76" s="119"/>
      <c r="FYQ76" s="119"/>
      <c r="FYR76" s="119"/>
      <c r="FYS76" s="119"/>
      <c r="FYT76" s="119"/>
      <c r="FYU76" s="119"/>
      <c r="FYV76" s="119"/>
      <c r="FYW76" s="119"/>
      <c r="FYX76" s="119"/>
      <c r="FYY76" s="119"/>
      <c r="FYZ76" s="119"/>
      <c r="FZA76" s="119"/>
      <c r="FZB76" s="119"/>
      <c r="FZC76" s="119"/>
      <c r="FZD76" s="119"/>
      <c r="FZE76" s="119"/>
      <c r="FZF76" s="119"/>
      <c r="FZG76" s="119"/>
      <c r="FZH76" s="119"/>
      <c r="FZI76" s="119"/>
      <c r="FZJ76" s="119"/>
      <c r="FZK76" s="119"/>
      <c r="FZL76" s="119"/>
      <c r="FZM76" s="119"/>
      <c r="FZN76" s="119"/>
      <c r="FZO76" s="119"/>
      <c r="FZP76" s="119"/>
      <c r="FZQ76" s="119"/>
      <c r="FZR76" s="119"/>
      <c r="FZS76" s="119"/>
      <c r="FZT76" s="119"/>
      <c r="FZU76" s="119"/>
      <c r="FZV76" s="119"/>
      <c r="FZW76" s="119"/>
      <c r="FZX76" s="119"/>
      <c r="FZY76" s="119"/>
      <c r="FZZ76" s="119"/>
      <c r="GAA76" s="119"/>
      <c r="GAB76" s="119"/>
      <c r="GAC76" s="119"/>
      <c r="GAD76" s="119"/>
      <c r="GAE76" s="119"/>
      <c r="GAF76" s="119"/>
      <c r="GAG76" s="119"/>
      <c r="GAH76" s="119"/>
      <c r="GAI76" s="119"/>
      <c r="GAJ76" s="119"/>
      <c r="GAK76" s="119"/>
      <c r="GAL76" s="119"/>
      <c r="GAM76" s="119"/>
      <c r="GAN76" s="119"/>
      <c r="GAO76" s="119"/>
      <c r="GAP76" s="119"/>
      <c r="GAQ76" s="119"/>
      <c r="GAR76" s="119"/>
      <c r="GAS76" s="119"/>
      <c r="GAT76" s="119"/>
      <c r="GAU76" s="119"/>
      <c r="GAV76" s="119"/>
      <c r="GAW76" s="119"/>
      <c r="GAX76" s="119"/>
      <c r="GAY76" s="119"/>
      <c r="GAZ76" s="119"/>
      <c r="GBA76" s="119"/>
      <c r="GBB76" s="119"/>
      <c r="GBC76" s="119"/>
      <c r="GBD76" s="119"/>
      <c r="GBE76" s="119"/>
      <c r="GBF76" s="119"/>
      <c r="GBG76" s="119"/>
      <c r="GBH76" s="119"/>
      <c r="GBI76" s="119"/>
      <c r="GBJ76" s="119"/>
      <c r="GBK76" s="119"/>
      <c r="GBL76" s="119"/>
      <c r="GBM76" s="119"/>
      <c r="GBN76" s="119"/>
      <c r="GBO76" s="119"/>
      <c r="GBP76" s="119"/>
      <c r="GBQ76" s="119"/>
      <c r="GBR76" s="119"/>
      <c r="GBS76" s="119"/>
      <c r="GBT76" s="119"/>
      <c r="GBU76" s="119"/>
      <c r="GBV76" s="119"/>
      <c r="GBW76" s="119"/>
      <c r="GBX76" s="119"/>
      <c r="GBY76" s="119"/>
      <c r="GBZ76" s="119"/>
      <c r="GCA76" s="119"/>
      <c r="GCB76" s="119"/>
      <c r="GCC76" s="119"/>
      <c r="GCD76" s="119"/>
      <c r="GCE76" s="119"/>
      <c r="GCF76" s="119"/>
      <c r="GCG76" s="119"/>
      <c r="GCH76" s="119"/>
      <c r="GCI76" s="119"/>
      <c r="GCJ76" s="119"/>
      <c r="GCK76" s="119"/>
      <c r="GCL76" s="119"/>
      <c r="GCM76" s="119"/>
      <c r="GCN76" s="119"/>
      <c r="GCO76" s="119"/>
      <c r="GCP76" s="119"/>
      <c r="GCQ76" s="119"/>
      <c r="GCR76" s="119"/>
      <c r="GCS76" s="119"/>
      <c r="GCT76" s="119"/>
      <c r="GCU76" s="119"/>
      <c r="GCV76" s="119"/>
      <c r="GCW76" s="119"/>
      <c r="GCX76" s="119"/>
      <c r="GCY76" s="119"/>
      <c r="GCZ76" s="119"/>
      <c r="GDA76" s="119"/>
      <c r="GDB76" s="119"/>
      <c r="GDC76" s="119"/>
      <c r="GDD76" s="119"/>
      <c r="GDE76" s="119"/>
      <c r="GDF76" s="119"/>
      <c r="GDG76" s="119"/>
      <c r="GDH76" s="119"/>
      <c r="GDI76" s="119"/>
      <c r="GDJ76" s="119"/>
      <c r="GDK76" s="119"/>
      <c r="GDL76" s="119"/>
      <c r="GDM76" s="119"/>
      <c r="GDN76" s="119"/>
      <c r="GDO76" s="119"/>
      <c r="GDP76" s="119"/>
      <c r="GDQ76" s="119"/>
      <c r="GDR76" s="119"/>
      <c r="GDS76" s="119"/>
      <c r="GDT76" s="119"/>
      <c r="GDU76" s="119"/>
      <c r="GDV76" s="119"/>
      <c r="GDW76" s="119"/>
      <c r="GDX76" s="119"/>
      <c r="GDY76" s="119"/>
      <c r="GDZ76" s="119"/>
      <c r="GEA76" s="119"/>
      <c r="GEB76" s="119"/>
      <c r="GEC76" s="119"/>
      <c r="GED76" s="119"/>
      <c r="GEE76" s="119"/>
      <c r="GEF76" s="119"/>
      <c r="GEG76" s="119"/>
      <c r="GEH76" s="119"/>
      <c r="GEI76" s="119"/>
      <c r="GEJ76" s="119"/>
      <c r="GEK76" s="119"/>
      <c r="GEL76" s="119"/>
      <c r="GEM76" s="119"/>
      <c r="GEN76" s="119"/>
      <c r="GEO76" s="119"/>
      <c r="GEP76" s="119"/>
      <c r="GEQ76" s="119"/>
      <c r="GER76" s="119"/>
      <c r="GES76" s="119"/>
      <c r="GET76" s="119"/>
      <c r="GEU76" s="119"/>
      <c r="GEV76" s="119"/>
      <c r="GEW76" s="119"/>
      <c r="GEX76" s="119"/>
      <c r="GEY76" s="119"/>
      <c r="GEZ76" s="119"/>
      <c r="GFA76" s="119"/>
      <c r="GFB76" s="119"/>
      <c r="GFC76" s="119"/>
      <c r="GFD76" s="119"/>
      <c r="GFE76" s="119"/>
      <c r="GFF76" s="119"/>
      <c r="GFG76" s="119"/>
      <c r="GFH76" s="119"/>
      <c r="GFI76" s="119"/>
      <c r="GFJ76" s="119"/>
      <c r="GFK76" s="119"/>
      <c r="GFL76" s="119"/>
      <c r="GFM76" s="119"/>
      <c r="GFN76" s="119"/>
      <c r="GFO76" s="119"/>
      <c r="GFP76" s="119"/>
      <c r="GFQ76" s="119"/>
      <c r="GFR76" s="119"/>
      <c r="GFS76" s="119"/>
      <c r="GFT76" s="119"/>
      <c r="GFU76" s="119"/>
      <c r="GFV76" s="119"/>
      <c r="GFW76" s="119"/>
      <c r="GFX76" s="119"/>
      <c r="GFY76" s="119"/>
      <c r="GFZ76" s="119"/>
      <c r="GGA76" s="119"/>
      <c r="GGB76" s="119"/>
      <c r="GGC76" s="119"/>
      <c r="GGD76" s="119"/>
      <c r="GGE76" s="119"/>
      <c r="GGF76" s="119"/>
      <c r="GGG76" s="119"/>
      <c r="GGH76" s="119"/>
      <c r="GGI76" s="119"/>
      <c r="GGJ76" s="119"/>
      <c r="GGK76" s="119"/>
      <c r="GGL76" s="119"/>
      <c r="GGM76" s="119"/>
      <c r="GGN76" s="119"/>
      <c r="GGO76" s="119"/>
      <c r="GGP76" s="119"/>
      <c r="GGQ76" s="119"/>
      <c r="GGR76" s="119"/>
      <c r="GGS76" s="119"/>
      <c r="GGT76" s="119"/>
      <c r="GGU76" s="119"/>
      <c r="GGV76" s="119"/>
      <c r="GGW76" s="119"/>
      <c r="GGX76" s="119"/>
      <c r="GGY76" s="119"/>
      <c r="GGZ76" s="119"/>
      <c r="GHA76" s="119"/>
      <c r="GHB76" s="119"/>
      <c r="GHC76" s="119"/>
      <c r="GHD76" s="119"/>
      <c r="GHE76" s="119"/>
      <c r="GHF76" s="119"/>
      <c r="GHG76" s="119"/>
      <c r="GHH76" s="119"/>
      <c r="GHI76" s="119"/>
      <c r="GHJ76" s="119"/>
      <c r="GHK76" s="119"/>
      <c r="GHL76" s="119"/>
      <c r="GHM76" s="119"/>
      <c r="GHN76" s="119"/>
      <c r="GHO76" s="119"/>
      <c r="GHP76" s="119"/>
      <c r="GHQ76" s="119"/>
      <c r="GHR76" s="119"/>
      <c r="GHS76" s="119"/>
      <c r="GHT76" s="119"/>
      <c r="GHU76" s="119"/>
      <c r="GHV76" s="119"/>
      <c r="GHW76" s="119"/>
      <c r="GHX76" s="119"/>
      <c r="GHY76" s="119"/>
      <c r="GHZ76" s="119"/>
      <c r="GIA76" s="119"/>
      <c r="GIB76" s="119"/>
      <c r="GIC76" s="119"/>
      <c r="GID76" s="119"/>
      <c r="GIE76" s="119"/>
      <c r="GIF76" s="119"/>
      <c r="GIG76" s="119"/>
      <c r="GIH76" s="119"/>
      <c r="GII76" s="119"/>
      <c r="GIJ76" s="119"/>
      <c r="GIK76" s="119"/>
      <c r="GIL76" s="119"/>
      <c r="GIM76" s="119"/>
      <c r="GIN76" s="119"/>
      <c r="GIO76" s="119"/>
      <c r="GIP76" s="119"/>
      <c r="GIQ76" s="119"/>
      <c r="GIR76" s="119"/>
      <c r="GIS76" s="119"/>
      <c r="GIT76" s="119"/>
      <c r="GIU76" s="119"/>
      <c r="GIV76" s="119"/>
      <c r="GIW76" s="119"/>
      <c r="GIX76" s="119"/>
      <c r="GIY76" s="119"/>
      <c r="GIZ76" s="119"/>
      <c r="GJA76" s="119"/>
      <c r="GJB76" s="119"/>
      <c r="GJC76" s="119"/>
      <c r="GJD76" s="119"/>
      <c r="GJE76" s="119"/>
      <c r="GJF76" s="119"/>
      <c r="GJG76" s="119"/>
      <c r="GJH76" s="119"/>
      <c r="GJI76" s="119"/>
      <c r="GJJ76" s="119"/>
      <c r="GJK76" s="119"/>
      <c r="GJL76" s="119"/>
      <c r="GJM76" s="119"/>
      <c r="GJN76" s="119"/>
      <c r="GJO76" s="119"/>
      <c r="GJP76" s="119"/>
      <c r="GJQ76" s="119"/>
      <c r="GJR76" s="119"/>
      <c r="GJS76" s="119"/>
      <c r="GJT76" s="119"/>
      <c r="GJU76" s="119"/>
      <c r="GJV76" s="119"/>
      <c r="GJW76" s="119"/>
      <c r="GJX76" s="119"/>
      <c r="GJY76" s="119"/>
      <c r="GJZ76" s="119"/>
      <c r="GKA76" s="119"/>
      <c r="GKB76" s="119"/>
      <c r="GKC76" s="119"/>
      <c r="GKD76" s="119"/>
      <c r="GKE76" s="119"/>
      <c r="GKF76" s="119"/>
      <c r="GKG76" s="119"/>
      <c r="GKH76" s="119"/>
      <c r="GKI76" s="119"/>
      <c r="GKJ76" s="119"/>
      <c r="GKK76" s="119"/>
      <c r="GKL76" s="119"/>
      <c r="GKM76" s="119"/>
      <c r="GKN76" s="119"/>
      <c r="GKO76" s="119"/>
      <c r="GKP76" s="119"/>
      <c r="GKQ76" s="119"/>
      <c r="GKR76" s="119"/>
      <c r="GKS76" s="119"/>
      <c r="GKT76" s="119"/>
      <c r="GKU76" s="119"/>
      <c r="GKV76" s="119"/>
      <c r="GKW76" s="119"/>
      <c r="GKX76" s="119"/>
      <c r="GKY76" s="119"/>
      <c r="GKZ76" s="119"/>
      <c r="GLA76" s="119"/>
      <c r="GLB76" s="119"/>
      <c r="GLC76" s="119"/>
      <c r="GLD76" s="119"/>
      <c r="GLE76" s="119"/>
      <c r="GLF76" s="119"/>
      <c r="GLG76" s="119"/>
      <c r="GLH76" s="119"/>
      <c r="GLI76" s="119"/>
      <c r="GLJ76" s="119"/>
      <c r="GLK76" s="119"/>
      <c r="GLL76" s="119"/>
      <c r="GLM76" s="119"/>
      <c r="GLN76" s="119"/>
      <c r="GLO76" s="119"/>
      <c r="GLP76" s="119"/>
      <c r="GLQ76" s="119"/>
      <c r="GLR76" s="119"/>
      <c r="GLS76" s="119"/>
      <c r="GLT76" s="119"/>
      <c r="GLU76" s="119"/>
      <c r="GLV76" s="119"/>
      <c r="GLW76" s="119"/>
      <c r="GLX76" s="119"/>
      <c r="GLY76" s="119"/>
      <c r="GLZ76" s="119"/>
      <c r="GMA76" s="119"/>
      <c r="GMB76" s="119"/>
      <c r="GMC76" s="119"/>
      <c r="GMD76" s="119"/>
      <c r="GME76" s="119"/>
      <c r="GMF76" s="119"/>
      <c r="GMG76" s="119"/>
      <c r="GMH76" s="119"/>
      <c r="GMI76" s="119"/>
      <c r="GMJ76" s="119"/>
      <c r="GMK76" s="119"/>
      <c r="GML76" s="119"/>
      <c r="GMM76" s="119"/>
      <c r="GMN76" s="119"/>
      <c r="GMO76" s="119"/>
      <c r="GMP76" s="119"/>
      <c r="GMQ76" s="119"/>
      <c r="GMR76" s="119"/>
      <c r="GMS76" s="119"/>
      <c r="GMT76" s="119"/>
      <c r="GMU76" s="119"/>
      <c r="GMV76" s="119"/>
      <c r="GMW76" s="119"/>
      <c r="GMX76" s="119"/>
      <c r="GMY76" s="119"/>
      <c r="GMZ76" s="119"/>
      <c r="GNA76" s="119"/>
      <c r="GNB76" s="119"/>
      <c r="GNC76" s="119"/>
      <c r="GND76" s="119"/>
      <c r="GNE76" s="119"/>
      <c r="GNF76" s="119"/>
      <c r="GNG76" s="119"/>
      <c r="GNH76" s="119"/>
      <c r="GNI76" s="119"/>
      <c r="GNJ76" s="119"/>
      <c r="GNK76" s="119"/>
      <c r="GNL76" s="119"/>
      <c r="GNM76" s="119"/>
      <c r="GNN76" s="119"/>
      <c r="GNO76" s="119"/>
      <c r="GNP76" s="119"/>
      <c r="GNQ76" s="119"/>
      <c r="GNR76" s="119"/>
      <c r="GNS76" s="119"/>
      <c r="GNT76" s="119"/>
      <c r="GNU76" s="119"/>
      <c r="GNV76" s="119"/>
      <c r="GNW76" s="119"/>
      <c r="GNX76" s="119"/>
      <c r="GNY76" s="119"/>
      <c r="GNZ76" s="119"/>
      <c r="GOA76" s="119"/>
      <c r="GOB76" s="119"/>
      <c r="GOC76" s="119"/>
      <c r="GOD76" s="119"/>
      <c r="GOE76" s="119"/>
      <c r="GOF76" s="119"/>
      <c r="GOG76" s="119"/>
      <c r="GOH76" s="119"/>
      <c r="GOI76" s="119"/>
      <c r="GOJ76" s="119"/>
      <c r="GOK76" s="119"/>
      <c r="GOL76" s="119"/>
      <c r="GOM76" s="119"/>
      <c r="GON76" s="119"/>
      <c r="GOO76" s="119"/>
      <c r="GOP76" s="119"/>
      <c r="GOQ76" s="119"/>
      <c r="GOR76" s="119"/>
      <c r="GOS76" s="119"/>
      <c r="GOT76" s="119"/>
      <c r="GOU76" s="119"/>
      <c r="GOV76" s="119"/>
      <c r="GOW76" s="119"/>
      <c r="GOX76" s="119"/>
      <c r="GOY76" s="119"/>
      <c r="GOZ76" s="119"/>
      <c r="GPA76" s="119"/>
      <c r="GPB76" s="119"/>
      <c r="GPC76" s="119"/>
      <c r="GPD76" s="119"/>
      <c r="GPE76" s="119"/>
      <c r="GPF76" s="119"/>
      <c r="GPG76" s="119"/>
      <c r="GPH76" s="119"/>
      <c r="GPI76" s="119"/>
      <c r="GPJ76" s="119"/>
      <c r="GPK76" s="119"/>
      <c r="GPL76" s="119"/>
      <c r="GPM76" s="119"/>
      <c r="GPN76" s="119"/>
      <c r="GPO76" s="119"/>
      <c r="GPP76" s="119"/>
      <c r="GPQ76" s="119"/>
      <c r="GPR76" s="119"/>
      <c r="GPS76" s="119"/>
      <c r="GPT76" s="119"/>
      <c r="GPU76" s="119"/>
      <c r="GPV76" s="119"/>
      <c r="GPW76" s="119"/>
      <c r="GPX76" s="119"/>
      <c r="GPY76" s="119"/>
      <c r="GPZ76" s="119"/>
      <c r="GQA76" s="119"/>
      <c r="GQB76" s="119"/>
      <c r="GQC76" s="119"/>
      <c r="GQD76" s="119"/>
      <c r="GQE76" s="119"/>
      <c r="GQF76" s="119"/>
      <c r="GQG76" s="119"/>
      <c r="GQH76" s="119"/>
      <c r="GQI76" s="119"/>
      <c r="GQJ76" s="119"/>
      <c r="GQK76" s="119"/>
      <c r="GQL76" s="119"/>
      <c r="GQM76" s="119"/>
      <c r="GQN76" s="119"/>
      <c r="GQO76" s="119"/>
      <c r="GQP76" s="119"/>
      <c r="GQQ76" s="119"/>
      <c r="GQR76" s="119"/>
      <c r="GQS76" s="119"/>
      <c r="GQT76" s="119"/>
      <c r="GQU76" s="119"/>
      <c r="GQV76" s="119"/>
      <c r="GQW76" s="119"/>
      <c r="GQX76" s="119"/>
      <c r="GQY76" s="119"/>
      <c r="GQZ76" s="119"/>
      <c r="GRA76" s="119"/>
      <c r="GRB76" s="119"/>
      <c r="GRC76" s="119"/>
      <c r="GRD76" s="119"/>
      <c r="GRE76" s="119"/>
      <c r="GRF76" s="119"/>
      <c r="GRG76" s="119"/>
      <c r="GRH76" s="119"/>
      <c r="GRI76" s="119"/>
      <c r="GRJ76" s="119"/>
      <c r="GRK76" s="119"/>
      <c r="GRL76" s="119"/>
      <c r="GRM76" s="119"/>
      <c r="GRN76" s="119"/>
      <c r="GRO76" s="119"/>
      <c r="GRP76" s="119"/>
      <c r="GRQ76" s="119"/>
      <c r="GRR76" s="119"/>
      <c r="GRS76" s="119"/>
      <c r="GRT76" s="119"/>
      <c r="GRU76" s="119"/>
      <c r="GRV76" s="119"/>
      <c r="GRW76" s="119"/>
      <c r="GRX76" s="119"/>
      <c r="GRY76" s="119"/>
      <c r="GRZ76" s="119"/>
      <c r="GSA76" s="119"/>
      <c r="GSB76" s="119"/>
      <c r="GSC76" s="119"/>
      <c r="GSD76" s="119"/>
      <c r="GSE76" s="119"/>
      <c r="GSF76" s="119"/>
      <c r="GSG76" s="119"/>
      <c r="GSH76" s="119"/>
      <c r="GSI76" s="119"/>
      <c r="GSJ76" s="119"/>
      <c r="GSK76" s="119"/>
      <c r="GSL76" s="119"/>
      <c r="GSM76" s="119"/>
      <c r="GSN76" s="119"/>
      <c r="GSO76" s="119"/>
      <c r="GSP76" s="119"/>
      <c r="GSQ76" s="119"/>
      <c r="GSR76" s="119"/>
      <c r="GSS76" s="119"/>
      <c r="GST76" s="119"/>
      <c r="GSU76" s="119"/>
      <c r="GSV76" s="119"/>
      <c r="GSW76" s="119"/>
      <c r="GSX76" s="119"/>
      <c r="GSY76" s="119"/>
      <c r="GSZ76" s="119"/>
      <c r="GTA76" s="119"/>
      <c r="GTB76" s="119"/>
      <c r="GTC76" s="119"/>
      <c r="GTD76" s="119"/>
      <c r="GTE76" s="119"/>
      <c r="GTF76" s="119"/>
      <c r="GTG76" s="119"/>
      <c r="GTH76" s="119"/>
      <c r="GTI76" s="119"/>
      <c r="GTJ76" s="119"/>
      <c r="GTK76" s="119"/>
      <c r="GTL76" s="119"/>
      <c r="GTM76" s="119"/>
      <c r="GTN76" s="119"/>
      <c r="GTO76" s="119"/>
      <c r="GTP76" s="119"/>
      <c r="GTQ76" s="119"/>
      <c r="GTR76" s="119"/>
      <c r="GTS76" s="119"/>
      <c r="GTT76" s="119"/>
      <c r="GTU76" s="119"/>
      <c r="GTV76" s="119"/>
      <c r="GTW76" s="119"/>
      <c r="GTX76" s="119"/>
      <c r="GTY76" s="119"/>
      <c r="GTZ76" s="119"/>
      <c r="GUA76" s="119"/>
      <c r="GUB76" s="119"/>
      <c r="GUC76" s="119"/>
      <c r="GUD76" s="119"/>
      <c r="GUE76" s="119"/>
      <c r="GUF76" s="119"/>
      <c r="GUG76" s="119"/>
      <c r="GUH76" s="119"/>
      <c r="GUI76" s="119"/>
      <c r="GUJ76" s="119"/>
      <c r="GUK76" s="119"/>
      <c r="GUL76" s="119"/>
      <c r="GUM76" s="119"/>
      <c r="GUN76" s="119"/>
      <c r="GUO76" s="119"/>
      <c r="GUP76" s="119"/>
      <c r="GUQ76" s="119"/>
      <c r="GUR76" s="119"/>
      <c r="GUS76" s="119"/>
      <c r="GUT76" s="119"/>
      <c r="GUU76" s="119"/>
      <c r="GUV76" s="119"/>
      <c r="GUW76" s="119"/>
      <c r="GUX76" s="119"/>
      <c r="GUY76" s="119"/>
      <c r="GUZ76" s="119"/>
      <c r="GVA76" s="119"/>
      <c r="GVB76" s="119"/>
      <c r="GVC76" s="119"/>
      <c r="GVD76" s="119"/>
      <c r="GVE76" s="119"/>
      <c r="GVF76" s="119"/>
      <c r="GVG76" s="119"/>
      <c r="GVH76" s="119"/>
      <c r="GVI76" s="119"/>
      <c r="GVJ76" s="119"/>
      <c r="GVK76" s="119"/>
      <c r="GVL76" s="119"/>
      <c r="GVM76" s="119"/>
      <c r="GVN76" s="119"/>
      <c r="GVO76" s="119"/>
      <c r="GVP76" s="119"/>
      <c r="GVQ76" s="119"/>
      <c r="GVR76" s="119"/>
      <c r="GVS76" s="119"/>
      <c r="GVT76" s="119"/>
      <c r="GVU76" s="119"/>
      <c r="GVV76" s="119"/>
      <c r="GVW76" s="119"/>
      <c r="GVX76" s="119"/>
      <c r="GVY76" s="119"/>
      <c r="GVZ76" s="119"/>
      <c r="GWA76" s="119"/>
      <c r="GWB76" s="119"/>
      <c r="GWC76" s="119"/>
      <c r="GWD76" s="119"/>
      <c r="GWE76" s="119"/>
      <c r="GWF76" s="119"/>
      <c r="GWG76" s="119"/>
      <c r="GWH76" s="119"/>
      <c r="GWI76" s="119"/>
      <c r="GWJ76" s="119"/>
      <c r="GWK76" s="119"/>
      <c r="GWL76" s="119"/>
      <c r="GWM76" s="119"/>
      <c r="GWN76" s="119"/>
      <c r="GWO76" s="119"/>
      <c r="GWP76" s="119"/>
      <c r="GWQ76" s="119"/>
      <c r="GWR76" s="119"/>
      <c r="GWS76" s="119"/>
      <c r="GWT76" s="119"/>
      <c r="GWU76" s="119"/>
      <c r="GWV76" s="119"/>
      <c r="GWW76" s="119"/>
      <c r="GWX76" s="119"/>
      <c r="GWY76" s="119"/>
      <c r="GWZ76" s="119"/>
      <c r="GXA76" s="119"/>
      <c r="GXB76" s="119"/>
      <c r="GXC76" s="119"/>
      <c r="GXD76" s="119"/>
      <c r="GXE76" s="119"/>
      <c r="GXF76" s="119"/>
      <c r="GXG76" s="119"/>
      <c r="GXH76" s="119"/>
      <c r="GXI76" s="119"/>
      <c r="GXJ76" s="119"/>
      <c r="GXK76" s="119"/>
      <c r="GXL76" s="119"/>
      <c r="GXM76" s="119"/>
      <c r="GXN76" s="119"/>
      <c r="GXO76" s="119"/>
      <c r="GXP76" s="119"/>
      <c r="GXQ76" s="119"/>
      <c r="GXR76" s="119"/>
      <c r="GXS76" s="119"/>
      <c r="GXT76" s="119"/>
      <c r="GXU76" s="119"/>
      <c r="GXV76" s="119"/>
      <c r="GXW76" s="119"/>
      <c r="GXX76" s="119"/>
      <c r="GXY76" s="119"/>
      <c r="GXZ76" s="119"/>
      <c r="GYA76" s="119"/>
      <c r="GYB76" s="119"/>
      <c r="GYC76" s="119"/>
      <c r="GYD76" s="119"/>
      <c r="GYE76" s="119"/>
      <c r="GYF76" s="119"/>
      <c r="GYG76" s="119"/>
      <c r="GYH76" s="119"/>
      <c r="GYI76" s="119"/>
      <c r="GYJ76" s="119"/>
      <c r="GYK76" s="119"/>
      <c r="GYL76" s="119"/>
      <c r="GYM76" s="119"/>
      <c r="GYN76" s="119"/>
      <c r="GYO76" s="119"/>
      <c r="GYP76" s="119"/>
      <c r="GYQ76" s="119"/>
      <c r="GYR76" s="119"/>
      <c r="GYS76" s="119"/>
      <c r="GYT76" s="119"/>
      <c r="GYU76" s="119"/>
      <c r="GYV76" s="119"/>
      <c r="GYW76" s="119"/>
      <c r="GYX76" s="119"/>
      <c r="GYY76" s="119"/>
      <c r="GYZ76" s="119"/>
      <c r="GZA76" s="119"/>
      <c r="GZB76" s="119"/>
      <c r="GZC76" s="119"/>
      <c r="GZD76" s="119"/>
      <c r="GZE76" s="119"/>
      <c r="GZF76" s="119"/>
      <c r="GZG76" s="119"/>
      <c r="GZH76" s="119"/>
      <c r="GZI76" s="119"/>
      <c r="GZJ76" s="119"/>
      <c r="GZK76" s="119"/>
      <c r="GZL76" s="119"/>
      <c r="GZM76" s="119"/>
      <c r="GZN76" s="119"/>
      <c r="GZO76" s="119"/>
      <c r="GZP76" s="119"/>
      <c r="GZQ76" s="119"/>
      <c r="GZR76" s="119"/>
      <c r="GZS76" s="119"/>
      <c r="GZT76" s="119"/>
      <c r="GZU76" s="119"/>
      <c r="GZV76" s="119"/>
      <c r="GZW76" s="119"/>
      <c r="GZX76" s="119"/>
      <c r="GZY76" s="119"/>
      <c r="GZZ76" s="119"/>
      <c r="HAA76" s="119"/>
      <c r="HAB76" s="119"/>
      <c r="HAC76" s="119"/>
      <c r="HAD76" s="119"/>
      <c r="HAE76" s="119"/>
      <c r="HAF76" s="119"/>
      <c r="HAG76" s="119"/>
      <c r="HAH76" s="119"/>
      <c r="HAI76" s="119"/>
      <c r="HAJ76" s="119"/>
      <c r="HAK76" s="119"/>
      <c r="HAL76" s="119"/>
      <c r="HAM76" s="119"/>
      <c r="HAN76" s="119"/>
      <c r="HAO76" s="119"/>
      <c r="HAP76" s="119"/>
      <c r="HAQ76" s="119"/>
      <c r="HAR76" s="119"/>
      <c r="HAS76" s="119"/>
      <c r="HAT76" s="119"/>
      <c r="HAU76" s="119"/>
      <c r="HAV76" s="119"/>
      <c r="HAW76" s="119"/>
      <c r="HAX76" s="119"/>
      <c r="HAY76" s="119"/>
      <c r="HAZ76" s="119"/>
      <c r="HBA76" s="119"/>
      <c r="HBB76" s="119"/>
      <c r="HBC76" s="119"/>
      <c r="HBD76" s="119"/>
      <c r="HBE76" s="119"/>
      <c r="HBF76" s="119"/>
      <c r="HBG76" s="119"/>
      <c r="HBH76" s="119"/>
      <c r="HBI76" s="119"/>
      <c r="HBJ76" s="119"/>
      <c r="HBK76" s="119"/>
      <c r="HBL76" s="119"/>
      <c r="HBM76" s="119"/>
      <c r="HBN76" s="119"/>
      <c r="HBO76" s="119"/>
      <c r="HBP76" s="119"/>
      <c r="HBQ76" s="119"/>
      <c r="HBR76" s="119"/>
      <c r="HBS76" s="119"/>
      <c r="HBT76" s="119"/>
      <c r="HBU76" s="119"/>
      <c r="HBV76" s="119"/>
      <c r="HBW76" s="119"/>
      <c r="HBX76" s="119"/>
      <c r="HBY76" s="119"/>
      <c r="HBZ76" s="119"/>
      <c r="HCA76" s="119"/>
      <c r="HCB76" s="119"/>
      <c r="HCC76" s="119"/>
      <c r="HCD76" s="119"/>
      <c r="HCE76" s="119"/>
      <c r="HCF76" s="119"/>
      <c r="HCG76" s="119"/>
      <c r="HCH76" s="119"/>
      <c r="HCI76" s="119"/>
      <c r="HCJ76" s="119"/>
      <c r="HCK76" s="119"/>
      <c r="HCL76" s="119"/>
      <c r="HCM76" s="119"/>
      <c r="HCN76" s="119"/>
      <c r="HCO76" s="119"/>
      <c r="HCP76" s="119"/>
      <c r="HCQ76" s="119"/>
      <c r="HCR76" s="119"/>
      <c r="HCS76" s="119"/>
      <c r="HCT76" s="119"/>
      <c r="HCU76" s="119"/>
      <c r="HCV76" s="119"/>
      <c r="HCW76" s="119"/>
      <c r="HCX76" s="119"/>
      <c r="HCY76" s="119"/>
      <c r="HCZ76" s="119"/>
      <c r="HDA76" s="119"/>
      <c r="HDB76" s="119"/>
      <c r="HDC76" s="119"/>
      <c r="HDD76" s="119"/>
      <c r="HDE76" s="119"/>
      <c r="HDF76" s="119"/>
      <c r="HDG76" s="119"/>
      <c r="HDH76" s="119"/>
      <c r="HDI76" s="119"/>
      <c r="HDJ76" s="119"/>
      <c r="HDK76" s="119"/>
      <c r="HDL76" s="119"/>
      <c r="HDM76" s="119"/>
      <c r="HDN76" s="119"/>
      <c r="HDO76" s="119"/>
      <c r="HDP76" s="119"/>
      <c r="HDQ76" s="119"/>
      <c r="HDR76" s="119"/>
      <c r="HDS76" s="119"/>
      <c r="HDT76" s="119"/>
      <c r="HDU76" s="119"/>
      <c r="HDV76" s="119"/>
      <c r="HDW76" s="119"/>
      <c r="HDX76" s="119"/>
      <c r="HDY76" s="119"/>
      <c r="HDZ76" s="119"/>
      <c r="HEA76" s="119"/>
      <c r="HEB76" s="119"/>
      <c r="HEC76" s="119"/>
      <c r="HED76" s="119"/>
      <c r="HEE76" s="119"/>
      <c r="HEF76" s="119"/>
      <c r="HEG76" s="119"/>
      <c r="HEH76" s="119"/>
      <c r="HEI76" s="119"/>
      <c r="HEJ76" s="119"/>
      <c r="HEK76" s="119"/>
      <c r="HEL76" s="119"/>
      <c r="HEM76" s="119"/>
      <c r="HEN76" s="119"/>
      <c r="HEO76" s="119"/>
      <c r="HEP76" s="119"/>
      <c r="HEQ76" s="119"/>
      <c r="HER76" s="119"/>
      <c r="HES76" s="119"/>
      <c r="HET76" s="119"/>
      <c r="HEU76" s="119"/>
      <c r="HEV76" s="119"/>
      <c r="HEW76" s="119"/>
      <c r="HEX76" s="119"/>
      <c r="HEY76" s="119"/>
      <c r="HEZ76" s="119"/>
      <c r="HFA76" s="119"/>
      <c r="HFB76" s="119"/>
      <c r="HFC76" s="119"/>
      <c r="HFD76" s="119"/>
      <c r="HFE76" s="119"/>
      <c r="HFF76" s="119"/>
      <c r="HFG76" s="119"/>
      <c r="HFH76" s="119"/>
      <c r="HFI76" s="119"/>
      <c r="HFJ76" s="119"/>
      <c r="HFK76" s="119"/>
      <c r="HFL76" s="119"/>
      <c r="HFM76" s="119"/>
      <c r="HFN76" s="119"/>
      <c r="HFO76" s="119"/>
      <c r="HFP76" s="119"/>
      <c r="HFQ76" s="119"/>
      <c r="HFR76" s="119"/>
      <c r="HFS76" s="119"/>
      <c r="HFT76" s="119"/>
      <c r="HFU76" s="119"/>
      <c r="HFV76" s="119"/>
      <c r="HFW76" s="119"/>
      <c r="HFX76" s="119"/>
      <c r="HFY76" s="119"/>
      <c r="HFZ76" s="119"/>
      <c r="HGA76" s="119"/>
      <c r="HGB76" s="119"/>
      <c r="HGC76" s="119"/>
      <c r="HGD76" s="119"/>
      <c r="HGE76" s="119"/>
      <c r="HGF76" s="119"/>
      <c r="HGG76" s="119"/>
      <c r="HGH76" s="119"/>
      <c r="HGI76" s="119"/>
      <c r="HGJ76" s="119"/>
      <c r="HGK76" s="119"/>
      <c r="HGL76" s="119"/>
      <c r="HGM76" s="119"/>
      <c r="HGN76" s="119"/>
      <c r="HGO76" s="119"/>
      <c r="HGP76" s="119"/>
      <c r="HGQ76" s="119"/>
      <c r="HGR76" s="119"/>
      <c r="HGS76" s="119"/>
      <c r="HGT76" s="119"/>
      <c r="HGU76" s="119"/>
      <c r="HGV76" s="119"/>
      <c r="HGW76" s="119"/>
      <c r="HGX76" s="119"/>
      <c r="HGY76" s="119"/>
      <c r="HGZ76" s="119"/>
      <c r="HHA76" s="119"/>
      <c r="HHB76" s="119"/>
      <c r="HHC76" s="119"/>
      <c r="HHD76" s="119"/>
      <c r="HHE76" s="119"/>
      <c r="HHF76" s="119"/>
      <c r="HHG76" s="119"/>
      <c r="HHH76" s="119"/>
      <c r="HHI76" s="119"/>
      <c r="HHJ76" s="119"/>
      <c r="HHK76" s="119"/>
      <c r="HHL76" s="119"/>
      <c r="HHM76" s="119"/>
      <c r="HHN76" s="119"/>
      <c r="HHO76" s="119"/>
      <c r="HHP76" s="119"/>
      <c r="HHQ76" s="119"/>
      <c r="HHR76" s="119"/>
      <c r="HHS76" s="119"/>
      <c r="HHT76" s="119"/>
      <c r="HHU76" s="119"/>
      <c r="HHV76" s="119"/>
      <c r="HHW76" s="119"/>
      <c r="HHX76" s="119"/>
      <c r="HHY76" s="119"/>
      <c r="HHZ76" s="119"/>
      <c r="HIA76" s="119"/>
      <c r="HIB76" s="119"/>
      <c r="HIC76" s="119"/>
      <c r="HID76" s="119"/>
      <c r="HIE76" s="119"/>
      <c r="HIF76" s="119"/>
      <c r="HIG76" s="119"/>
      <c r="HIH76" s="119"/>
      <c r="HII76" s="119"/>
      <c r="HIJ76" s="119"/>
      <c r="HIK76" s="119"/>
      <c r="HIL76" s="119"/>
      <c r="HIM76" s="119"/>
      <c r="HIN76" s="119"/>
      <c r="HIO76" s="119"/>
      <c r="HIP76" s="119"/>
      <c r="HIQ76" s="119"/>
      <c r="HIR76" s="119"/>
      <c r="HIS76" s="119"/>
      <c r="HIT76" s="119"/>
      <c r="HIU76" s="119"/>
      <c r="HIV76" s="119"/>
      <c r="HIW76" s="119"/>
      <c r="HIX76" s="119"/>
      <c r="HIY76" s="119"/>
      <c r="HIZ76" s="119"/>
      <c r="HJA76" s="119"/>
      <c r="HJB76" s="119"/>
      <c r="HJC76" s="119"/>
      <c r="HJD76" s="119"/>
      <c r="HJE76" s="119"/>
      <c r="HJF76" s="119"/>
      <c r="HJG76" s="119"/>
      <c r="HJH76" s="119"/>
      <c r="HJI76" s="119"/>
      <c r="HJJ76" s="119"/>
      <c r="HJK76" s="119"/>
      <c r="HJL76" s="119"/>
      <c r="HJM76" s="119"/>
      <c r="HJN76" s="119"/>
      <c r="HJO76" s="119"/>
      <c r="HJP76" s="119"/>
      <c r="HJQ76" s="119"/>
      <c r="HJR76" s="119"/>
      <c r="HJS76" s="119"/>
      <c r="HJT76" s="119"/>
      <c r="HJU76" s="119"/>
      <c r="HJV76" s="119"/>
      <c r="HJW76" s="119"/>
      <c r="HJX76" s="119"/>
      <c r="HJY76" s="119"/>
      <c r="HJZ76" s="119"/>
      <c r="HKA76" s="119"/>
      <c r="HKB76" s="119"/>
      <c r="HKC76" s="119"/>
      <c r="HKD76" s="119"/>
      <c r="HKE76" s="119"/>
      <c r="HKF76" s="119"/>
      <c r="HKG76" s="119"/>
      <c r="HKH76" s="119"/>
      <c r="HKI76" s="119"/>
      <c r="HKJ76" s="119"/>
      <c r="HKK76" s="119"/>
      <c r="HKL76" s="119"/>
      <c r="HKM76" s="119"/>
      <c r="HKN76" s="119"/>
      <c r="HKO76" s="119"/>
      <c r="HKP76" s="119"/>
      <c r="HKQ76" s="119"/>
      <c r="HKR76" s="119"/>
      <c r="HKS76" s="119"/>
      <c r="HKT76" s="119"/>
      <c r="HKU76" s="119"/>
      <c r="HKV76" s="119"/>
      <c r="HKW76" s="119"/>
      <c r="HKX76" s="119"/>
      <c r="HKY76" s="119"/>
      <c r="HKZ76" s="119"/>
      <c r="HLA76" s="119"/>
      <c r="HLB76" s="119"/>
      <c r="HLC76" s="119"/>
      <c r="HLD76" s="119"/>
      <c r="HLE76" s="119"/>
      <c r="HLF76" s="119"/>
      <c r="HLG76" s="119"/>
      <c r="HLH76" s="119"/>
      <c r="HLI76" s="119"/>
      <c r="HLJ76" s="119"/>
      <c r="HLK76" s="119"/>
      <c r="HLL76" s="119"/>
      <c r="HLM76" s="119"/>
      <c r="HLN76" s="119"/>
      <c r="HLO76" s="119"/>
      <c r="HLP76" s="119"/>
      <c r="HLQ76" s="119"/>
      <c r="HLR76" s="119"/>
      <c r="HLS76" s="119"/>
      <c r="HLT76" s="119"/>
      <c r="HLU76" s="119"/>
      <c r="HLV76" s="119"/>
      <c r="HLW76" s="119"/>
      <c r="HLX76" s="119"/>
      <c r="HLY76" s="119"/>
      <c r="HLZ76" s="119"/>
      <c r="HMA76" s="119"/>
      <c r="HMB76" s="119"/>
      <c r="HMC76" s="119"/>
      <c r="HMD76" s="119"/>
      <c r="HME76" s="119"/>
      <c r="HMF76" s="119"/>
      <c r="HMG76" s="119"/>
      <c r="HMH76" s="119"/>
      <c r="HMI76" s="119"/>
      <c r="HMJ76" s="119"/>
      <c r="HMK76" s="119"/>
      <c r="HML76" s="119"/>
      <c r="HMM76" s="119"/>
      <c r="HMN76" s="119"/>
      <c r="HMO76" s="119"/>
      <c r="HMP76" s="119"/>
      <c r="HMQ76" s="119"/>
      <c r="HMR76" s="119"/>
      <c r="HMS76" s="119"/>
      <c r="HMT76" s="119"/>
      <c r="HMU76" s="119"/>
      <c r="HMV76" s="119"/>
      <c r="HMW76" s="119"/>
      <c r="HMX76" s="119"/>
      <c r="HMY76" s="119"/>
      <c r="HMZ76" s="119"/>
      <c r="HNA76" s="119"/>
      <c r="HNB76" s="119"/>
      <c r="HNC76" s="119"/>
      <c r="HND76" s="119"/>
      <c r="HNE76" s="119"/>
      <c r="HNF76" s="119"/>
      <c r="HNG76" s="119"/>
      <c r="HNH76" s="119"/>
      <c r="HNI76" s="119"/>
      <c r="HNJ76" s="119"/>
      <c r="HNK76" s="119"/>
      <c r="HNL76" s="119"/>
      <c r="HNM76" s="119"/>
      <c r="HNN76" s="119"/>
      <c r="HNO76" s="119"/>
      <c r="HNP76" s="119"/>
      <c r="HNQ76" s="119"/>
      <c r="HNR76" s="119"/>
      <c r="HNS76" s="119"/>
      <c r="HNT76" s="119"/>
      <c r="HNU76" s="119"/>
      <c r="HNV76" s="119"/>
      <c r="HNW76" s="119"/>
      <c r="HNX76" s="119"/>
      <c r="HNY76" s="119"/>
      <c r="HNZ76" s="119"/>
      <c r="HOA76" s="119"/>
      <c r="HOB76" s="119"/>
      <c r="HOC76" s="119"/>
      <c r="HOD76" s="119"/>
      <c r="HOE76" s="119"/>
      <c r="HOF76" s="119"/>
      <c r="HOG76" s="119"/>
      <c r="HOH76" s="119"/>
      <c r="HOI76" s="119"/>
      <c r="HOJ76" s="119"/>
      <c r="HOK76" s="119"/>
      <c r="HOL76" s="119"/>
      <c r="HOM76" s="119"/>
      <c r="HON76" s="119"/>
      <c r="HOO76" s="119"/>
      <c r="HOP76" s="119"/>
      <c r="HOQ76" s="119"/>
      <c r="HOR76" s="119"/>
      <c r="HOS76" s="119"/>
      <c r="HOT76" s="119"/>
      <c r="HOU76" s="119"/>
      <c r="HOV76" s="119"/>
      <c r="HOW76" s="119"/>
      <c r="HOX76" s="119"/>
      <c r="HOY76" s="119"/>
      <c r="HOZ76" s="119"/>
      <c r="HPA76" s="119"/>
      <c r="HPB76" s="119"/>
      <c r="HPC76" s="119"/>
      <c r="HPD76" s="119"/>
      <c r="HPE76" s="119"/>
      <c r="HPF76" s="119"/>
      <c r="HPG76" s="119"/>
      <c r="HPH76" s="119"/>
      <c r="HPI76" s="119"/>
      <c r="HPJ76" s="119"/>
      <c r="HPK76" s="119"/>
      <c r="HPL76" s="119"/>
      <c r="HPM76" s="119"/>
      <c r="HPN76" s="119"/>
      <c r="HPO76" s="119"/>
      <c r="HPP76" s="119"/>
      <c r="HPQ76" s="119"/>
      <c r="HPR76" s="119"/>
      <c r="HPS76" s="119"/>
      <c r="HPT76" s="119"/>
      <c r="HPU76" s="119"/>
      <c r="HPV76" s="119"/>
      <c r="HPW76" s="119"/>
      <c r="HPX76" s="119"/>
      <c r="HPY76" s="119"/>
      <c r="HPZ76" s="119"/>
      <c r="HQA76" s="119"/>
      <c r="HQB76" s="119"/>
      <c r="HQC76" s="119"/>
      <c r="HQD76" s="119"/>
      <c r="HQE76" s="119"/>
      <c r="HQF76" s="119"/>
      <c r="HQG76" s="119"/>
      <c r="HQH76" s="119"/>
      <c r="HQI76" s="119"/>
      <c r="HQJ76" s="119"/>
      <c r="HQK76" s="119"/>
      <c r="HQL76" s="119"/>
      <c r="HQM76" s="119"/>
      <c r="HQN76" s="119"/>
      <c r="HQO76" s="119"/>
      <c r="HQP76" s="119"/>
      <c r="HQQ76" s="119"/>
      <c r="HQR76" s="119"/>
      <c r="HQS76" s="119"/>
      <c r="HQT76" s="119"/>
      <c r="HQU76" s="119"/>
      <c r="HQV76" s="119"/>
      <c r="HQW76" s="119"/>
      <c r="HQX76" s="119"/>
      <c r="HQY76" s="119"/>
      <c r="HQZ76" s="119"/>
      <c r="HRA76" s="119"/>
      <c r="HRB76" s="119"/>
      <c r="HRC76" s="119"/>
      <c r="HRD76" s="119"/>
      <c r="HRE76" s="119"/>
      <c r="HRF76" s="119"/>
      <c r="HRG76" s="119"/>
      <c r="HRH76" s="119"/>
      <c r="HRI76" s="119"/>
      <c r="HRJ76" s="119"/>
      <c r="HRK76" s="119"/>
      <c r="HRL76" s="119"/>
      <c r="HRM76" s="119"/>
      <c r="HRN76" s="119"/>
      <c r="HRO76" s="119"/>
      <c r="HRP76" s="119"/>
      <c r="HRQ76" s="119"/>
      <c r="HRR76" s="119"/>
      <c r="HRS76" s="119"/>
      <c r="HRT76" s="119"/>
      <c r="HRU76" s="119"/>
      <c r="HRV76" s="119"/>
      <c r="HRW76" s="119"/>
      <c r="HRX76" s="119"/>
      <c r="HRY76" s="119"/>
      <c r="HRZ76" s="119"/>
      <c r="HSA76" s="119"/>
      <c r="HSB76" s="119"/>
      <c r="HSC76" s="119"/>
      <c r="HSD76" s="119"/>
      <c r="HSE76" s="119"/>
      <c r="HSF76" s="119"/>
      <c r="HSG76" s="119"/>
      <c r="HSH76" s="119"/>
      <c r="HSI76" s="119"/>
      <c r="HSJ76" s="119"/>
      <c r="HSK76" s="119"/>
      <c r="HSL76" s="119"/>
      <c r="HSM76" s="119"/>
      <c r="HSN76" s="119"/>
      <c r="HSO76" s="119"/>
      <c r="HSP76" s="119"/>
      <c r="HSQ76" s="119"/>
      <c r="HSR76" s="119"/>
      <c r="HSS76" s="119"/>
      <c r="HST76" s="119"/>
      <c r="HSU76" s="119"/>
      <c r="HSV76" s="119"/>
      <c r="HSW76" s="119"/>
      <c r="HSX76" s="119"/>
      <c r="HSY76" s="119"/>
      <c r="HSZ76" s="119"/>
      <c r="HTA76" s="119"/>
      <c r="HTB76" s="119"/>
      <c r="HTC76" s="119"/>
      <c r="HTD76" s="119"/>
      <c r="HTE76" s="119"/>
      <c r="HTF76" s="119"/>
      <c r="HTG76" s="119"/>
      <c r="HTH76" s="119"/>
      <c r="HTI76" s="119"/>
      <c r="HTJ76" s="119"/>
      <c r="HTK76" s="119"/>
      <c r="HTL76" s="119"/>
      <c r="HTM76" s="119"/>
      <c r="HTN76" s="119"/>
      <c r="HTO76" s="119"/>
      <c r="HTP76" s="119"/>
      <c r="HTQ76" s="119"/>
      <c r="HTR76" s="119"/>
      <c r="HTS76" s="119"/>
      <c r="HTT76" s="119"/>
      <c r="HTU76" s="119"/>
      <c r="HTV76" s="119"/>
      <c r="HTW76" s="119"/>
      <c r="HTX76" s="119"/>
      <c r="HTY76" s="119"/>
      <c r="HTZ76" s="119"/>
      <c r="HUA76" s="119"/>
      <c r="HUB76" s="119"/>
      <c r="HUC76" s="119"/>
      <c r="HUD76" s="119"/>
      <c r="HUE76" s="119"/>
      <c r="HUF76" s="119"/>
      <c r="HUG76" s="119"/>
      <c r="HUH76" s="119"/>
      <c r="HUI76" s="119"/>
      <c r="HUJ76" s="119"/>
      <c r="HUK76" s="119"/>
      <c r="HUL76" s="119"/>
      <c r="HUM76" s="119"/>
      <c r="HUN76" s="119"/>
      <c r="HUO76" s="119"/>
      <c r="HUP76" s="119"/>
      <c r="HUQ76" s="119"/>
      <c r="HUR76" s="119"/>
      <c r="HUS76" s="119"/>
      <c r="HUT76" s="119"/>
      <c r="HUU76" s="119"/>
      <c r="HUV76" s="119"/>
      <c r="HUW76" s="119"/>
      <c r="HUX76" s="119"/>
      <c r="HUY76" s="119"/>
      <c r="HUZ76" s="119"/>
      <c r="HVA76" s="119"/>
      <c r="HVB76" s="119"/>
      <c r="HVC76" s="119"/>
      <c r="HVD76" s="119"/>
      <c r="HVE76" s="119"/>
      <c r="HVF76" s="119"/>
      <c r="HVG76" s="119"/>
      <c r="HVH76" s="119"/>
      <c r="HVI76" s="119"/>
      <c r="HVJ76" s="119"/>
      <c r="HVK76" s="119"/>
      <c r="HVL76" s="119"/>
      <c r="HVM76" s="119"/>
      <c r="HVN76" s="119"/>
      <c r="HVO76" s="119"/>
      <c r="HVP76" s="119"/>
      <c r="HVQ76" s="119"/>
      <c r="HVR76" s="119"/>
      <c r="HVS76" s="119"/>
      <c r="HVT76" s="119"/>
      <c r="HVU76" s="119"/>
      <c r="HVV76" s="119"/>
      <c r="HVW76" s="119"/>
      <c r="HVX76" s="119"/>
      <c r="HVY76" s="119"/>
      <c r="HVZ76" s="119"/>
      <c r="HWA76" s="119"/>
      <c r="HWB76" s="119"/>
      <c r="HWC76" s="119"/>
      <c r="HWD76" s="119"/>
      <c r="HWE76" s="119"/>
      <c r="HWF76" s="119"/>
      <c r="HWG76" s="119"/>
      <c r="HWH76" s="119"/>
      <c r="HWI76" s="119"/>
      <c r="HWJ76" s="119"/>
      <c r="HWK76" s="119"/>
      <c r="HWL76" s="119"/>
      <c r="HWM76" s="119"/>
      <c r="HWN76" s="119"/>
      <c r="HWO76" s="119"/>
      <c r="HWP76" s="119"/>
      <c r="HWQ76" s="119"/>
      <c r="HWR76" s="119"/>
      <c r="HWS76" s="119"/>
      <c r="HWT76" s="119"/>
      <c r="HWU76" s="119"/>
      <c r="HWV76" s="119"/>
      <c r="HWW76" s="119"/>
      <c r="HWX76" s="119"/>
      <c r="HWY76" s="119"/>
      <c r="HWZ76" s="119"/>
      <c r="HXA76" s="119"/>
      <c r="HXB76" s="119"/>
      <c r="HXC76" s="119"/>
      <c r="HXD76" s="119"/>
      <c r="HXE76" s="119"/>
      <c r="HXF76" s="119"/>
      <c r="HXG76" s="119"/>
      <c r="HXH76" s="119"/>
      <c r="HXI76" s="119"/>
      <c r="HXJ76" s="119"/>
      <c r="HXK76" s="119"/>
      <c r="HXL76" s="119"/>
      <c r="HXM76" s="119"/>
      <c r="HXN76" s="119"/>
      <c r="HXO76" s="119"/>
      <c r="HXP76" s="119"/>
      <c r="HXQ76" s="119"/>
      <c r="HXR76" s="119"/>
      <c r="HXS76" s="119"/>
      <c r="HXT76" s="119"/>
      <c r="HXU76" s="119"/>
      <c r="HXV76" s="119"/>
      <c r="HXW76" s="119"/>
      <c r="HXX76" s="119"/>
      <c r="HXY76" s="119"/>
      <c r="HXZ76" s="119"/>
      <c r="HYA76" s="119"/>
      <c r="HYB76" s="119"/>
      <c r="HYC76" s="119"/>
      <c r="HYD76" s="119"/>
      <c r="HYE76" s="119"/>
      <c r="HYF76" s="119"/>
      <c r="HYG76" s="119"/>
      <c r="HYH76" s="119"/>
      <c r="HYI76" s="119"/>
      <c r="HYJ76" s="119"/>
      <c r="HYK76" s="119"/>
      <c r="HYL76" s="119"/>
      <c r="HYM76" s="119"/>
      <c r="HYN76" s="119"/>
      <c r="HYO76" s="119"/>
      <c r="HYP76" s="119"/>
      <c r="HYQ76" s="119"/>
      <c r="HYR76" s="119"/>
      <c r="HYS76" s="119"/>
      <c r="HYT76" s="119"/>
      <c r="HYU76" s="119"/>
      <c r="HYV76" s="119"/>
      <c r="HYW76" s="119"/>
      <c r="HYX76" s="119"/>
      <c r="HYY76" s="119"/>
      <c r="HYZ76" s="119"/>
      <c r="HZA76" s="119"/>
      <c r="HZB76" s="119"/>
      <c r="HZC76" s="119"/>
      <c r="HZD76" s="119"/>
      <c r="HZE76" s="119"/>
      <c r="HZF76" s="119"/>
      <c r="HZG76" s="119"/>
      <c r="HZH76" s="119"/>
      <c r="HZI76" s="119"/>
      <c r="HZJ76" s="119"/>
      <c r="HZK76" s="119"/>
      <c r="HZL76" s="119"/>
      <c r="HZM76" s="119"/>
      <c r="HZN76" s="119"/>
      <c r="HZO76" s="119"/>
      <c r="HZP76" s="119"/>
      <c r="HZQ76" s="119"/>
      <c r="HZR76" s="119"/>
      <c r="HZS76" s="119"/>
      <c r="HZT76" s="119"/>
      <c r="HZU76" s="119"/>
      <c r="HZV76" s="119"/>
      <c r="HZW76" s="119"/>
      <c r="HZX76" s="119"/>
      <c r="HZY76" s="119"/>
      <c r="HZZ76" s="119"/>
      <c r="IAA76" s="119"/>
      <c r="IAB76" s="119"/>
      <c r="IAC76" s="119"/>
      <c r="IAD76" s="119"/>
      <c r="IAE76" s="119"/>
      <c r="IAF76" s="119"/>
      <c r="IAG76" s="119"/>
      <c r="IAH76" s="119"/>
      <c r="IAI76" s="119"/>
      <c r="IAJ76" s="119"/>
      <c r="IAK76" s="119"/>
      <c r="IAL76" s="119"/>
      <c r="IAM76" s="119"/>
      <c r="IAN76" s="119"/>
      <c r="IAO76" s="119"/>
      <c r="IAP76" s="119"/>
      <c r="IAQ76" s="119"/>
      <c r="IAR76" s="119"/>
      <c r="IAS76" s="119"/>
      <c r="IAT76" s="119"/>
      <c r="IAU76" s="119"/>
      <c r="IAV76" s="119"/>
      <c r="IAW76" s="119"/>
      <c r="IAX76" s="119"/>
      <c r="IAY76" s="119"/>
      <c r="IAZ76" s="119"/>
      <c r="IBA76" s="119"/>
      <c r="IBB76" s="119"/>
      <c r="IBC76" s="119"/>
      <c r="IBD76" s="119"/>
      <c r="IBE76" s="119"/>
      <c r="IBF76" s="119"/>
      <c r="IBG76" s="119"/>
      <c r="IBH76" s="119"/>
      <c r="IBI76" s="119"/>
      <c r="IBJ76" s="119"/>
      <c r="IBK76" s="119"/>
      <c r="IBL76" s="119"/>
      <c r="IBM76" s="119"/>
      <c r="IBN76" s="119"/>
      <c r="IBO76" s="119"/>
      <c r="IBP76" s="119"/>
      <c r="IBQ76" s="119"/>
      <c r="IBR76" s="119"/>
      <c r="IBS76" s="119"/>
      <c r="IBT76" s="119"/>
      <c r="IBU76" s="119"/>
      <c r="IBV76" s="119"/>
      <c r="IBW76" s="119"/>
      <c r="IBX76" s="119"/>
      <c r="IBY76" s="119"/>
      <c r="IBZ76" s="119"/>
      <c r="ICA76" s="119"/>
      <c r="ICB76" s="119"/>
      <c r="ICC76" s="119"/>
      <c r="ICD76" s="119"/>
      <c r="ICE76" s="119"/>
      <c r="ICF76" s="119"/>
      <c r="ICG76" s="119"/>
      <c r="ICH76" s="119"/>
      <c r="ICI76" s="119"/>
      <c r="ICJ76" s="119"/>
      <c r="ICK76" s="119"/>
      <c r="ICL76" s="119"/>
      <c r="ICM76" s="119"/>
      <c r="ICN76" s="119"/>
      <c r="ICO76" s="119"/>
      <c r="ICP76" s="119"/>
      <c r="ICQ76" s="119"/>
      <c r="ICR76" s="119"/>
      <c r="ICS76" s="119"/>
      <c r="ICT76" s="119"/>
      <c r="ICU76" s="119"/>
      <c r="ICV76" s="119"/>
      <c r="ICW76" s="119"/>
      <c r="ICX76" s="119"/>
      <c r="ICY76" s="119"/>
      <c r="ICZ76" s="119"/>
      <c r="IDA76" s="119"/>
      <c r="IDB76" s="119"/>
      <c r="IDC76" s="119"/>
      <c r="IDD76" s="119"/>
      <c r="IDE76" s="119"/>
      <c r="IDF76" s="119"/>
      <c r="IDG76" s="119"/>
      <c r="IDH76" s="119"/>
      <c r="IDI76" s="119"/>
      <c r="IDJ76" s="119"/>
      <c r="IDK76" s="119"/>
      <c r="IDL76" s="119"/>
      <c r="IDM76" s="119"/>
      <c r="IDN76" s="119"/>
      <c r="IDO76" s="119"/>
      <c r="IDP76" s="119"/>
      <c r="IDQ76" s="119"/>
      <c r="IDR76" s="119"/>
      <c r="IDS76" s="119"/>
      <c r="IDT76" s="119"/>
      <c r="IDU76" s="119"/>
      <c r="IDV76" s="119"/>
      <c r="IDW76" s="119"/>
      <c r="IDX76" s="119"/>
      <c r="IDY76" s="119"/>
      <c r="IDZ76" s="119"/>
      <c r="IEA76" s="119"/>
      <c r="IEB76" s="119"/>
      <c r="IEC76" s="119"/>
      <c r="IED76" s="119"/>
      <c r="IEE76" s="119"/>
      <c r="IEF76" s="119"/>
      <c r="IEG76" s="119"/>
      <c r="IEH76" s="119"/>
      <c r="IEI76" s="119"/>
      <c r="IEJ76" s="119"/>
      <c r="IEK76" s="119"/>
      <c r="IEL76" s="119"/>
      <c r="IEM76" s="119"/>
      <c r="IEN76" s="119"/>
      <c r="IEO76" s="119"/>
      <c r="IEP76" s="119"/>
      <c r="IEQ76" s="119"/>
      <c r="IER76" s="119"/>
      <c r="IES76" s="119"/>
      <c r="IET76" s="119"/>
      <c r="IEU76" s="119"/>
      <c r="IEV76" s="119"/>
      <c r="IEW76" s="119"/>
      <c r="IEX76" s="119"/>
      <c r="IEY76" s="119"/>
      <c r="IEZ76" s="119"/>
      <c r="IFA76" s="119"/>
      <c r="IFB76" s="119"/>
      <c r="IFC76" s="119"/>
      <c r="IFD76" s="119"/>
      <c r="IFE76" s="119"/>
      <c r="IFF76" s="119"/>
      <c r="IFG76" s="119"/>
      <c r="IFH76" s="119"/>
      <c r="IFI76" s="119"/>
      <c r="IFJ76" s="119"/>
      <c r="IFK76" s="119"/>
      <c r="IFL76" s="119"/>
      <c r="IFM76" s="119"/>
      <c r="IFN76" s="119"/>
      <c r="IFO76" s="119"/>
      <c r="IFP76" s="119"/>
      <c r="IFQ76" s="119"/>
      <c r="IFR76" s="119"/>
      <c r="IFS76" s="119"/>
      <c r="IFT76" s="119"/>
      <c r="IFU76" s="119"/>
      <c r="IFV76" s="119"/>
      <c r="IFW76" s="119"/>
      <c r="IFX76" s="119"/>
      <c r="IFY76" s="119"/>
      <c r="IFZ76" s="119"/>
      <c r="IGA76" s="119"/>
      <c r="IGB76" s="119"/>
      <c r="IGC76" s="119"/>
      <c r="IGD76" s="119"/>
      <c r="IGE76" s="119"/>
      <c r="IGF76" s="119"/>
      <c r="IGG76" s="119"/>
      <c r="IGH76" s="119"/>
      <c r="IGI76" s="119"/>
      <c r="IGJ76" s="119"/>
      <c r="IGK76" s="119"/>
      <c r="IGL76" s="119"/>
      <c r="IGM76" s="119"/>
      <c r="IGN76" s="119"/>
      <c r="IGO76" s="119"/>
      <c r="IGP76" s="119"/>
      <c r="IGQ76" s="119"/>
      <c r="IGR76" s="119"/>
      <c r="IGS76" s="119"/>
      <c r="IGT76" s="119"/>
      <c r="IGU76" s="119"/>
      <c r="IGV76" s="119"/>
      <c r="IGW76" s="119"/>
      <c r="IGX76" s="119"/>
      <c r="IGY76" s="119"/>
      <c r="IGZ76" s="119"/>
      <c r="IHA76" s="119"/>
      <c r="IHB76" s="119"/>
      <c r="IHC76" s="119"/>
      <c r="IHD76" s="119"/>
      <c r="IHE76" s="119"/>
      <c r="IHF76" s="119"/>
      <c r="IHG76" s="119"/>
      <c r="IHH76" s="119"/>
      <c r="IHI76" s="119"/>
      <c r="IHJ76" s="119"/>
      <c r="IHK76" s="119"/>
      <c r="IHL76" s="119"/>
      <c r="IHM76" s="119"/>
      <c r="IHN76" s="119"/>
      <c r="IHO76" s="119"/>
      <c r="IHP76" s="119"/>
      <c r="IHQ76" s="119"/>
      <c r="IHR76" s="119"/>
      <c r="IHS76" s="119"/>
      <c r="IHT76" s="119"/>
      <c r="IHU76" s="119"/>
      <c r="IHV76" s="119"/>
      <c r="IHW76" s="119"/>
      <c r="IHX76" s="119"/>
      <c r="IHY76" s="119"/>
      <c r="IHZ76" s="119"/>
      <c r="IIA76" s="119"/>
      <c r="IIB76" s="119"/>
      <c r="IIC76" s="119"/>
      <c r="IID76" s="119"/>
      <c r="IIE76" s="119"/>
      <c r="IIF76" s="119"/>
      <c r="IIG76" s="119"/>
      <c r="IIH76" s="119"/>
      <c r="III76" s="119"/>
      <c r="IIJ76" s="119"/>
      <c r="IIK76" s="119"/>
      <c r="IIL76" s="119"/>
      <c r="IIM76" s="119"/>
      <c r="IIN76" s="119"/>
      <c r="IIO76" s="119"/>
      <c r="IIP76" s="119"/>
      <c r="IIQ76" s="119"/>
      <c r="IIR76" s="119"/>
      <c r="IIS76" s="119"/>
      <c r="IIT76" s="119"/>
      <c r="IIU76" s="119"/>
      <c r="IIV76" s="119"/>
      <c r="IIW76" s="119"/>
      <c r="IIX76" s="119"/>
      <c r="IIY76" s="119"/>
      <c r="IIZ76" s="119"/>
      <c r="IJA76" s="119"/>
      <c r="IJB76" s="119"/>
      <c r="IJC76" s="119"/>
      <c r="IJD76" s="119"/>
      <c r="IJE76" s="119"/>
      <c r="IJF76" s="119"/>
      <c r="IJG76" s="119"/>
      <c r="IJH76" s="119"/>
      <c r="IJI76" s="119"/>
      <c r="IJJ76" s="119"/>
      <c r="IJK76" s="119"/>
      <c r="IJL76" s="119"/>
      <c r="IJM76" s="119"/>
      <c r="IJN76" s="119"/>
      <c r="IJO76" s="119"/>
      <c r="IJP76" s="119"/>
      <c r="IJQ76" s="119"/>
      <c r="IJR76" s="119"/>
      <c r="IJS76" s="119"/>
      <c r="IJT76" s="119"/>
      <c r="IJU76" s="119"/>
      <c r="IJV76" s="119"/>
      <c r="IJW76" s="119"/>
      <c r="IJX76" s="119"/>
      <c r="IJY76" s="119"/>
      <c r="IJZ76" s="119"/>
      <c r="IKA76" s="119"/>
      <c r="IKB76" s="119"/>
      <c r="IKC76" s="119"/>
      <c r="IKD76" s="119"/>
      <c r="IKE76" s="119"/>
      <c r="IKF76" s="119"/>
      <c r="IKG76" s="119"/>
      <c r="IKH76" s="119"/>
      <c r="IKI76" s="119"/>
      <c r="IKJ76" s="119"/>
      <c r="IKK76" s="119"/>
      <c r="IKL76" s="119"/>
      <c r="IKM76" s="119"/>
      <c r="IKN76" s="119"/>
      <c r="IKO76" s="119"/>
      <c r="IKP76" s="119"/>
      <c r="IKQ76" s="119"/>
      <c r="IKR76" s="119"/>
      <c r="IKS76" s="119"/>
      <c r="IKT76" s="119"/>
      <c r="IKU76" s="119"/>
      <c r="IKV76" s="119"/>
      <c r="IKW76" s="119"/>
      <c r="IKX76" s="119"/>
      <c r="IKY76" s="119"/>
      <c r="IKZ76" s="119"/>
      <c r="ILA76" s="119"/>
      <c r="ILB76" s="119"/>
      <c r="ILC76" s="119"/>
      <c r="ILD76" s="119"/>
      <c r="ILE76" s="119"/>
      <c r="ILF76" s="119"/>
      <c r="ILG76" s="119"/>
      <c r="ILH76" s="119"/>
      <c r="ILI76" s="119"/>
      <c r="ILJ76" s="119"/>
      <c r="ILK76" s="119"/>
      <c r="ILL76" s="119"/>
      <c r="ILM76" s="119"/>
      <c r="ILN76" s="119"/>
      <c r="ILO76" s="119"/>
      <c r="ILP76" s="119"/>
      <c r="ILQ76" s="119"/>
      <c r="ILR76" s="119"/>
      <c r="ILS76" s="119"/>
      <c r="ILT76" s="119"/>
      <c r="ILU76" s="119"/>
      <c r="ILV76" s="119"/>
      <c r="ILW76" s="119"/>
      <c r="ILX76" s="119"/>
      <c r="ILY76" s="119"/>
      <c r="ILZ76" s="119"/>
      <c r="IMA76" s="119"/>
      <c r="IMB76" s="119"/>
      <c r="IMC76" s="119"/>
      <c r="IMD76" s="119"/>
      <c r="IME76" s="119"/>
      <c r="IMF76" s="119"/>
      <c r="IMG76" s="119"/>
      <c r="IMH76" s="119"/>
      <c r="IMI76" s="119"/>
      <c r="IMJ76" s="119"/>
      <c r="IMK76" s="119"/>
      <c r="IML76" s="119"/>
      <c r="IMM76" s="119"/>
      <c r="IMN76" s="119"/>
      <c r="IMO76" s="119"/>
      <c r="IMP76" s="119"/>
      <c r="IMQ76" s="119"/>
      <c r="IMR76" s="119"/>
      <c r="IMS76" s="119"/>
      <c r="IMT76" s="119"/>
      <c r="IMU76" s="119"/>
      <c r="IMV76" s="119"/>
      <c r="IMW76" s="119"/>
      <c r="IMX76" s="119"/>
      <c r="IMY76" s="119"/>
      <c r="IMZ76" s="119"/>
      <c r="INA76" s="119"/>
      <c r="INB76" s="119"/>
      <c r="INC76" s="119"/>
      <c r="IND76" s="119"/>
      <c r="INE76" s="119"/>
      <c r="INF76" s="119"/>
      <c r="ING76" s="119"/>
      <c r="INH76" s="119"/>
      <c r="INI76" s="119"/>
      <c r="INJ76" s="119"/>
      <c r="INK76" s="119"/>
      <c r="INL76" s="119"/>
      <c r="INM76" s="119"/>
      <c r="INN76" s="119"/>
      <c r="INO76" s="119"/>
      <c r="INP76" s="119"/>
      <c r="INQ76" s="119"/>
      <c r="INR76" s="119"/>
      <c r="INS76" s="119"/>
      <c r="INT76" s="119"/>
      <c r="INU76" s="119"/>
      <c r="INV76" s="119"/>
      <c r="INW76" s="119"/>
      <c r="INX76" s="119"/>
      <c r="INY76" s="119"/>
      <c r="INZ76" s="119"/>
      <c r="IOA76" s="119"/>
      <c r="IOB76" s="119"/>
      <c r="IOC76" s="119"/>
      <c r="IOD76" s="119"/>
      <c r="IOE76" s="119"/>
      <c r="IOF76" s="119"/>
      <c r="IOG76" s="119"/>
      <c r="IOH76" s="119"/>
      <c r="IOI76" s="119"/>
      <c r="IOJ76" s="119"/>
      <c r="IOK76" s="119"/>
      <c r="IOL76" s="119"/>
      <c r="IOM76" s="119"/>
      <c r="ION76" s="119"/>
      <c r="IOO76" s="119"/>
      <c r="IOP76" s="119"/>
      <c r="IOQ76" s="119"/>
      <c r="IOR76" s="119"/>
      <c r="IOS76" s="119"/>
      <c r="IOT76" s="119"/>
      <c r="IOU76" s="119"/>
      <c r="IOV76" s="119"/>
      <c r="IOW76" s="119"/>
      <c r="IOX76" s="119"/>
      <c r="IOY76" s="119"/>
      <c r="IOZ76" s="119"/>
      <c r="IPA76" s="119"/>
      <c r="IPB76" s="119"/>
      <c r="IPC76" s="119"/>
      <c r="IPD76" s="119"/>
      <c r="IPE76" s="119"/>
      <c r="IPF76" s="119"/>
      <c r="IPG76" s="119"/>
      <c r="IPH76" s="119"/>
      <c r="IPI76" s="119"/>
      <c r="IPJ76" s="119"/>
      <c r="IPK76" s="119"/>
      <c r="IPL76" s="119"/>
      <c r="IPM76" s="119"/>
      <c r="IPN76" s="119"/>
      <c r="IPO76" s="119"/>
      <c r="IPP76" s="119"/>
      <c r="IPQ76" s="119"/>
      <c r="IPR76" s="119"/>
      <c r="IPS76" s="119"/>
      <c r="IPT76" s="119"/>
      <c r="IPU76" s="119"/>
      <c r="IPV76" s="119"/>
      <c r="IPW76" s="119"/>
      <c r="IPX76" s="119"/>
      <c r="IPY76" s="119"/>
      <c r="IPZ76" s="119"/>
      <c r="IQA76" s="119"/>
      <c r="IQB76" s="119"/>
      <c r="IQC76" s="119"/>
      <c r="IQD76" s="119"/>
      <c r="IQE76" s="119"/>
      <c r="IQF76" s="119"/>
      <c r="IQG76" s="119"/>
      <c r="IQH76" s="119"/>
      <c r="IQI76" s="119"/>
      <c r="IQJ76" s="119"/>
      <c r="IQK76" s="119"/>
      <c r="IQL76" s="119"/>
      <c r="IQM76" s="119"/>
      <c r="IQN76" s="119"/>
      <c r="IQO76" s="119"/>
      <c r="IQP76" s="119"/>
      <c r="IQQ76" s="119"/>
      <c r="IQR76" s="119"/>
      <c r="IQS76" s="119"/>
      <c r="IQT76" s="119"/>
      <c r="IQU76" s="119"/>
      <c r="IQV76" s="119"/>
      <c r="IQW76" s="119"/>
      <c r="IQX76" s="119"/>
      <c r="IQY76" s="119"/>
      <c r="IQZ76" s="119"/>
      <c r="IRA76" s="119"/>
      <c r="IRB76" s="119"/>
      <c r="IRC76" s="119"/>
      <c r="IRD76" s="119"/>
      <c r="IRE76" s="119"/>
      <c r="IRF76" s="119"/>
      <c r="IRG76" s="119"/>
      <c r="IRH76" s="119"/>
      <c r="IRI76" s="119"/>
      <c r="IRJ76" s="119"/>
      <c r="IRK76" s="119"/>
      <c r="IRL76" s="119"/>
      <c r="IRM76" s="119"/>
      <c r="IRN76" s="119"/>
      <c r="IRO76" s="119"/>
      <c r="IRP76" s="119"/>
      <c r="IRQ76" s="119"/>
      <c r="IRR76" s="119"/>
      <c r="IRS76" s="119"/>
      <c r="IRT76" s="119"/>
      <c r="IRU76" s="119"/>
      <c r="IRV76" s="119"/>
      <c r="IRW76" s="119"/>
      <c r="IRX76" s="119"/>
      <c r="IRY76" s="119"/>
      <c r="IRZ76" s="119"/>
      <c r="ISA76" s="119"/>
      <c r="ISB76" s="119"/>
      <c r="ISC76" s="119"/>
      <c r="ISD76" s="119"/>
      <c r="ISE76" s="119"/>
      <c r="ISF76" s="119"/>
      <c r="ISG76" s="119"/>
      <c r="ISH76" s="119"/>
      <c r="ISI76" s="119"/>
      <c r="ISJ76" s="119"/>
      <c r="ISK76" s="119"/>
      <c r="ISL76" s="119"/>
      <c r="ISM76" s="119"/>
      <c r="ISN76" s="119"/>
      <c r="ISO76" s="119"/>
      <c r="ISP76" s="119"/>
      <c r="ISQ76" s="119"/>
      <c r="ISR76" s="119"/>
      <c r="ISS76" s="119"/>
      <c r="IST76" s="119"/>
      <c r="ISU76" s="119"/>
      <c r="ISV76" s="119"/>
      <c r="ISW76" s="119"/>
      <c r="ISX76" s="119"/>
      <c r="ISY76" s="119"/>
      <c r="ISZ76" s="119"/>
      <c r="ITA76" s="119"/>
      <c r="ITB76" s="119"/>
      <c r="ITC76" s="119"/>
      <c r="ITD76" s="119"/>
      <c r="ITE76" s="119"/>
      <c r="ITF76" s="119"/>
      <c r="ITG76" s="119"/>
      <c r="ITH76" s="119"/>
      <c r="ITI76" s="119"/>
      <c r="ITJ76" s="119"/>
      <c r="ITK76" s="119"/>
      <c r="ITL76" s="119"/>
      <c r="ITM76" s="119"/>
      <c r="ITN76" s="119"/>
      <c r="ITO76" s="119"/>
      <c r="ITP76" s="119"/>
      <c r="ITQ76" s="119"/>
      <c r="ITR76" s="119"/>
      <c r="ITS76" s="119"/>
      <c r="ITT76" s="119"/>
      <c r="ITU76" s="119"/>
      <c r="ITV76" s="119"/>
      <c r="ITW76" s="119"/>
      <c r="ITX76" s="119"/>
      <c r="ITY76" s="119"/>
      <c r="ITZ76" s="119"/>
      <c r="IUA76" s="119"/>
      <c r="IUB76" s="119"/>
      <c r="IUC76" s="119"/>
      <c r="IUD76" s="119"/>
      <c r="IUE76" s="119"/>
      <c r="IUF76" s="119"/>
      <c r="IUG76" s="119"/>
      <c r="IUH76" s="119"/>
      <c r="IUI76" s="119"/>
      <c r="IUJ76" s="119"/>
      <c r="IUK76" s="119"/>
      <c r="IUL76" s="119"/>
      <c r="IUM76" s="119"/>
      <c r="IUN76" s="119"/>
      <c r="IUO76" s="119"/>
      <c r="IUP76" s="119"/>
      <c r="IUQ76" s="119"/>
      <c r="IUR76" s="119"/>
      <c r="IUS76" s="119"/>
      <c r="IUT76" s="119"/>
      <c r="IUU76" s="119"/>
      <c r="IUV76" s="119"/>
      <c r="IUW76" s="119"/>
      <c r="IUX76" s="119"/>
      <c r="IUY76" s="119"/>
      <c r="IUZ76" s="119"/>
      <c r="IVA76" s="119"/>
      <c r="IVB76" s="119"/>
      <c r="IVC76" s="119"/>
      <c r="IVD76" s="119"/>
      <c r="IVE76" s="119"/>
      <c r="IVF76" s="119"/>
      <c r="IVG76" s="119"/>
      <c r="IVH76" s="119"/>
      <c r="IVI76" s="119"/>
      <c r="IVJ76" s="119"/>
      <c r="IVK76" s="119"/>
      <c r="IVL76" s="119"/>
      <c r="IVM76" s="119"/>
      <c r="IVN76" s="119"/>
      <c r="IVO76" s="119"/>
      <c r="IVP76" s="119"/>
      <c r="IVQ76" s="119"/>
      <c r="IVR76" s="119"/>
      <c r="IVS76" s="119"/>
      <c r="IVT76" s="119"/>
      <c r="IVU76" s="119"/>
      <c r="IVV76" s="119"/>
      <c r="IVW76" s="119"/>
      <c r="IVX76" s="119"/>
      <c r="IVY76" s="119"/>
      <c r="IVZ76" s="119"/>
      <c r="IWA76" s="119"/>
      <c r="IWB76" s="119"/>
      <c r="IWC76" s="119"/>
      <c r="IWD76" s="119"/>
      <c r="IWE76" s="119"/>
      <c r="IWF76" s="119"/>
      <c r="IWG76" s="119"/>
      <c r="IWH76" s="119"/>
      <c r="IWI76" s="119"/>
      <c r="IWJ76" s="119"/>
      <c r="IWK76" s="119"/>
      <c r="IWL76" s="119"/>
      <c r="IWM76" s="119"/>
      <c r="IWN76" s="119"/>
      <c r="IWO76" s="119"/>
      <c r="IWP76" s="119"/>
      <c r="IWQ76" s="119"/>
      <c r="IWR76" s="119"/>
      <c r="IWS76" s="119"/>
      <c r="IWT76" s="119"/>
      <c r="IWU76" s="119"/>
      <c r="IWV76" s="119"/>
      <c r="IWW76" s="119"/>
      <c r="IWX76" s="119"/>
      <c r="IWY76" s="119"/>
      <c r="IWZ76" s="119"/>
      <c r="IXA76" s="119"/>
      <c r="IXB76" s="119"/>
      <c r="IXC76" s="119"/>
      <c r="IXD76" s="119"/>
      <c r="IXE76" s="119"/>
      <c r="IXF76" s="119"/>
      <c r="IXG76" s="119"/>
      <c r="IXH76" s="119"/>
      <c r="IXI76" s="119"/>
      <c r="IXJ76" s="119"/>
      <c r="IXK76" s="119"/>
      <c r="IXL76" s="119"/>
      <c r="IXM76" s="119"/>
      <c r="IXN76" s="119"/>
      <c r="IXO76" s="119"/>
      <c r="IXP76" s="119"/>
      <c r="IXQ76" s="119"/>
      <c r="IXR76" s="119"/>
      <c r="IXS76" s="119"/>
      <c r="IXT76" s="119"/>
      <c r="IXU76" s="119"/>
      <c r="IXV76" s="119"/>
      <c r="IXW76" s="119"/>
      <c r="IXX76" s="119"/>
      <c r="IXY76" s="119"/>
      <c r="IXZ76" s="119"/>
      <c r="IYA76" s="119"/>
      <c r="IYB76" s="119"/>
      <c r="IYC76" s="119"/>
      <c r="IYD76" s="119"/>
      <c r="IYE76" s="119"/>
      <c r="IYF76" s="119"/>
      <c r="IYG76" s="119"/>
      <c r="IYH76" s="119"/>
      <c r="IYI76" s="119"/>
      <c r="IYJ76" s="119"/>
      <c r="IYK76" s="119"/>
      <c r="IYL76" s="119"/>
      <c r="IYM76" s="119"/>
      <c r="IYN76" s="119"/>
      <c r="IYO76" s="119"/>
      <c r="IYP76" s="119"/>
      <c r="IYQ76" s="119"/>
      <c r="IYR76" s="119"/>
      <c r="IYS76" s="119"/>
      <c r="IYT76" s="119"/>
      <c r="IYU76" s="119"/>
      <c r="IYV76" s="119"/>
      <c r="IYW76" s="119"/>
      <c r="IYX76" s="119"/>
      <c r="IYY76" s="119"/>
      <c r="IYZ76" s="119"/>
      <c r="IZA76" s="119"/>
      <c r="IZB76" s="119"/>
      <c r="IZC76" s="119"/>
      <c r="IZD76" s="119"/>
      <c r="IZE76" s="119"/>
      <c r="IZF76" s="119"/>
      <c r="IZG76" s="119"/>
      <c r="IZH76" s="119"/>
      <c r="IZI76" s="119"/>
      <c r="IZJ76" s="119"/>
      <c r="IZK76" s="119"/>
      <c r="IZL76" s="119"/>
      <c r="IZM76" s="119"/>
      <c r="IZN76" s="119"/>
      <c r="IZO76" s="119"/>
      <c r="IZP76" s="119"/>
      <c r="IZQ76" s="119"/>
      <c r="IZR76" s="119"/>
      <c r="IZS76" s="119"/>
      <c r="IZT76" s="119"/>
      <c r="IZU76" s="119"/>
      <c r="IZV76" s="119"/>
      <c r="IZW76" s="119"/>
      <c r="IZX76" s="119"/>
      <c r="IZY76" s="119"/>
      <c r="IZZ76" s="119"/>
      <c r="JAA76" s="119"/>
      <c r="JAB76" s="119"/>
      <c r="JAC76" s="119"/>
      <c r="JAD76" s="119"/>
      <c r="JAE76" s="119"/>
      <c r="JAF76" s="119"/>
      <c r="JAG76" s="119"/>
      <c r="JAH76" s="119"/>
      <c r="JAI76" s="119"/>
      <c r="JAJ76" s="119"/>
      <c r="JAK76" s="119"/>
      <c r="JAL76" s="119"/>
      <c r="JAM76" s="119"/>
      <c r="JAN76" s="119"/>
      <c r="JAO76" s="119"/>
      <c r="JAP76" s="119"/>
      <c r="JAQ76" s="119"/>
      <c r="JAR76" s="119"/>
      <c r="JAS76" s="119"/>
      <c r="JAT76" s="119"/>
      <c r="JAU76" s="119"/>
      <c r="JAV76" s="119"/>
      <c r="JAW76" s="119"/>
      <c r="JAX76" s="119"/>
      <c r="JAY76" s="119"/>
      <c r="JAZ76" s="119"/>
      <c r="JBA76" s="119"/>
      <c r="JBB76" s="119"/>
      <c r="JBC76" s="119"/>
      <c r="JBD76" s="119"/>
      <c r="JBE76" s="119"/>
      <c r="JBF76" s="119"/>
      <c r="JBG76" s="119"/>
      <c r="JBH76" s="119"/>
      <c r="JBI76" s="119"/>
      <c r="JBJ76" s="119"/>
      <c r="JBK76" s="119"/>
      <c r="JBL76" s="119"/>
      <c r="JBM76" s="119"/>
      <c r="JBN76" s="119"/>
      <c r="JBO76" s="119"/>
      <c r="JBP76" s="119"/>
      <c r="JBQ76" s="119"/>
      <c r="JBR76" s="119"/>
      <c r="JBS76" s="119"/>
      <c r="JBT76" s="119"/>
      <c r="JBU76" s="119"/>
      <c r="JBV76" s="119"/>
      <c r="JBW76" s="119"/>
      <c r="JBX76" s="119"/>
      <c r="JBY76" s="119"/>
      <c r="JBZ76" s="119"/>
      <c r="JCA76" s="119"/>
      <c r="JCB76" s="119"/>
      <c r="JCC76" s="119"/>
      <c r="JCD76" s="119"/>
      <c r="JCE76" s="119"/>
      <c r="JCF76" s="119"/>
      <c r="JCG76" s="119"/>
      <c r="JCH76" s="119"/>
      <c r="JCI76" s="119"/>
      <c r="JCJ76" s="119"/>
      <c r="JCK76" s="119"/>
      <c r="JCL76" s="119"/>
      <c r="JCM76" s="119"/>
      <c r="JCN76" s="119"/>
      <c r="JCO76" s="119"/>
      <c r="JCP76" s="119"/>
      <c r="JCQ76" s="119"/>
      <c r="JCR76" s="119"/>
      <c r="JCS76" s="119"/>
      <c r="JCT76" s="119"/>
      <c r="JCU76" s="119"/>
      <c r="JCV76" s="119"/>
      <c r="JCW76" s="119"/>
      <c r="JCX76" s="119"/>
      <c r="JCY76" s="119"/>
      <c r="JCZ76" s="119"/>
      <c r="JDA76" s="119"/>
      <c r="JDB76" s="119"/>
      <c r="JDC76" s="119"/>
      <c r="JDD76" s="119"/>
      <c r="JDE76" s="119"/>
      <c r="JDF76" s="119"/>
      <c r="JDG76" s="119"/>
      <c r="JDH76" s="119"/>
      <c r="JDI76" s="119"/>
      <c r="JDJ76" s="119"/>
      <c r="JDK76" s="119"/>
      <c r="JDL76" s="119"/>
      <c r="JDM76" s="119"/>
      <c r="JDN76" s="119"/>
      <c r="JDO76" s="119"/>
      <c r="JDP76" s="119"/>
      <c r="JDQ76" s="119"/>
      <c r="JDR76" s="119"/>
      <c r="JDS76" s="119"/>
      <c r="JDT76" s="119"/>
      <c r="JDU76" s="119"/>
      <c r="JDV76" s="119"/>
      <c r="JDW76" s="119"/>
      <c r="JDX76" s="119"/>
      <c r="JDY76" s="119"/>
      <c r="JDZ76" s="119"/>
      <c r="JEA76" s="119"/>
      <c r="JEB76" s="119"/>
      <c r="JEC76" s="119"/>
      <c r="JED76" s="119"/>
      <c r="JEE76" s="119"/>
      <c r="JEF76" s="119"/>
      <c r="JEG76" s="119"/>
      <c r="JEH76" s="119"/>
      <c r="JEI76" s="119"/>
      <c r="JEJ76" s="119"/>
      <c r="JEK76" s="119"/>
      <c r="JEL76" s="119"/>
      <c r="JEM76" s="119"/>
      <c r="JEN76" s="119"/>
      <c r="JEO76" s="119"/>
      <c r="JEP76" s="119"/>
      <c r="JEQ76" s="119"/>
      <c r="JER76" s="119"/>
      <c r="JES76" s="119"/>
      <c r="JET76" s="119"/>
      <c r="JEU76" s="119"/>
      <c r="JEV76" s="119"/>
      <c r="JEW76" s="119"/>
      <c r="JEX76" s="119"/>
      <c r="JEY76" s="119"/>
      <c r="JEZ76" s="119"/>
      <c r="JFA76" s="119"/>
      <c r="JFB76" s="119"/>
      <c r="JFC76" s="119"/>
      <c r="JFD76" s="119"/>
      <c r="JFE76" s="119"/>
      <c r="JFF76" s="119"/>
      <c r="JFG76" s="119"/>
      <c r="JFH76" s="119"/>
      <c r="JFI76" s="119"/>
      <c r="JFJ76" s="119"/>
      <c r="JFK76" s="119"/>
      <c r="JFL76" s="119"/>
      <c r="JFM76" s="119"/>
      <c r="JFN76" s="119"/>
      <c r="JFO76" s="119"/>
      <c r="JFP76" s="119"/>
      <c r="JFQ76" s="119"/>
      <c r="JFR76" s="119"/>
      <c r="JFS76" s="119"/>
      <c r="JFT76" s="119"/>
      <c r="JFU76" s="119"/>
      <c r="JFV76" s="119"/>
      <c r="JFW76" s="119"/>
      <c r="JFX76" s="119"/>
      <c r="JFY76" s="119"/>
      <c r="JFZ76" s="119"/>
      <c r="JGA76" s="119"/>
      <c r="JGB76" s="119"/>
      <c r="JGC76" s="119"/>
      <c r="JGD76" s="119"/>
      <c r="JGE76" s="119"/>
      <c r="JGF76" s="119"/>
      <c r="JGG76" s="119"/>
      <c r="JGH76" s="119"/>
      <c r="JGI76" s="119"/>
      <c r="JGJ76" s="119"/>
      <c r="JGK76" s="119"/>
      <c r="JGL76" s="119"/>
      <c r="JGM76" s="119"/>
      <c r="JGN76" s="119"/>
      <c r="JGO76" s="119"/>
      <c r="JGP76" s="119"/>
      <c r="JGQ76" s="119"/>
      <c r="JGR76" s="119"/>
      <c r="JGS76" s="119"/>
      <c r="JGT76" s="119"/>
      <c r="JGU76" s="119"/>
      <c r="JGV76" s="119"/>
      <c r="JGW76" s="119"/>
      <c r="JGX76" s="119"/>
      <c r="JGY76" s="119"/>
      <c r="JGZ76" s="119"/>
      <c r="JHA76" s="119"/>
      <c r="JHB76" s="119"/>
      <c r="JHC76" s="119"/>
      <c r="JHD76" s="119"/>
      <c r="JHE76" s="119"/>
      <c r="JHF76" s="119"/>
      <c r="JHG76" s="119"/>
      <c r="JHH76" s="119"/>
      <c r="JHI76" s="119"/>
      <c r="JHJ76" s="119"/>
      <c r="JHK76" s="119"/>
      <c r="JHL76" s="119"/>
      <c r="JHM76" s="119"/>
      <c r="JHN76" s="119"/>
      <c r="JHO76" s="119"/>
      <c r="JHP76" s="119"/>
      <c r="JHQ76" s="119"/>
      <c r="JHR76" s="119"/>
      <c r="JHS76" s="119"/>
      <c r="JHT76" s="119"/>
      <c r="JHU76" s="119"/>
      <c r="JHV76" s="119"/>
      <c r="JHW76" s="119"/>
      <c r="JHX76" s="119"/>
      <c r="JHY76" s="119"/>
      <c r="JHZ76" s="119"/>
      <c r="JIA76" s="119"/>
      <c r="JIB76" s="119"/>
      <c r="JIC76" s="119"/>
      <c r="JID76" s="119"/>
      <c r="JIE76" s="119"/>
      <c r="JIF76" s="119"/>
      <c r="JIG76" s="119"/>
      <c r="JIH76" s="119"/>
      <c r="JII76" s="119"/>
      <c r="JIJ76" s="119"/>
      <c r="JIK76" s="119"/>
      <c r="JIL76" s="119"/>
      <c r="JIM76" s="119"/>
      <c r="JIN76" s="119"/>
      <c r="JIO76" s="119"/>
      <c r="JIP76" s="119"/>
      <c r="JIQ76" s="119"/>
      <c r="JIR76" s="119"/>
      <c r="JIS76" s="119"/>
      <c r="JIT76" s="119"/>
      <c r="JIU76" s="119"/>
      <c r="JIV76" s="119"/>
      <c r="JIW76" s="119"/>
      <c r="JIX76" s="119"/>
      <c r="JIY76" s="119"/>
      <c r="JIZ76" s="119"/>
      <c r="JJA76" s="119"/>
      <c r="JJB76" s="119"/>
      <c r="JJC76" s="119"/>
      <c r="JJD76" s="119"/>
      <c r="JJE76" s="119"/>
      <c r="JJF76" s="119"/>
      <c r="JJG76" s="119"/>
      <c r="JJH76" s="119"/>
      <c r="JJI76" s="119"/>
      <c r="JJJ76" s="119"/>
      <c r="JJK76" s="119"/>
      <c r="JJL76" s="119"/>
      <c r="JJM76" s="119"/>
      <c r="JJN76" s="119"/>
      <c r="JJO76" s="119"/>
      <c r="JJP76" s="119"/>
      <c r="JJQ76" s="119"/>
      <c r="JJR76" s="119"/>
      <c r="JJS76" s="119"/>
      <c r="JJT76" s="119"/>
      <c r="JJU76" s="119"/>
      <c r="JJV76" s="119"/>
      <c r="JJW76" s="119"/>
      <c r="JJX76" s="119"/>
      <c r="JJY76" s="119"/>
      <c r="JJZ76" s="119"/>
      <c r="JKA76" s="119"/>
      <c r="JKB76" s="119"/>
      <c r="JKC76" s="119"/>
      <c r="JKD76" s="119"/>
      <c r="JKE76" s="119"/>
      <c r="JKF76" s="119"/>
      <c r="JKG76" s="119"/>
      <c r="JKH76" s="119"/>
      <c r="JKI76" s="119"/>
      <c r="JKJ76" s="119"/>
      <c r="JKK76" s="119"/>
      <c r="JKL76" s="119"/>
      <c r="JKM76" s="119"/>
      <c r="JKN76" s="119"/>
      <c r="JKO76" s="119"/>
      <c r="JKP76" s="119"/>
      <c r="JKQ76" s="119"/>
      <c r="JKR76" s="119"/>
      <c r="JKS76" s="119"/>
      <c r="JKT76" s="119"/>
      <c r="JKU76" s="119"/>
      <c r="JKV76" s="119"/>
      <c r="JKW76" s="119"/>
      <c r="JKX76" s="119"/>
      <c r="JKY76" s="119"/>
      <c r="JKZ76" s="119"/>
      <c r="JLA76" s="119"/>
      <c r="JLB76" s="119"/>
      <c r="JLC76" s="119"/>
      <c r="JLD76" s="119"/>
      <c r="JLE76" s="119"/>
      <c r="JLF76" s="119"/>
      <c r="JLG76" s="119"/>
      <c r="JLH76" s="119"/>
      <c r="JLI76" s="119"/>
      <c r="JLJ76" s="119"/>
      <c r="JLK76" s="119"/>
      <c r="JLL76" s="119"/>
      <c r="JLM76" s="119"/>
      <c r="JLN76" s="119"/>
      <c r="JLO76" s="119"/>
      <c r="JLP76" s="119"/>
      <c r="JLQ76" s="119"/>
      <c r="JLR76" s="119"/>
      <c r="JLS76" s="119"/>
      <c r="JLT76" s="119"/>
      <c r="JLU76" s="119"/>
      <c r="JLV76" s="119"/>
      <c r="JLW76" s="119"/>
      <c r="JLX76" s="119"/>
      <c r="JLY76" s="119"/>
      <c r="JLZ76" s="119"/>
      <c r="JMA76" s="119"/>
      <c r="JMB76" s="119"/>
      <c r="JMC76" s="119"/>
      <c r="JMD76" s="119"/>
      <c r="JME76" s="119"/>
      <c r="JMF76" s="119"/>
      <c r="JMG76" s="119"/>
      <c r="JMH76" s="119"/>
      <c r="JMI76" s="119"/>
      <c r="JMJ76" s="119"/>
      <c r="JMK76" s="119"/>
      <c r="JML76" s="119"/>
      <c r="JMM76" s="119"/>
      <c r="JMN76" s="119"/>
      <c r="JMO76" s="119"/>
      <c r="JMP76" s="119"/>
      <c r="JMQ76" s="119"/>
      <c r="JMR76" s="119"/>
      <c r="JMS76" s="119"/>
      <c r="JMT76" s="119"/>
      <c r="JMU76" s="119"/>
      <c r="JMV76" s="119"/>
      <c r="JMW76" s="119"/>
      <c r="JMX76" s="119"/>
      <c r="JMY76" s="119"/>
      <c r="JMZ76" s="119"/>
      <c r="JNA76" s="119"/>
      <c r="JNB76" s="119"/>
      <c r="JNC76" s="119"/>
      <c r="JND76" s="119"/>
      <c r="JNE76" s="119"/>
      <c r="JNF76" s="119"/>
      <c r="JNG76" s="119"/>
      <c r="JNH76" s="119"/>
      <c r="JNI76" s="119"/>
      <c r="JNJ76" s="119"/>
      <c r="JNK76" s="119"/>
      <c r="JNL76" s="119"/>
      <c r="JNM76" s="119"/>
      <c r="JNN76" s="119"/>
      <c r="JNO76" s="119"/>
      <c r="JNP76" s="119"/>
      <c r="JNQ76" s="119"/>
      <c r="JNR76" s="119"/>
      <c r="JNS76" s="119"/>
      <c r="JNT76" s="119"/>
      <c r="JNU76" s="119"/>
      <c r="JNV76" s="119"/>
      <c r="JNW76" s="119"/>
      <c r="JNX76" s="119"/>
      <c r="JNY76" s="119"/>
      <c r="JNZ76" s="119"/>
      <c r="JOA76" s="119"/>
      <c r="JOB76" s="119"/>
      <c r="JOC76" s="119"/>
      <c r="JOD76" s="119"/>
      <c r="JOE76" s="119"/>
      <c r="JOF76" s="119"/>
      <c r="JOG76" s="119"/>
      <c r="JOH76" s="119"/>
      <c r="JOI76" s="119"/>
      <c r="JOJ76" s="119"/>
      <c r="JOK76" s="119"/>
      <c r="JOL76" s="119"/>
      <c r="JOM76" s="119"/>
      <c r="JON76" s="119"/>
      <c r="JOO76" s="119"/>
      <c r="JOP76" s="119"/>
      <c r="JOQ76" s="119"/>
      <c r="JOR76" s="119"/>
      <c r="JOS76" s="119"/>
      <c r="JOT76" s="119"/>
      <c r="JOU76" s="119"/>
      <c r="JOV76" s="119"/>
      <c r="JOW76" s="119"/>
      <c r="JOX76" s="119"/>
      <c r="JOY76" s="119"/>
      <c r="JOZ76" s="119"/>
      <c r="JPA76" s="119"/>
      <c r="JPB76" s="119"/>
      <c r="JPC76" s="119"/>
      <c r="JPD76" s="119"/>
      <c r="JPE76" s="119"/>
      <c r="JPF76" s="119"/>
      <c r="JPG76" s="119"/>
      <c r="JPH76" s="119"/>
      <c r="JPI76" s="119"/>
      <c r="JPJ76" s="119"/>
      <c r="JPK76" s="119"/>
      <c r="JPL76" s="119"/>
      <c r="JPM76" s="119"/>
      <c r="JPN76" s="119"/>
      <c r="JPO76" s="119"/>
      <c r="JPP76" s="119"/>
      <c r="JPQ76" s="119"/>
      <c r="JPR76" s="119"/>
      <c r="JPS76" s="119"/>
      <c r="JPT76" s="119"/>
      <c r="JPU76" s="119"/>
      <c r="JPV76" s="119"/>
      <c r="JPW76" s="119"/>
      <c r="JPX76" s="119"/>
      <c r="JPY76" s="119"/>
      <c r="JPZ76" s="119"/>
      <c r="JQA76" s="119"/>
      <c r="JQB76" s="119"/>
      <c r="JQC76" s="119"/>
      <c r="JQD76" s="119"/>
      <c r="JQE76" s="119"/>
      <c r="JQF76" s="119"/>
      <c r="JQG76" s="119"/>
      <c r="JQH76" s="119"/>
      <c r="JQI76" s="119"/>
      <c r="JQJ76" s="119"/>
      <c r="JQK76" s="119"/>
      <c r="JQL76" s="119"/>
      <c r="JQM76" s="119"/>
      <c r="JQN76" s="119"/>
      <c r="JQO76" s="119"/>
      <c r="JQP76" s="119"/>
      <c r="JQQ76" s="119"/>
      <c r="JQR76" s="119"/>
      <c r="JQS76" s="119"/>
      <c r="JQT76" s="119"/>
      <c r="JQU76" s="119"/>
      <c r="JQV76" s="119"/>
      <c r="JQW76" s="119"/>
      <c r="JQX76" s="119"/>
      <c r="JQY76" s="119"/>
      <c r="JQZ76" s="119"/>
      <c r="JRA76" s="119"/>
      <c r="JRB76" s="119"/>
      <c r="JRC76" s="119"/>
      <c r="JRD76" s="119"/>
      <c r="JRE76" s="119"/>
      <c r="JRF76" s="119"/>
      <c r="JRG76" s="119"/>
      <c r="JRH76" s="119"/>
      <c r="JRI76" s="119"/>
      <c r="JRJ76" s="119"/>
      <c r="JRK76" s="119"/>
      <c r="JRL76" s="119"/>
      <c r="JRM76" s="119"/>
      <c r="JRN76" s="119"/>
      <c r="JRO76" s="119"/>
      <c r="JRP76" s="119"/>
      <c r="JRQ76" s="119"/>
      <c r="JRR76" s="119"/>
      <c r="JRS76" s="119"/>
      <c r="JRT76" s="119"/>
      <c r="JRU76" s="119"/>
      <c r="JRV76" s="119"/>
      <c r="JRW76" s="119"/>
      <c r="JRX76" s="119"/>
      <c r="JRY76" s="119"/>
      <c r="JRZ76" s="119"/>
      <c r="JSA76" s="119"/>
      <c r="JSB76" s="119"/>
      <c r="JSC76" s="119"/>
      <c r="JSD76" s="119"/>
      <c r="JSE76" s="119"/>
      <c r="JSF76" s="119"/>
      <c r="JSG76" s="119"/>
      <c r="JSH76" s="119"/>
      <c r="JSI76" s="119"/>
      <c r="JSJ76" s="119"/>
      <c r="JSK76" s="119"/>
      <c r="JSL76" s="119"/>
      <c r="JSM76" s="119"/>
      <c r="JSN76" s="119"/>
      <c r="JSO76" s="119"/>
      <c r="JSP76" s="119"/>
      <c r="JSQ76" s="119"/>
      <c r="JSR76" s="119"/>
      <c r="JSS76" s="119"/>
      <c r="JST76" s="119"/>
      <c r="JSU76" s="119"/>
      <c r="JSV76" s="119"/>
      <c r="JSW76" s="119"/>
      <c r="JSX76" s="119"/>
      <c r="JSY76" s="119"/>
      <c r="JSZ76" s="119"/>
      <c r="JTA76" s="119"/>
      <c r="JTB76" s="119"/>
      <c r="JTC76" s="119"/>
      <c r="JTD76" s="119"/>
      <c r="JTE76" s="119"/>
      <c r="JTF76" s="119"/>
      <c r="JTG76" s="119"/>
      <c r="JTH76" s="119"/>
      <c r="JTI76" s="119"/>
      <c r="JTJ76" s="119"/>
      <c r="JTK76" s="119"/>
      <c r="JTL76" s="119"/>
      <c r="JTM76" s="119"/>
      <c r="JTN76" s="119"/>
      <c r="JTO76" s="119"/>
      <c r="JTP76" s="119"/>
      <c r="JTQ76" s="119"/>
      <c r="JTR76" s="119"/>
      <c r="JTS76" s="119"/>
      <c r="JTT76" s="119"/>
      <c r="JTU76" s="119"/>
      <c r="JTV76" s="119"/>
      <c r="JTW76" s="119"/>
      <c r="JTX76" s="119"/>
      <c r="JTY76" s="119"/>
      <c r="JTZ76" s="119"/>
      <c r="JUA76" s="119"/>
      <c r="JUB76" s="119"/>
      <c r="JUC76" s="119"/>
      <c r="JUD76" s="119"/>
      <c r="JUE76" s="119"/>
      <c r="JUF76" s="119"/>
      <c r="JUG76" s="119"/>
      <c r="JUH76" s="119"/>
      <c r="JUI76" s="119"/>
      <c r="JUJ76" s="119"/>
      <c r="JUK76" s="119"/>
      <c r="JUL76" s="119"/>
      <c r="JUM76" s="119"/>
      <c r="JUN76" s="119"/>
      <c r="JUO76" s="119"/>
      <c r="JUP76" s="119"/>
      <c r="JUQ76" s="119"/>
      <c r="JUR76" s="119"/>
      <c r="JUS76" s="119"/>
      <c r="JUT76" s="119"/>
      <c r="JUU76" s="119"/>
      <c r="JUV76" s="119"/>
      <c r="JUW76" s="119"/>
      <c r="JUX76" s="119"/>
      <c r="JUY76" s="119"/>
      <c r="JUZ76" s="119"/>
      <c r="JVA76" s="119"/>
      <c r="JVB76" s="119"/>
      <c r="JVC76" s="119"/>
      <c r="JVD76" s="119"/>
      <c r="JVE76" s="119"/>
      <c r="JVF76" s="119"/>
      <c r="JVG76" s="119"/>
      <c r="JVH76" s="119"/>
      <c r="JVI76" s="119"/>
      <c r="JVJ76" s="119"/>
      <c r="JVK76" s="119"/>
      <c r="JVL76" s="119"/>
      <c r="JVM76" s="119"/>
      <c r="JVN76" s="119"/>
      <c r="JVO76" s="119"/>
      <c r="JVP76" s="119"/>
      <c r="JVQ76" s="119"/>
      <c r="JVR76" s="119"/>
      <c r="JVS76" s="119"/>
      <c r="JVT76" s="119"/>
      <c r="JVU76" s="119"/>
      <c r="JVV76" s="119"/>
      <c r="JVW76" s="119"/>
      <c r="JVX76" s="119"/>
      <c r="JVY76" s="119"/>
      <c r="JVZ76" s="119"/>
      <c r="JWA76" s="119"/>
      <c r="JWB76" s="119"/>
      <c r="JWC76" s="119"/>
      <c r="JWD76" s="119"/>
      <c r="JWE76" s="119"/>
      <c r="JWF76" s="119"/>
      <c r="JWG76" s="119"/>
      <c r="JWH76" s="119"/>
      <c r="JWI76" s="119"/>
      <c r="JWJ76" s="119"/>
      <c r="JWK76" s="119"/>
      <c r="JWL76" s="119"/>
      <c r="JWM76" s="119"/>
      <c r="JWN76" s="119"/>
      <c r="JWO76" s="119"/>
      <c r="JWP76" s="119"/>
      <c r="JWQ76" s="119"/>
      <c r="JWR76" s="119"/>
      <c r="JWS76" s="119"/>
      <c r="JWT76" s="119"/>
      <c r="JWU76" s="119"/>
      <c r="JWV76" s="119"/>
      <c r="JWW76" s="119"/>
      <c r="JWX76" s="119"/>
      <c r="JWY76" s="119"/>
      <c r="JWZ76" s="119"/>
      <c r="JXA76" s="119"/>
      <c r="JXB76" s="119"/>
      <c r="JXC76" s="119"/>
      <c r="JXD76" s="119"/>
      <c r="JXE76" s="119"/>
      <c r="JXF76" s="119"/>
      <c r="JXG76" s="119"/>
      <c r="JXH76" s="119"/>
      <c r="JXI76" s="119"/>
      <c r="JXJ76" s="119"/>
      <c r="JXK76" s="119"/>
      <c r="JXL76" s="119"/>
      <c r="JXM76" s="119"/>
      <c r="JXN76" s="119"/>
      <c r="JXO76" s="119"/>
      <c r="JXP76" s="119"/>
      <c r="JXQ76" s="119"/>
      <c r="JXR76" s="119"/>
      <c r="JXS76" s="119"/>
      <c r="JXT76" s="119"/>
      <c r="JXU76" s="119"/>
      <c r="JXV76" s="119"/>
      <c r="JXW76" s="119"/>
      <c r="JXX76" s="119"/>
      <c r="JXY76" s="119"/>
      <c r="JXZ76" s="119"/>
      <c r="JYA76" s="119"/>
      <c r="JYB76" s="119"/>
      <c r="JYC76" s="119"/>
      <c r="JYD76" s="119"/>
      <c r="JYE76" s="119"/>
      <c r="JYF76" s="119"/>
      <c r="JYG76" s="119"/>
      <c r="JYH76" s="119"/>
      <c r="JYI76" s="119"/>
      <c r="JYJ76" s="119"/>
      <c r="JYK76" s="119"/>
      <c r="JYL76" s="119"/>
      <c r="JYM76" s="119"/>
      <c r="JYN76" s="119"/>
      <c r="JYO76" s="119"/>
      <c r="JYP76" s="119"/>
      <c r="JYQ76" s="119"/>
      <c r="JYR76" s="119"/>
      <c r="JYS76" s="119"/>
      <c r="JYT76" s="119"/>
      <c r="JYU76" s="119"/>
      <c r="JYV76" s="119"/>
      <c r="JYW76" s="119"/>
      <c r="JYX76" s="119"/>
      <c r="JYY76" s="119"/>
      <c r="JYZ76" s="119"/>
      <c r="JZA76" s="119"/>
      <c r="JZB76" s="119"/>
      <c r="JZC76" s="119"/>
      <c r="JZD76" s="119"/>
      <c r="JZE76" s="119"/>
      <c r="JZF76" s="119"/>
      <c r="JZG76" s="119"/>
      <c r="JZH76" s="119"/>
      <c r="JZI76" s="119"/>
      <c r="JZJ76" s="119"/>
      <c r="JZK76" s="119"/>
      <c r="JZL76" s="119"/>
      <c r="JZM76" s="119"/>
      <c r="JZN76" s="119"/>
      <c r="JZO76" s="119"/>
      <c r="JZP76" s="119"/>
      <c r="JZQ76" s="119"/>
      <c r="JZR76" s="119"/>
      <c r="JZS76" s="119"/>
      <c r="JZT76" s="119"/>
      <c r="JZU76" s="119"/>
      <c r="JZV76" s="119"/>
      <c r="JZW76" s="119"/>
      <c r="JZX76" s="119"/>
      <c r="JZY76" s="119"/>
      <c r="JZZ76" s="119"/>
      <c r="KAA76" s="119"/>
      <c r="KAB76" s="119"/>
      <c r="KAC76" s="119"/>
      <c r="KAD76" s="119"/>
      <c r="KAE76" s="119"/>
      <c r="KAF76" s="119"/>
      <c r="KAG76" s="119"/>
      <c r="KAH76" s="119"/>
      <c r="KAI76" s="119"/>
      <c r="KAJ76" s="119"/>
      <c r="KAK76" s="119"/>
      <c r="KAL76" s="119"/>
      <c r="KAM76" s="119"/>
      <c r="KAN76" s="119"/>
      <c r="KAO76" s="119"/>
      <c r="KAP76" s="119"/>
      <c r="KAQ76" s="119"/>
      <c r="KAR76" s="119"/>
      <c r="KAS76" s="119"/>
      <c r="KAT76" s="119"/>
      <c r="KAU76" s="119"/>
      <c r="KAV76" s="119"/>
      <c r="KAW76" s="119"/>
      <c r="KAX76" s="119"/>
      <c r="KAY76" s="119"/>
      <c r="KAZ76" s="119"/>
      <c r="KBA76" s="119"/>
      <c r="KBB76" s="119"/>
      <c r="KBC76" s="119"/>
      <c r="KBD76" s="119"/>
      <c r="KBE76" s="119"/>
      <c r="KBF76" s="119"/>
      <c r="KBG76" s="119"/>
      <c r="KBH76" s="119"/>
      <c r="KBI76" s="119"/>
      <c r="KBJ76" s="119"/>
      <c r="KBK76" s="119"/>
      <c r="KBL76" s="119"/>
      <c r="KBM76" s="119"/>
      <c r="KBN76" s="119"/>
      <c r="KBO76" s="119"/>
      <c r="KBP76" s="119"/>
      <c r="KBQ76" s="119"/>
      <c r="KBR76" s="119"/>
      <c r="KBS76" s="119"/>
      <c r="KBT76" s="119"/>
      <c r="KBU76" s="119"/>
      <c r="KBV76" s="119"/>
      <c r="KBW76" s="119"/>
      <c r="KBX76" s="119"/>
      <c r="KBY76" s="119"/>
      <c r="KBZ76" s="119"/>
      <c r="KCA76" s="119"/>
      <c r="KCB76" s="119"/>
      <c r="KCC76" s="119"/>
      <c r="KCD76" s="119"/>
      <c r="KCE76" s="119"/>
      <c r="KCF76" s="119"/>
      <c r="KCG76" s="119"/>
      <c r="KCH76" s="119"/>
      <c r="KCI76" s="119"/>
      <c r="KCJ76" s="119"/>
      <c r="KCK76" s="119"/>
      <c r="KCL76" s="119"/>
      <c r="KCM76" s="119"/>
      <c r="KCN76" s="119"/>
      <c r="KCO76" s="119"/>
      <c r="KCP76" s="119"/>
      <c r="KCQ76" s="119"/>
      <c r="KCR76" s="119"/>
      <c r="KCS76" s="119"/>
      <c r="KCT76" s="119"/>
      <c r="KCU76" s="119"/>
      <c r="KCV76" s="119"/>
      <c r="KCW76" s="119"/>
      <c r="KCX76" s="119"/>
      <c r="KCY76" s="119"/>
      <c r="KCZ76" s="119"/>
      <c r="KDA76" s="119"/>
      <c r="KDB76" s="119"/>
      <c r="KDC76" s="119"/>
      <c r="KDD76" s="119"/>
      <c r="KDE76" s="119"/>
      <c r="KDF76" s="119"/>
      <c r="KDG76" s="119"/>
      <c r="KDH76" s="119"/>
      <c r="KDI76" s="119"/>
      <c r="KDJ76" s="119"/>
      <c r="KDK76" s="119"/>
      <c r="KDL76" s="119"/>
      <c r="KDM76" s="119"/>
      <c r="KDN76" s="119"/>
      <c r="KDO76" s="119"/>
      <c r="KDP76" s="119"/>
      <c r="KDQ76" s="119"/>
      <c r="KDR76" s="119"/>
      <c r="KDS76" s="119"/>
      <c r="KDT76" s="119"/>
      <c r="KDU76" s="119"/>
      <c r="KDV76" s="119"/>
      <c r="KDW76" s="119"/>
      <c r="KDX76" s="119"/>
      <c r="KDY76" s="119"/>
      <c r="KDZ76" s="119"/>
      <c r="KEA76" s="119"/>
      <c r="KEB76" s="119"/>
      <c r="KEC76" s="119"/>
      <c r="KED76" s="119"/>
      <c r="KEE76" s="119"/>
      <c r="KEF76" s="119"/>
      <c r="KEG76" s="119"/>
      <c r="KEH76" s="119"/>
      <c r="KEI76" s="119"/>
      <c r="KEJ76" s="119"/>
      <c r="KEK76" s="119"/>
      <c r="KEL76" s="119"/>
      <c r="KEM76" s="119"/>
      <c r="KEN76" s="119"/>
      <c r="KEO76" s="119"/>
      <c r="KEP76" s="119"/>
      <c r="KEQ76" s="119"/>
      <c r="KER76" s="119"/>
      <c r="KES76" s="119"/>
      <c r="KET76" s="119"/>
      <c r="KEU76" s="119"/>
      <c r="KEV76" s="119"/>
      <c r="KEW76" s="119"/>
      <c r="KEX76" s="119"/>
      <c r="KEY76" s="119"/>
      <c r="KEZ76" s="119"/>
      <c r="KFA76" s="119"/>
      <c r="KFB76" s="119"/>
      <c r="KFC76" s="119"/>
      <c r="KFD76" s="119"/>
      <c r="KFE76" s="119"/>
      <c r="KFF76" s="119"/>
      <c r="KFG76" s="119"/>
      <c r="KFH76" s="119"/>
      <c r="KFI76" s="119"/>
      <c r="KFJ76" s="119"/>
      <c r="KFK76" s="119"/>
      <c r="KFL76" s="119"/>
      <c r="KFM76" s="119"/>
      <c r="KFN76" s="119"/>
      <c r="KFO76" s="119"/>
      <c r="KFP76" s="119"/>
      <c r="KFQ76" s="119"/>
      <c r="KFR76" s="119"/>
      <c r="KFS76" s="119"/>
      <c r="KFT76" s="119"/>
      <c r="KFU76" s="119"/>
      <c r="KFV76" s="119"/>
      <c r="KFW76" s="119"/>
      <c r="KFX76" s="119"/>
      <c r="KFY76" s="119"/>
      <c r="KFZ76" s="119"/>
      <c r="KGA76" s="119"/>
      <c r="KGB76" s="119"/>
      <c r="KGC76" s="119"/>
      <c r="KGD76" s="119"/>
      <c r="KGE76" s="119"/>
      <c r="KGF76" s="119"/>
      <c r="KGG76" s="119"/>
      <c r="KGH76" s="119"/>
      <c r="KGI76" s="119"/>
      <c r="KGJ76" s="119"/>
      <c r="KGK76" s="119"/>
      <c r="KGL76" s="119"/>
      <c r="KGM76" s="119"/>
      <c r="KGN76" s="119"/>
      <c r="KGO76" s="119"/>
      <c r="KGP76" s="119"/>
      <c r="KGQ76" s="119"/>
      <c r="KGR76" s="119"/>
      <c r="KGS76" s="119"/>
      <c r="KGT76" s="119"/>
      <c r="KGU76" s="119"/>
      <c r="KGV76" s="119"/>
      <c r="KGW76" s="119"/>
      <c r="KGX76" s="119"/>
      <c r="KGY76" s="119"/>
      <c r="KGZ76" s="119"/>
      <c r="KHA76" s="119"/>
      <c r="KHB76" s="119"/>
      <c r="KHC76" s="119"/>
      <c r="KHD76" s="119"/>
      <c r="KHE76" s="119"/>
      <c r="KHF76" s="119"/>
      <c r="KHG76" s="119"/>
      <c r="KHH76" s="119"/>
      <c r="KHI76" s="119"/>
      <c r="KHJ76" s="119"/>
      <c r="KHK76" s="119"/>
      <c r="KHL76" s="119"/>
      <c r="KHM76" s="119"/>
      <c r="KHN76" s="119"/>
      <c r="KHO76" s="119"/>
      <c r="KHP76" s="119"/>
      <c r="KHQ76" s="119"/>
      <c r="KHR76" s="119"/>
      <c r="KHS76" s="119"/>
      <c r="KHT76" s="119"/>
      <c r="KHU76" s="119"/>
      <c r="KHV76" s="119"/>
      <c r="KHW76" s="119"/>
      <c r="KHX76" s="119"/>
      <c r="KHY76" s="119"/>
      <c r="KHZ76" s="119"/>
      <c r="KIA76" s="119"/>
      <c r="KIB76" s="119"/>
      <c r="KIC76" s="119"/>
      <c r="KID76" s="119"/>
      <c r="KIE76" s="119"/>
      <c r="KIF76" s="119"/>
      <c r="KIG76" s="119"/>
      <c r="KIH76" s="119"/>
      <c r="KII76" s="119"/>
      <c r="KIJ76" s="119"/>
      <c r="KIK76" s="119"/>
      <c r="KIL76" s="119"/>
      <c r="KIM76" s="119"/>
      <c r="KIN76" s="119"/>
      <c r="KIO76" s="119"/>
      <c r="KIP76" s="119"/>
      <c r="KIQ76" s="119"/>
      <c r="KIR76" s="119"/>
      <c r="KIS76" s="119"/>
      <c r="KIT76" s="119"/>
      <c r="KIU76" s="119"/>
      <c r="KIV76" s="119"/>
      <c r="KIW76" s="119"/>
      <c r="KIX76" s="119"/>
      <c r="KIY76" s="119"/>
      <c r="KIZ76" s="119"/>
      <c r="KJA76" s="119"/>
      <c r="KJB76" s="119"/>
      <c r="KJC76" s="119"/>
      <c r="KJD76" s="119"/>
      <c r="KJE76" s="119"/>
      <c r="KJF76" s="119"/>
      <c r="KJG76" s="119"/>
      <c r="KJH76" s="119"/>
      <c r="KJI76" s="119"/>
      <c r="KJJ76" s="119"/>
      <c r="KJK76" s="119"/>
      <c r="KJL76" s="119"/>
      <c r="KJM76" s="119"/>
      <c r="KJN76" s="119"/>
      <c r="KJO76" s="119"/>
      <c r="KJP76" s="119"/>
      <c r="KJQ76" s="119"/>
      <c r="KJR76" s="119"/>
      <c r="KJS76" s="119"/>
      <c r="KJT76" s="119"/>
      <c r="KJU76" s="119"/>
      <c r="KJV76" s="119"/>
      <c r="KJW76" s="119"/>
      <c r="KJX76" s="119"/>
      <c r="KJY76" s="119"/>
      <c r="KJZ76" s="119"/>
      <c r="KKA76" s="119"/>
      <c r="KKB76" s="119"/>
      <c r="KKC76" s="119"/>
      <c r="KKD76" s="119"/>
      <c r="KKE76" s="119"/>
      <c r="KKF76" s="119"/>
      <c r="KKG76" s="119"/>
      <c r="KKH76" s="119"/>
      <c r="KKI76" s="119"/>
      <c r="KKJ76" s="119"/>
      <c r="KKK76" s="119"/>
      <c r="KKL76" s="119"/>
      <c r="KKM76" s="119"/>
      <c r="KKN76" s="119"/>
      <c r="KKO76" s="119"/>
      <c r="KKP76" s="119"/>
      <c r="KKQ76" s="119"/>
      <c r="KKR76" s="119"/>
      <c r="KKS76" s="119"/>
      <c r="KKT76" s="119"/>
      <c r="KKU76" s="119"/>
      <c r="KKV76" s="119"/>
      <c r="KKW76" s="119"/>
      <c r="KKX76" s="119"/>
      <c r="KKY76" s="119"/>
      <c r="KKZ76" s="119"/>
      <c r="KLA76" s="119"/>
      <c r="KLB76" s="119"/>
      <c r="KLC76" s="119"/>
      <c r="KLD76" s="119"/>
      <c r="KLE76" s="119"/>
      <c r="KLF76" s="119"/>
      <c r="KLG76" s="119"/>
      <c r="KLH76" s="119"/>
      <c r="KLI76" s="119"/>
      <c r="KLJ76" s="119"/>
      <c r="KLK76" s="119"/>
      <c r="KLL76" s="119"/>
      <c r="KLM76" s="119"/>
      <c r="KLN76" s="119"/>
      <c r="KLO76" s="119"/>
      <c r="KLP76" s="119"/>
      <c r="KLQ76" s="119"/>
      <c r="KLR76" s="119"/>
      <c r="KLS76" s="119"/>
      <c r="KLT76" s="119"/>
      <c r="KLU76" s="119"/>
      <c r="KLV76" s="119"/>
      <c r="KLW76" s="119"/>
      <c r="KLX76" s="119"/>
      <c r="KLY76" s="119"/>
      <c r="KLZ76" s="119"/>
      <c r="KMA76" s="119"/>
      <c r="KMB76" s="119"/>
      <c r="KMC76" s="119"/>
      <c r="KMD76" s="119"/>
      <c r="KME76" s="119"/>
      <c r="KMF76" s="119"/>
      <c r="KMG76" s="119"/>
      <c r="KMH76" s="119"/>
      <c r="KMI76" s="119"/>
      <c r="KMJ76" s="119"/>
      <c r="KMK76" s="119"/>
      <c r="KML76" s="119"/>
      <c r="KMM76" s="119"/>
      <c r="KMN76" s="119"/>
      <c r="KMO76" s="119"/>
      <c r="KMP76" s="119"/>
      <c r="KMQ76" s="119"/>
      <c r="KMR76" s="119"/>
      <c r="KMS76" s="119"/>
      <c r="KMT76" s="119"/>
      <c r="KMU76" s="119"/>
      <c r="KMV76" s="119"/>
      <c r="KMW76" s="119"/>
      <c r="KMX76" s="119"/>
      <c r="KMY76" s="119"/>
      <c r="KMZ76" s="119"/>
      <c r="KNA76" s="119"/>
      <c r="KNB76" s="119"/>
      <c r="KNC76" s="119"/>
      <c r="KND76" s="119"/>
      <c r="KNE76" s="119"/>
      <c r="KNF76" s="119"/>
      <c r="KNG76" s="119"/>
      <c r="KNH76" s="119"/>
      <c r="KNI76" s="119"/>
      <c r="KNJ76" s="119"/>
      <c r="KNK76" s="119"/>
      <c r="KNL76" s="119"/>
      <c r="KNM76" s="119"/>
      <c r="KNN76" s="119"/>
      <c r="KNO76" s="119"/>
      <c r="KNP76" s="119"/>
      <c r="KNQ76" s="119"/>
      <c r="KNR76" s="119"/>
      <c r="KNS76" s="119"/>
      <c r="KNT76" s="119"/>
      <c r="KNU76" s="119"/>
      <c r="KNV76" s="119"/>
      <c r="KNW76" s="119"/>
      <c r="KNX76" s="119"/>
      <c r="KNY76" s="119"/>
      <c r="KNZ76" s="119"/>
      <c r="KOA76" s="119"/>
      <c r="KOB76" s="119"/>
      <c r="KOC76" s="119"/>
      <c r="KOD76" s="119"/>
      <c r="KOE76" s="119"/>
      <c r="KOF76" s="119"/>
      <c r="KOG76" s="119"/>
      <c r="KOH76" s="119"/>
      <c r="KOI76" s="119"/>
      <c r="KOJ76" s="119"/>
      <c r="KOK76" s="119"/>
      <c r="KOL76" s="119"/>
      <c r="KOM76" s="119"/>
      <c r="KON76" s="119"/>
      <c r="KOO76" s="119"/>
      <c r="KOP76" s="119"/>
      <c r="KOQ76" s="119"/>
      <c r="KOR76" s="119"/>
      <c r="KOS76" s="119"/>
      <c r="KOT76" s="119"/>
      <c r="KOU76" s="119"/>
      <c r="KOV76" s="119"/>
      <c r="KOW76" s="119"/>
      <c r="KOX76" s="119"/>
      <c r="KOY76" s="119"/>
      <c r="KOZ76" s="119"/>
      <c r="KPA76" s="119"/>
      <c r="KPB76" s="119"/>
      <c r="KPC76" s="119"/>
      <c r="KPD76" s="119"/>
      <c r="KPE76" s="119"/>
      <c r="KPF76" s="119"/>
      <c r="KPG76" s="119"/>
      <c r="KPH76" s="119"/>
      <c r="KPI76" s="119"/>
      <c r="KPJ76" s="119"/>
      <c r="KPK76" s="119"/>
      <c r="KPL76" s="119"/>
      <c r="KPM76" s="119"/>
      <c r="KPN76" s="119"/>
      <c r="KPO76" s="119"/>
      <c r="KPP76" s="119"/>
      <c r="KPQ76" s="119"/>
      <c r="KPR76" s="119"/>
      <c r="KPS76" s="119"/>
      <c r="KPT76" s="119"/>
      <c r="KPU76" s="119"/>
      <c r="KPV76" s="119"/>
      <c r="KPW76" s="119"/>
      <c r="KPX76" s="119"/>
      <c r="KPY76" s="119"/>
      <c r="KPZ76" s="119"/>
      <c r="KQA76" s="119"/>
      <c r="KQB76" s="119"/>
      <c r="KQC76" s="119"/>
      <c r="KQD76" s="119"/>
      <c r="KQE76" s="119"/>
      <c r="KQF76" s="119"/>
      <c r="KQG76" s="119"/>
      <c r="KQH76" s="119"/>
      <c r="KQI76" s="119"/>
      <c r="KQJ76" s="119"/>
      <c r="KQK76" s="119"/>
      <c r="KQL76" s="119"/>
      <c r="KQM76" s="119"/>
      <c r="KQN76" s="119"/>
      <c r="KQO76" s="119"/>
      <c r="KQP76" s="119"/>
      <c r="KQQ76" s="119"/>
      <c r="KQR76" s="119"/>
      <c r="KQS76" s="119"/>
      <c r="KQT76" s="119"/>
      <c r="KQU76" s="119"/>
      <c r="KQV76" s="119"/>
      <c r="KQW76" s="119"/>
      <c r="KQX76" s="119"/>
      <c r="KQY76" s="119"/>
      <c r="KQZ76" s="119"/>
      <c r="KRA76" s="119"/>
      <c r="KRB76" s="119"/>
      <c r="KRC76" s="119"/>
      <c r="KRD76" s="119"/>
      <c r="KRE76" s="119"/>
      <c r="KRF76" s="119"/>
      <c r="KRG76" s="119"/>
      <c r="KRH76" s="119"/>
      <c r="KRI76" s="119"/>
      <c r="KRJ76" s="119"/>
      <c r="KRK76" s="119"/>
      <c r="KRL76" s="119"/>
      <c r="KRM76" s="119"/>
      <c r="KRN76" s="119"/>
      <c r="KRO76" s="119"/>
      <c r="KRP76" s="119"/>
      <c r="KRQ76" s="119"/>
      <c r="KRR76" s="119"/>
      <c r="KRS76" s="119"/>
      <c r="KRT76" s="119"/>
      <c r="KRU76" s="119"/>
      <c r="KRV76" s="119"/>
      <c r="KRW76" s="119"/>
      <c r="KRX76" s="119"/>
      <c r="KRY76" s="119"/>
      <c r="KRZ76" s="119"/>
      <c r="KSA76" s="119"/>
      <c r="KSB76" s="119"/>
      <c r="KSC76" s="119"/>
      <c r="KSD76" s="119"/>
      <c r="KSE76" s="119"/>
      <c r="KSF76" s="119"/>
      <c r="KSG76" s="119"/>
      <c r="KSH76" s="119"/>
      <c r="KSI76" s="119"/>
      <c r="KSJ76" s="119"/>
      <c r="KSK76" s="119"/>
      <c r="KSL76" s="119"/>
      <c r="KSM76" s="119"/>
      <c r="KSN76" s="119"/>
      <c r="KSO76" s="119"/>
      <c r="KSP76" s="119"/>
      <c r="KSQ76" s="119"/>
      <c r="KSR76" s="119"/>
      <c r="KSS76" s="119"/>
      <c r="KST76" s="119"/>
      <c r="KSU76" s="119"/>
      <c r="KSV76" s="119"/>
      <c r="KSW76" s="119"/>
      <c r="KSX76" s="119"/>
      <c r="KSY76" s="119"/>
      <c r="KSZ76" s="119"/>
      <c r="KTA76" s="119"/>
      <c r="KTB76" s="119"/>
      <c r="KTC76" s="119"/>
      <c r="KTD76" s="119"/>
      <c r="KTE76" s="119"/>
      <c r="KTF76" s="119"/>
      <c r="KTG76" s="119"/>
      <c r="KTH76" s="119"/>
      <c r="KTI76" s="119"/>
      <c r="KTJ76" s="119"/>
      <c r="KTK76" s="119"/>
      <c r="KTL76" s="119"/>
      <c r="KTM76" s="119"/>
      <c r="KTN76" s="119"/>
      <c r="KTO76" s="119"/>
      <c r="KTP76" s="119"/>
      <c r="KTQ76" s="119"/>
      <c r="KTR76" s="119"/>
      <c r="KTS76" s="119"/>
      <c r="KTT76" s="119"/>
      <c r="KTU76" s="119"/>
      <c r="KTV76" s="119"/>
      <c r="KTW76" s="119"/>
      <c r="KTX76" s="119"/>
      <c r="KTY76" s="119"/>
      <c r="KTZ76" s="119"/>
      <c r="KUA76" s="119"/>
      <c r="KUB76" s="119"/>
      <c r="KUC76" s="119"/>
      <c r="KUD76" s="119"/>
      <c r="KUE76" s="119"/>
      <c r="KUF76" s="119"/>
      <c r="KUG76" s="119"/>
      <c r="KUH76" s="119"/>
      <c r="KUI76" s="119"/>
      <c r="KUJ76" s="119"/>
      <c r="KUK76" s="119"/>
      <c r="KUL76" s="119"/>
      <c r="KUM76" s="119"/>
      <c r="KUN76" s="119"/>
      <c r="KUO76" s="119"/>
      <c r="KUP76" s="119"/>
      <c r="KUQ76" s="119"/>
      <c r="KUR76" s="119"/>
      <c r="KUS76" s="119"/>
      <c r="KUT76" s="119"/>
      <c r="KUU76" s="119"/>
      <c r="KUV76" s="119"/>
      <c r="KUW76" s="119"/>
      <c r="KUX76" s="119"/>
      <c r="KUY76" s="119"/>
      <c r="KUZ76" s="119"/>
      <c r="KVA76" s="119"/>
      <c r="KVB76" s="119"/>
      <c r="KVC76" s="119"/>
      <c r="KVD76" s="119"/>
      <c r="KVE76" s="119"/>
      <c r="KVF76" s="119"/>
      <c r="KVG76" s="119"/>
      <c r="KVH76" s="119"/>
      <c r="KVI76" s="119"/>
      <c r="KVJ76" s="119"/>
      <c r="KVK76" s="119"/>
      <c r="KVL76" s="119"/>
      <c r="KVM76" s="119"/>
      <c r="KVN76" s="119"/>
      <c r="KVO76" s="119"/>
      <c r="KVP76" s="119"/>
      <c r="KVQ76" s="119"/>
      <c r="KVR76" s="119"/>
      <c r="KVS76" s="119"/>
      <c r="KVT76" s="119"/>
      <c r="KVU76" s="119"/>
      <c r="KVV76" s="119"/>
      <c r="KVW76" s="119"/>
      <c r="KVX76" s="119"/>
      <c r="KVY76" s="119"/>
      <c r="KVZ76" s="119"/>
      <c r="KWA76" s="119"/>
      <c r="KWB76" s="119"/>
      <c r="KWC76" s="119"/>
      <c r="KWD76" s="119"/>
      <c r="KWE76" s="119"/>
      <c r="KWF76" s="119"/>
      <c r="KWG76" s="119"/>
      <c r="KWH76" s="119"/>
      <c r="KWI76" s="119"/>
      <c r="KWJ76" s="119"/>
      <c r="KWK76" s="119"/>
      <c r="KWL76" s="119"/>
      <c r="KWM76" s="119"/>
      <c r="KWN76" s="119"/>
      <c r="KWO76" s="119"/>
      <c r="KWP76" s="119"/>
      <c r="KWQ76" s="119"/>
      <c r="KWR76" s="119"/>
      <c r="KWS76" s="119"/>
      <c r="KWT76" s="119"/>
      <c r="KWU76" s="119"/>
      <c r="KWV76" s="119"/>
      <c r="KWW76" s="119"/>
      <c r="KWX76" s="119"/>
      <c r="KWY76" s="119"/>
      <c r="KWZ76" s="119"/>
      <c r="KXA76" s="119"/>
      <c r="KXB76" s="119"/>
      <c r="KXC76" s="119"/>
      <c r="KXD76" s="119"/>
      <c r="KXE76" s="119"/>
      <c r="KXF76" s="119"/>
      <c r="KXG76" s="119"/>
      <c r="KXH76" s="119"/>
      <c r="KXI76" s="119"/>
      <c r="KXJ76" s="119"/>
      <c r="KXK76" s="119"/>
      <c r="KXL76" s="119"/>
      <c r="KXM76" s="119"/>
      <c r="KXN76" s="119"/>
      <c r="KXO76" s="119"/>
      <c r="KXP76" s="119"/>
      <c r="KXQ76" s="119"/>
      <c r="KXR76" s="119"/>
      <c r="KXS76" s="119"/>
      <c r="KXT76" s="119"/>
      <c r="KXU76" s="119"/>
      <c r="KXV76" s="119"/>
      <c r="KXW76" s="119"/>
      <c r="KXX76" s="119"/>
      <c r="KXY76" s="119"/>
      <c r="KXZ76" s="119"/>
      <c r="KYA76" s="119"/>
      <c r="KYB76" s="119"/>
      <c r="KYC76" s="119"/>
      <c r="KYD76" s="119"/>
      <c r="KYE76" s="119"/>
      <c r="KYF76" s="119"/>
      <c r="KYG76" s="119"/>
      <c r="KYH76" s="119"/>
      <c r="KYI76" s="119"/>
      <c r="KYJ76" s="119"/>
      <c r="KYK76" s="119"/>
      <c r="KYL76" s="119"/>
      <c r="KYM76" s="119"/>
      <c r="KYN76" s="119"/>
      <c r="KYO76" s="119"/>
      <c r="KYP76" s="119"/>
      <c r="KYQ76" s="119"/>
      <c r="KYR76" s="119"/>
      <c r="KYS76" s="119"/>
      <c r="KYT76" s="119"/>
      <c r="KYU76" s="119"/>
      <c r="KYV76" s="119"/>
      <c r="KYW76" s="119"/>
      <c r="KYX76" s="119"/>
      <c r="KYY76" s="119"/>
      <c r="KYZ76" s="119"/>
      <c r="KZA76" s="119"/>
      <c r="KZB76" s="119"/>
      <c r="KZC76" s="119"/>
      <c r="KZD76" s="119"/>
      <c r="KZE76" s="119"/>
      <c r="KZF76" s="119"/>
      <c r="KZG76" s="119"/>
      <c r="KZH76" s="119"/>
      <c r="KZI76" s="119"/>
      <c r="KZJ76" s="119"/>
      <c r="KZK76" s="119"/>
      <c r="KZL76" s="119"/>
      <c r="KZM76" s="119"/>
      <c r="KZN76" s="119"/>
      <c r="KZO76" s="119"/>
      <c r="KZP76" s="119"/>
      <c r="KZQ76" s="119"/>
      <c r="KZR76" s="119"/>
      <c r="KZS76" s="119"/>
      <c r="KZT76" s="119"/>
      <c r="KZU76" s="119"/>
      <c r="KZV76" s="119"/>
      <c r="KZW76" s="119"/>
      <c r="KZX76" s="119"/>
      <c r="KZY76" s="119"/>
      <c r="KZZ76" s="119"/>
      <c r="LAA76" s="119"/>
      <c r="LAB76" s="119"/>
      <c r="LAC76" s="119"/>
      <c r="LAD76" s="119"/>
      <c r="LAE76" s="119"/>
      <c r="LAF76" s="119"/>
      <c r="LAG76" s="119"/>
      <c r="LAH76" s="119"/>
      <c r="LAI76" s="119"/>
      <c r="LAJ76" s="119"/>
      <c r="LAK76" s="119"/>
      <c r="LAL76" s="119"/>
      <c r="LAM76" s="119"/>
      <c r="LAN76" s="119"/>
      <c r="LAO76" s="119"/>
      <c r="LAP76" s="119"/>
      <c r="LAQ76" s="119"/>
      <c r="LAR76" s="119"/>
      <c r="LAS76" s="119"/>
      <c r="LAT76" s="119"/>
      <c r="LAU76" s="119"/>
      <c r="LAV76" s="119"/>
      <c r="LAW76" s="119"/>
      <c r="LAX76" s="119"/>
      <c r="LAY76" s="119"/>
      <c r="LAZ76" s="119"/>
      <c r="LBA76" s="119"/>
      <c r="LBB76" s="119"/>
      <c r="LBC76" s="119"/>
      <c r="LBD76" s="119"/>
      <c r="LBE76" s="119"/>
      <c r="LBF76" s="119"/>
      <c r="LBG76" s="119"/>
      <c r="LBH76" s="119"/>
      <c r="LBI76" s="119"/>
      <c r="LBJ76" s="119"/>
      <c r="LBK76" s="119"/>
      <c r="LBL76" s="119"/>
      <c r="LBM76" s="119"/>
      <c r="LBN76" s="119"/>
      <c r="LBO76" s="119"/>
      <c r="LBP76" s="119"/>
      <c r="LBQ76" s="119"/>
      <c r="LBR76" s="119"/>
      <c r="LBS76" s="119"/>
      <c r="LBT76" s="119"/>
      <c r="LBU76" s="119"/>
      <c r="LBV76" s="119"/>
      <c r="LBW76" s="119"/>
      <c r="LBX76" s="119"/>
      <c r="LBY76" s="119"/>
      <c r="LBZ76" s="119"/>
      <c r="LCA76" s="119"/>
      <c r="LCB76" s="119"/>
      <c r="LCC76" s="119"/>
      <c r="LCD76" s="119"/>
      <c r="LCE76" s="119"/>
      <c r="LCF76" s="119"/>
      <c r="LCG76" s="119"/>
      <c r="LCH76" s="119"/>
      <c r="LCI76" s="119"/>
      <c r="LCJ76" s="119"/>
      <c r="LCK76" s="119"/>
      <c r="LCL76" s="119"/>
      <c r="LCM76" s="119"/>
      <c r="LCN76" s="119"/>
      <c r="LCO76" s="119"/>
      <c r="LCP76" s="119"/>
      <c r="LCQ76" s="119"/>
      <c r="LCR76" s="119"/>
      <c r="LCS76" s="119"/>
      <c r="LCT76" s="119"/>
      <c r="LCU76" s="119"/>
      <c r="LCV76" s="119"/>
      <c r="LCW76" s="119"/>
      <c r="LCX76" s="119"/>
      <c r="LCY76" s="119"/>
      <c r="LCZ76" s="119"/>
      <c r="LDA76" s="119"/>
      <c r="LDB76" s="119"/>
      <c r="LDC76" s="119"/>
      <c r="LDD76" s="119"/>
      <c r="LDE76" s="119"/>
      <c r="LDF76" s="119"/>
      <c r="LDG76" s="119"/>
      <c r="LDH76" s="119"/>
      <c r="LDI76" s="119"/>
      <c r="LDJ76" s="119"/>
      <c r="LDK76" s="119"/>
      <c r="LDL76" s="119"/>
      <c r="LDM76" s="119"/>
      <c r="LDN76" s="119"/>
      <c r="LDO76" s="119"/>
      <c r="LDP76" s="119"/>
      <c r="LDQ76" s="119"/>
      <c r="LDR76" s="119"/>
      <c r="LDS76" s="119"/>
      <c r="LDT76" s="119"/>
      <c r="LDU76" s="119"/>
      <c r="LDV76" s="119"/>
      <c r="LDW76" s="119"/>
      <c r="LDX76" s="119"/>
      <c r="LDY76" s="119"/>
      <c r="LDZ76" s="119"/>
      <c r="LEA76" s="119"/>
      <c r="LEB76" s="119"/>
      <c r="LEC76" s="119"/>
      <c r="LED76" s="119"/>
      <c r="LEE76" s="119"/>
      <c r="LEF76" s="119"/>
      <c r="LEG76" s="119"/>
      <c r="LEH76" s="119"/>
      <c r="LEI76" s="119"/>
      <c r="LEJ76" s="119"/>
      <c r="LEK76" s="119"/>
      <c r="LEL76" s="119"/>
      <c r="LEM76" s="119"/>
      <c r="LEN76" s="119"/>
      <c r="LEO76" s="119"/>
      <c r="LEP76" s="119"/>
      <c r="LEQ76" s="119"/>
      <c r="LER76" s="119"/>
      <c r="LES76" s="119"/>
      <c r="LET76" s="119"/>
      <c r="LEU76" s="119"/>
      <c r="LEV76" s="119"/>
      <c r="LEW76" s="119"/>
      <c r="LEX76" s="119"/>
      <c r="LEY76" s="119"/>
      <c r="LEZ76" s="119"/>
      <c r="LFA76" s="119"/>
      <c r="LFB76" s="119"/>
      <c r="LFC76" s="119"/>
      <c r="LFD76" s="119"/>
      <c r="LFE76" s="119"/>
      <c r="LFF76" s="119"/>
      <c r="LFG76" s="119"/>
      <c r="LFH76" s="119"/>
      <c r="LFI76" s="119"/>
      <c r="LFJ76" s="119"/>
      <c r="LFK76" s="119"/>
      <c r="LFL76" s="119"/>
      <c r="LFM76" s="119"/>
      <c r="LFN76" s="119"/>
      <c r="LFO76" s="119"/>
      <c r="LFP76" s="119"/>
      <c r="LFQ76" s="119"/>
      <c r="LFR76" s="119"/>
      <c r="LFS76" s="119"/>
      <c r="LFT76" s="119"/>
      <c r="LFU76" s="119"/>
      <c r="LFV76" s="119"/>
      <c r="LFW76" s="119"/>
      <c r="LFX76" s="119"/>
      <c r="LFY76" s="119"/>
      <c r="LFZ76" s="119"/>
      <c r="LGA76" s="119"/>
      <c r="LGB76" s="119"/>
      <c r="LGC76" s="119"/>
      <c r="LGD76" s="119"/>
      <c r="LGE76" s="119"/>
      <c r="LGF76" s="119"/>
      <c r="LGG76" s="119"/>
      <c r="LGH76" s="119"/>
      <c r="LGI76" s="119"/>
      <c r="LGJ76" s="119"/>
      <c r="LGK76" s="119"/>
      <c r="LGL76" s="119"/>
      <c r="LGM76" s="119"/>
      <c r="LGN76" s="119"/>
      <c r="LGO76" s="119"/>
      <c r="LGP76" s="119"/>
      <c r="LGQ76" s="119"/>
      <c r="LGR76" s="119"/>
      <c r="LGS76" s="119"/>
      <c r="LGT76" s="119"/>
      <c r="LGU76" s="119"/>
      <c r="LGV76" s="119"/>
      <c r="LGW76" s="119"/>
      <c r="LGX76" s="119"/>
      <c r="LGY76" s="119"/>
      <c r="LGZ76" s="119"/>
      <c r="LHA76" s="119"/>
      <c r="LHB76" s="119"/>
      <c r="LHC76" s="119"/>
      <c r="LHD76" s="119"/>
      <c r="LHE76" s="119"/>
      <c r="LHF76" s="119"/>
      <c r="LHG76" s="119"/>
      <c r="LHH76" s="119"/>
      <c r="LHI76" s="119"/>
      <c r="LHJ76" s="119"/>
      <c r="LHK76" s="119"/>
      <c r="LHL76" s="119"/>
      <c r="LHM76" s="119"/>
      <c r="LHN76" s="119"/>
      <c r="LHO76" s="119"/>
      <c r="LHP76" s="119"/>
      <c r="LHQ76" s="119"/>
      <c r="LHR76" s="119"/>
      <c r="LHS76" s="119"/>
      <c r="LHT76" s="119"/>
      <c r="LHU76" s="119"/>
      <c r="LHV76" s="119"/>
      <c r="LHW76" s="119"/>
      <c r="LHX76" s="119"/>
      <c r="LHY76" s="119"/>
      <c r="LHZ76" s="119"/>
      <c r="LIA76" s="119"/>
      <c r="LIB76" s="119"/>
      <c r="LIC76" s="119"/>
      <c r="LID76" s="119"/>
      <c r="LIE76" s="119"/>
      <c r="LIF76" s="119"/>
      <c r="LIG76" s="119"/>
      <c r="LIH76" s="119"/>
      <c r="LII76" s="119"/>
      <c r="LIJ76" s="119"/>
      <c r="LIK76" s="119"/>
      <c r="LIL76" s="119"/>
      <c r="LIM76" s="119"/>
      <c r="LIN76" s="119"/>
      <c r="LIO76" s="119"/>
      <c r="LIP76" s="119"/>
      <c r="LIQ76" s="119"/>
      <c r="LIR76" s="119"/>
      <c r="LIS76" s="119"/>
      <c r="LIT76" s="119"/>
      <c r="LIU76" s="119"/>
      <c r="LIV76" s="119"/>
      <c r="LIW76" s="119"/>
      <c r="LIX76" s="119"/>
      <c r="LIY76" s="119"/>
      <c r="LIZ76" s="119"/>
      <c r="LJA76" s="119"/>
      <c r="LJB76" s="119"/>
      <c r="LJC76" s="119"/>
      <c r="LJD76" s="119"/>
      <c r="LJE76" s="119"/>
      <c r="LJF76" s="119"/>
      <c r="LJG76" s="119"/>
      <c r="LJH76" s="119"/>
      <c r="LJI76" s="119"/>
      <c r="LJJ76" s="119"/>
      <c r="LJK76" s="119"/>
      <c r="LJL76" s="119"/>
      <c r="LJM76" s="119"/>
      <c r="LJN76" s="119"/>
      <c r="LJO76" s="119"/>
      <c r="LJP76" s="119"/>
      <c r="LJQ76" s="119"/>
      <c r="LJR76" s="119"/>
      <c r="LJS76" s="119"/>
      <c r="LJT76" s="119"/>
      <c r="LJU76" s="119"/>
      <c r="LJV76" s="119"/>
      <c r="LJW76" s="119"/>
      <c r="LJX76" s="119"/>
      <c r="LJY76" s="119"/>
      <c r="LJZ76" s="119"/>
      <c r="LKA76" s="119"/>
      <c r="LKB76" s="119"/>
      <c r="LKC76" s="119"/>
      <c r="LKD76" s="119"/>
      <c r="LKE76" s="119"/>
      <c r="LKF76" s="119"/>
      <c r="LKG76" s="119"/>
      <c r="LKH76" s="119"/>
      <c r="LKI76" s="119"/>
      <c r="LKJ76" s="119"/>
      <c r="LKK76" s="119"/>
      <c r="LKL76" s="119"/>
      <c r="LKM76" s="119"/>
      <c r="LKN76" s="119"/>
      <c r="LKO76" s="119"/>
      <c r="LKP76" s="119"/>
      <c r="LKQ76" s="119"/>
      <c r="LKR76" s="119"/>
      <c r="LKS76" s="119"/>
      <c r="LKT76" s="119"/>
      <c r="LKU76" s="119"/>
      <c r="LKV76" s="119"/>
      <c r="LKW76" s="119"/>
      <c r="LKX76" s="119"/>
      <c r="LKY76" s="119"/>
      <c r="LKZ76" s="119"/>
      <c r="LLA76" s="119"/>
      <c r="LLB76" s="119"/>
      <c r="LLC76" s="119"/>
      <c r="LLD76" s="119"/>
      <c r="LLE76" s="119"/>
      <c r="LLF76" s="119"/>
      <c r="LLG76" s="119"/>
      <c r="LLH76" s="119"/>
      <c r="LLI76" s="119"/>
      <c r="LLJ76" s="119"/>
      <c r="LLK76" s="119"/>
      <c r="LLL76" s="119"/>
      <c r="LLM76" s="119"/>
      <c r="LLN76" s="119"/>
      <c r="LLO76" s="119"/>
      <c r="LLP76" s="119"/>
      <c r="LLQ76" s="119"/>
      <c r="LLR76" s="119"/>
      <c r="LLS76" s="119"/>
      <c r="LLT76" s="119"/>
      <c r="LLU76" s="119"/>
      <c r="LLV76" s="119"/>
      <c r="LLW76" s="119"/>
      <c r="LLX76" s="119"/>
      <c r="LLY76" s="119"/>
      <c r="LLZ76" s="119"/>
      <c r="LMA76" s="119"/>
      <c r="LMB76" s="119"/>
      <c r="LMC76" s="119"/>
      <c r="LMD76" s="119"/>
      <c r="LME76" s="119"/>
      <c r="LMF76" s="119"/>
      <c r="LMG76" s="119"/>
      <c r="LMH76" s="119"/>
      <c r="LMI76" s="119"/>
      <c r="LMJ76" s="119"/>
      <c r="LMK76" s="119"/>
      <c r="LML76" s="119"/>
      <c r="LMM76" s="119"/>
      <c r="LMN76" s="119"/>
      <c r="LMO76" s="119"/>
      <c r="LMP76" s="119"/>
      <c r="LMQ76" s="119"/>
      <c r="LMR76" s="119"/>
      <c r="LMS76" s="119"/>
      <c r="LMT76" s="119"/>
      <c r="LMU76" s="119"/>
      <c r="LMV76" s="119"/>
      <c r="LMW76" s="119"/>
      <c r="LMX76" s="119"/>
      <c r="LMY76" s="119"/>
      <c r="LMZ76" s="119"/>
      <c r="LNA76" s="119"/>
      <c r="LNB76" s="119"/>
      <c r="LNC76" s="119"/>
      <c r="LND76" s="119"/>
      <c r="LNE76" s="119"/>
      <c r="LNF76" s="119"/>
      <c r="LNG76" s="119"/>
      <c r="LNH76" s="119"/>
      <c r="LNI76" s="119"/>
      <c r="LNJ76" s="119"/>
      <c r="LNK76" s="119"/>
      <c r="LNL76" s="119"/>
      <c r="LNM76" s="119"/>
      <c r="LNN76" s="119"/>
      <c r="LNO76" s="119"/>
      <c r="LNP76" s="119"/>
      <c r="LNQ76" s="119"/>
      <c r="LNR76" s="119"/>
      <c r="LNS76" s="119"/>
      <c r="LNT76" s="119"/>
      <c r="LNU76" s="119"/>
      <c r="LNV76" s="119"/>
      <c r="LNW76" s="119"/>
      <c r="LNX76" s="119"/>
      <c r="LNY76" s="119"/>
      <c r="LNZ76" s="119"/>
      <c r="LOA76" s="119"/>
      <c r="LOB76" s="119"/>
      <c r="LOC76" s="119"/>
      <c r="LOD76" s="119"/>
      <c r="LOE76" s="119"/>
      <c r="LOF76" s="119"/>
      <c r="LOG76" s="119"/>
      <c r="LOH76" s="119"/>
      <c r="LOI76" s="119"/>
      <c r="LOJ76" s="119"/>
      <c r="LOK76" s="119"/>
      <c r="LOL76" s="119"/>
      <c r="LOM76" s="119"/>
      <c r="LON76" s="119"/>
      <c r="LOO76" s="119"/>
      <c r="LOP76" s="119"/>
      <c r="LOQ76" s="119"/>
      <c r="LOR76" s="119"/>
      <c r="LOS76" s="119"/>
      <c r="LOT76" s="119"/>
      <c r="LOU76" s="119"/>
      <c r="LOV76" s="119"/>
      <c r="LOW76" s="119"/>
      <c r="LOX76" s="119"/>
      <c r="LOY76" s="119"/>
      <c r="LOZ76" s="119"/>
      <c r="LPA76" s="119"/>
      <c r="LPB76" s="119"/>
      <c r="LPC76" s="119"/>
      <c r="LPD76" s="119"/>
      <c r="LPE76" s="119"/>
      <c r="LPF76" s="119"/>
      <c r="LPG76" s="119"/>
      <c r="LPH76" s="119"/>
      <c r="LPI76" s="119"/>
      <c r="LPJ76" s="119"/>
      <c r="LPK76" s="119"/>
      <c r="LPL76" s="119"/>
      <c r="LPM76" s="119"/>
      <c r="LPN76" s="119"/>
      <c r="LPO76" s="119"/>
      <c r="LPP76" s="119"/>
      <c r="LPQ76" s="119"/>
      <c r="LPR76" s="119"/>
      <c r="LPS76" s="119"/>
      <c r="LPT76" s="119"/>
      <c r="LPU76" s="119"/>
      <c r="LPV76" s="119"/>
      <c r="LPW76" s="119"/>
      <c r="LPX76" s="119"/>
      <c r="LPY76" s="119"/>
      <c r="LPZ76" s="119"/>
      <c r="LQA76" s="119"/>
      <c r="LQB76" s="119"/>
      <c r="LQC76" s="119"/>
      <c r="LQD76" s="119"/>
      <c r="LQE76" s="119"/>
      <c r="LQF76" s="119"/>
      <c r="LQG76" s="119"/>
      <c r="LQH76" s="119"/>
      <c r="LQI76" s="119"/>
      <c r="LQJ76" s="119"/>
      <c r="LQK76" s="119"/>
      <c r="LQL76" s="119"/>
      <c r="LQM76" s="119"/>
      <c r="LQN76" s="119"/>
      <c r="LQO76" s="119"/>
      <c r="LQP76" s="119"/>
      <c r="LQQ76" s="119"/>
      <c r="LQR76" s="119"/>
      <c r="LQS76" s="119"/>
      <c r="LQT76" s="119"/>
      <c r="LQU76" s="119"/>
      <c r="LQV76" s="119"/>
      <c r="LQW76" s="119"/>
      <c r="LQX76" s="119"/>
      <c r="LQY76" s="119"/>
      <c r="LQZ76" s="119"/>
      <c r="LRA76" s="119"/>
      <c r="LRB76" s="119"/>
      <c r="LRC76" s="119"/>
      <c r="LRD76" s="119"/>
      <c r="LRE76" s="119"/>
      <c r="LRF76" s="119"/>
      <c r="LRG76" s="119"/>
      <c r="LRH76" s="119"/>
      <c r="LRI76" s="119"/>
      <c r="LRJ76" s="119"/>
      <c r="LRK76" s="119"/>
      <c r="LRL76" s="119"/>
      <c r="LRM76" s="119"/>
      <c r="LRN76" s="119"/>
      <c r="LRO76" s="119"/>
      <c r="LRP76" s="119"/>
      <c r="LRQ76" s="119"/>
      <c r="LRR76" s="119"/>
      <c r="LRS76" s="119"/>
      <c r="LRT76" s="119"/>
      <c r="LRU76" s="119"/>
      <c r="LRV76" s="119"/>
      <c r="LRW76" s="119"/>
      <c r="LRX76" s="119"/>
      <c r="LRY76" s="119"/>
      <c r="LRZ76" s="119"/>
      <c r="LSA76" s="119"/>
      <c r="LSB76" s="119"/>
      <c r="LSC76" s="119"/>
      <c r="LSD76" s="119"/>
      <c r="LSE76" s="119"/>
      <c r="LSF76" s="119"/>
      <c r="LSG76" s="119"/>
      <c r="LSH76" s="119"/>
      <c r="LSI76" s="119"/>
      <c r="LSJ76" s="119"/>
      <c r="LSK76" s="119"/>
      <c r="LSL76" s="119"/>
      <c r="LSM76" s="119"/>
      <c r="LSN76" s="119"/>
      <c r="LSO76" s="119"/>
      <c r="LSP76" s="119"/>
      <c r="LSQ76" s="119"/>
      <c r="LSR76" s="119"/>
      <c r="LSS76" s="119"/>
      <c r="LST76" s="119"/>
      <c r="LSU76" s="119"/>
      <c r="LSV76" s="119"/>
      <c r="LSW76" s="119"/>
      <c r="LSX76" s="119"/>
      <c r="LSY76" s="119"/>
      <c r="LSZ76" s="119"/>
      <c r="LTA76" s="119"/>
      <c r="LTB76" s="119"/>
      <c r="LTC76" s="119"/>
      <c r="LTD76" s="119"/>
      <c r="LTE76" s="119"/>
      <c r="LTF76" s="119"/>
      <c r="LTG76" s="119"/>
      <c r="LTH76" s="119"/>
      <c r="LTI76" s="119"/>
      <c r="LTJ76" s="119"/>
      <c r="LTK76" s="119"/>
      <c r="LTL76" s="119"/>
      <c r="LTM76" s="119"/>
      <c r="LTN76" s="119"/>
      <c r="LTO76" s="119"/>
      <c r="LTP76" s="119"/>
      <c r="LTQ76" s="119"/>
      <c r="LTR76" s="119"/>
      <c r="LTS76" s="119"/>
      <c r="LTT76" s="119"/>
      <c r="LTU76" s="119"/>
      <c r="LTV76" s="119"/>
      <c r="LTW76" s="119"/>
      <c r="LTX76" s="119"/>
      <c r="LTY76" s="119"/>
      <c r="LTZ76" s="119"/>
      <c r="LUA76" s="119"/>
      <c r="LUB76" s="119"/>
      <c r="LUC76" s="119"/>
      <c r="LUD76" s="119"/>
      <c r="LUE76" s="119"/>
      <c r="LUF76" s="119"/>
      <c r="LUG76" s="119"/>
      <c r="LUH76" s="119"/>
      <c r="LUI76" s="119"/>
      <c r="LUJ76" s="119"/>
      <c r="LUK76" s="119"/>
      <c r="LUL76" s="119"/>
      <c r="LUM76" s="119"/>
      <c r="LUN76" s="119"/>
      <c r="LUO76" s="119"/>
      <c r="LUP76" s="119"/>
      <c r="LUQ76" s="119"/>
      <c r="LUR76" s="119"/>
      <c r="LUS76" s="119"/>
      <c r="LUT76" s="119"/>
      <c r="LUU76" s="119"/>
      <c r="LUV76" s="119"/>
      <c r="LUW76" s="119"/>
      <c r="LUX76" s="119"/>
      <c r="LUY76" s="119"/>
      <c r="LUZ76" s="119"/>
      <c r="LVA76" s="119"/>
      <c r="LVB76" s="119"/>
      <c r="LVC76" s="119"/>
      <c r="LVD76" s="119"/>
      <c r="LVE76" s="119"/>
      <c r="LVF76" s="119"/>
      <c r="LVG76" s="119"/>
      <c r="LVH76" s="119"/>
      <c r="LVI76" s="119"/>
      <c r="LVJ76" s="119"/>
      <c r="LVK76" s="119"/>
      <c r="LVL76" s="119"/>
      <c r="LVM76" s="119"/>
      <c r="LVN76" s="119"/>
      <c r="LVO76" s="119"/>
      <c r="LVP76" s="119"/>
      <c r="LVQ76" s="119"/>
      <c r="LVR76" s="119"/>
      <c r="LVS76" s="119"/>
      <c r="LVT76" s="119"/>
      <c r="LVU76" s="119"/>
      <c r="LVV76" s="119"/>
      <c r="LVW76" s="119"/>
      <c r="LVX76" s="119"/>
      <c r="LVY76" s="119"/>
      <c r="LVZ76" s="119"/>
      <c r="LWA76" s="119"/>
      <c r="LWB76" s="119"/>
      <c r="LWC76" s="119"/>
      <c r="LWD76" s="119"/>
      <c r="LWE76" s="119"/>
      <c r="LWF76" s="119"/>
      <c r="LWG76" s="119"/>
      <c r="LWH76" s="119"/>
      <c r="LWI76" s="119"/>
      <c r="LWJ76" s="119"/>
      <c r="LWK76" s="119"/>
      <c r="LWL76" s="119"/>
      <c r="LWM76" s="119"/>
      <c r="LWN76" s="119"/>
      <c r="LWO76" s="119"/>
      <c r="LWP76" s="119"/>
      <c r="LWQ76" s="119"/>
      <c r="LWR76" s="119"/>
      <c r="LWS76" s="119"/>
      <c r="LWT76" s="119"/>
      <c r="LWU76" s="119"/>
      <c r="LWV76" s="119"/>
      <c r="LWW76" s="119"/>
      <c r="LWX76" s="119"/>
      <c r="LWY76" s="119"/>
      <c r="LWZ76" s="119"/>
      <c r="LXA76" s="119"/>
      <c r="LXB76" s="119"/>
      <c r="LXC76" s="119"/>
      <c r="LXD76" s="119"/>
      <c r="LXE76" s="119"/>
      <c r="LXF76" s="119"/>
      <c r="LXG76" s="119"/>
      <c r="LXH76" s="119"/>
      <c r="LXI76" s="119"/>
      <c r="LXJ76" s="119"/>
      <c r="LXK76" s="119"/>
      <c r="LXL76" s="119"/>
      <c r="LXM76" s="119"/>
      <c r="LXN76" s="119"/>
      <c r="LXO76" s="119"/>
      <c r="LXP76" s="119"/>
      <c r="LXQ76" s="119"/>
      <c r="LXR76" s="119"/>
      <c r="LXS76" s="119"/>
      <c r="LXT76" s="119"/>
      <c r="LXU76" s="119"/>
      <c r="LXV76" s="119"/>
      <c r="LXW76" s="119"/>
      <c r="LXX76" s="119"/>
      <c r="LXY76" s="119"/>
      <c r="LXZ76" s="119"/>
      <c r="LYA76" s="119"/>
      <c r="LYB76" s="119"/>
      <c r="LYC76" s="119"/>
      <c r="LYD76" s="119"/>
      <c r="LYE76" s="119"/>
      <c r="LYF76" s="119"/>
      <c r="LYG76" s="119"/>
      <c r="LYH76" s="119"/>
      <c r="LYI76" s="119"/>
      <c r="LYJ76" s="119"/>
      <c r="LYK76" s="119"/>
      <c r="LYL76" s="119"/>
      <c r="LYM76" s="119"/>
      <c r="LYN76" s="119"/>
      <c r="LYO76" s="119"/>
      <c r="LYP76" s="119"/>
      <c r="LYQ76" s="119"/>
      <c r="LYR76" s="119"/>
      <c r="LYS76" s="119"/>
      <c r="LYT76" s="119"/>
      <c r="LYU76" s="119"/>
      <c r="LYV76" s="119"/>
      <c r="LYW76" s="119"/>
      <c r="LYX76" s="119"/>
      <c r="LYY76" s="119"/>
      <c r="LYZ76" s="119"/>
      <c r="LZA76" s="119"/>
      <c r="LZB76" s="119"/>
      <c r="LZC76" s="119"/>
      <c r="LZD76" s="119"/>
      <c r="LZE76" s="119"/>
      <c r="LZF76" s="119"/>
      <c r="LZG76" s="119"/>
      <c r="LZH76" s="119"/>
      <c r="LZI76" s="119"/>
      <c r="LZJ76" s="119"/>
      <c r="LZK76" s="119"/>
      <c r="LZL76" s="119"/>
      <c r="LZM76" s="119"/>
      <c r="LZN76" s="119"/>
      <c r="LZO76" s="119"/>
      <c r="LZP76" s="119"/>
      <c r="LZQ76" s="119"/>
      <c r="LZR76" s="119"/>
      <c r="LZS76" s="119"/>
      <c r="LZT76" s="119"/>
      <c r="LZU76" s="119"/>
      <c r="LZV76" s="119"/>
      <c r="LZW76" s="119"/>
      <c r="LZX76" s="119"/>
      <c r="LZY76" s="119"/>
      <c r="LZZ76" s="119"/>
      <c r="MAA76" s="119"/>
      <c r="MAB76" s="119"/>
      <c r="MAC76" s="119"/>
      <c r="MAD76" s="119"/>
      <c r="MAE76" s="119"/>
      <c r="MAF76" s="119"/>
      <c r="MAG76" s="119"/>
      <c r="MAH76" s="119"/>
      <c r="MAI76" s="119"/>
      <c r="MAJ76" s="119"/>
      <c r="MAK76" s="119"/>
      <c r="MAL76" s="119"/>
      <c r="MAM76" s="119"/>
      <c r="MAN76" s="119"/>
      <c r="MAO76" s="119"/>
      <c r="MAP76" s="119"/>
      <c r="MAQ76" s="119"/>
      <c r="MAR76" s="119"/>
      <c r="MAS76" s="119"/>
      <c r="MAT76" s="119"/>
      <c r="MAU76" s="119"/>
      <c r="MAV76" s="119"/>
      <c r="MAW76" s="119"/>
      <c r="MAX76" s="119"/>
      <c r="MAY76" s="119"/>
      <c r="MAZ76" s="119"/>
      <c r="MBA76" s="119"/>
      <c r="MBB76" s="119"/>
      <c r="MBC76" s="119"/>
      <c r="MBD76" s="119"/>
      <c r="MBE76" s="119"/>
      <c r="MBF76" s="119"/>
      <c r="MBG76" s="119"/>
      <c r="MBH76" s="119"/>
      <c r="MBI76" s="119"/>
      <c r="MBJ76" s="119"/>
      <c r="MBK76" s="119"/>
      <c r="MBL76" s="119"/>
      <c r="MBM76" s="119"/>
      <c r="MBN76" s="119"/>
      <c r="MBO76" s="119"/>
      <c r="MBP76" s="119"/>
      <c r="MBQ76" s="119"/>
      <c r="MBR76" s="119"/>
      <c r="MBS76" s="119"/>
      <c r="MBT76" s="119"/>
      <c r="MBU76" s="119"/>
      <c r="MBV76" s="119"/>
      <c r="MBW76" s="119"/>
      <c r="MBX76" s="119"/>
      <c r="MBY76" s="119"/>
      <c r="MBZ76" s="119"/>
      <c r="MCA76" s="119"/>
      <c r="MCB76" s="119"/>
      <c r="MCC76" s="119"/>
      <c r="MCD76" s="119"/>
      <c r="MCE76" s="119"/>
      <c r="MCF76" s="119"/>
      <c r="MCG76" s="119"/>
      <c r="MCH76" s="119"/>
      <c r="MCI76" s="119"/>
      <c r="MCJ76" s="119"/>
      <c r="MCK76" s="119"/>
      <c r="MCL76" s="119"/>
      <c r="MCM76" s="119"/>
      <c r="MCN76" s="119"/>
      <c r="MCO76" s="119"/>
      <c r="MCP76" s="119"/>
      <c r="MCQ76" s="119"/>
      <c r="MCR76" s="119"/>
      <c r="MCS76" s="119"/>
      <c r="MCT76" s="119"/>
      <c r="MCU76" s="119"/>
      <c r="MCV76" s="119"/>
      <c r="MCW76" s="119"/>
      <c r="MCX76" s="119"/>
      <c r="MCY76" s="119"/>
      <c r="MCZ76" s="119"/>
      <c r="MDA76" s="119"/>
      <c r="MDB76" s="119"/>
      <c r="MDC76" s="119"/>
      <c r="MDD76" s="119"/>
      <c r="MDE76" s="119"/>
      <c r="MDF76" s="119"/>
      <c r="MDG76" s="119"/>
      <c r="MDH76" s="119"/>
      <c r="MDI76" s="119"/>
      <c r="MDJ76" s="119"/>
      <c r="MDK76" s="119"/>
      <c r="MDL76" s="119"/>
      <c r="MDM76" s="119"/>
      <c r="MDN76" s="119"/>
      <c r="MDO76" s="119"/>
      <c r="MDP76" s="119"/>
      <c r="MDQ76" s="119"/>
      <c r="MDR76" s="119"/>
      <c r="MDS76" s="119"/>
      <c r="MDT76" s="119"/>
      <c r="MDU76" s="119"/>
      <c r="MDV76" s="119"/>
      <c r="MDW76" s="119"/>
      <c r="MDX76" s="119"/>
      <c r="MDY76" s="119"/>
      <c r="MDZ76" s="119"/>
      <c r="MEA76" s="119"/>
      <c r="MEB76" s="119"/>
      <c r="MEC76" s="119"/>
      <c r="MED76" s="119"/>
      <c r="MEE76" s="119"/>
      <c r="MEF76" s="119"/>
      <c r="MEG76" s="119"/>
      <c r="MEH76" s="119"/>
      <c r="MEI76" s="119"/>
      <c r="MEJ76" s="119"/>
      <c r="MEK76" s="119"/>
      <c r="MEL76" s="119"/>
      <c r="MEM76" s="119"/>
      <c r="MEN76" s="119"/>
      <c r="MEO76" s="119"/>
      <c r="MEP76" s="119"/>
      <c r="MEQ76" s="119"/>
      <c r="MER76" s="119"/>
      <c r="MES76" s="119"/>
      <c r="MET76" s="119"/>
      <c r="MEU76" s="119"/>
      <c r="MEV76" s="119"/>
      <c r="MEW76" s="119"/>
      <c r="MEX76" s="119"/>
      <c r="MEY76" s="119"/>
      <c r="MEZ76" s="119"/>
      <c r="MFA76" s="119"/>
      <c r="MFB76" s="119"/>
      <c r="MFC76" s="119"/>
      <c r="MFD76" s="119"/>
      <c r="MFE76" s="119"/>
      <c r="MFF76" s="119"/>
      <c r="MFG76" s="119"/>
      <c r="MFH76" s="119"/>
      <c r="MFI76" s="119"/>
      <c r="MFJ76" s="119"/>
      <c r="MFK76" s="119"/>
      <c r="MFL76" s="119"/>
      <c r="MFM76" s="119"/>
      <c r="MFN76" s="119"/>
      <c r="MFO76" s="119"/>
      <c r="MFP76" s="119"/>
      <c r="MFQ76" s="119"/>
      <c r="MFR76" s="119"/>
      <c r="MFS76" s="119"/>
      <c r="MFT76" s="119"/>
      <c r="MFU76" s="119"/>
      <c r="MFV76" s="119"/>
      <c r="MFW76" s="119"/>
      <c r="MFX76" s="119"/>
      <c r="MFY76" s="119"/>
      <c r="MFZ76" s="119"/>
      <c r="MGA76" s="119"/>
      <c r="MGB76" s="119"/>
      <c r="MGC76" s="119"/>
      <c r="MGD76" s="119"/>
      <c r="MGE76" s="119"/>
      <c r="MGF76" s="119"/>
      <c r="MGG76" s="119"/>
      <c r="MGH76" s="119"/>
      <c r="MGI76" s="119"/>
      <c r="MGJ76" s="119"/>
      <c r="MGK76" s="119"/>
      <c r="MGL76" s="119"/>
      <c r="MGM76" s="119"/>
      <c r="MGN76" s="119"/>
      <c r="MGO76" s="119"/>
      <c r="MGP76" s="119"/>
      <c r="MGQ76" s="119"/>
      <c r="MGR76" s="119"/>
      <c r="MGS76" s="119"/>
      <c r="MGT76" s="119"/>
      <c r="MGU76" s="119"/>
      <c r="MGV76" s="119"/>
      <c r="MGW76" s="119"/>
      <c r="MGX76" s="119"/>
      <c r="MGY76" s="119"/>
      <c r="MGZ76" s="119"/>
      <c r="MHA76" s="119"/>
      <c r="MHB76" s="119"/>
      <c r="MHC76" s="119"/>
      <c r="MHD76" s="119"/>
      <c r="MHE76" s="119"/>
      <c r="MHF76" s="119"/>
      <c r="MHG76" s="119"/>
      <c r="MHH76" s="119"/>
      <c r="MHI76" s="119"/>
      <c r="MHJ76" s="119"/>
      <c r="MHK76" s="119"/>
      <c r="MHL76" s="119"/>
      <c r="MHM76" s="119"/>
      <c r="MHN76" s="119"/>
      <c r="MHO76" s="119"/>
      <c r="MHP76" s="119"/>
      <c r="MHQ76" s="119"/>
      <c r="MHR76" s="119"/>
      <c r="MHS76" s="119"/>
      <c r="MHT76" s="119"/>
      <c r="MHU76" s="119"/>
      <c r="MHV76" s="119"/>
      <c r="MHW76" s="119"/>
      <c r="MHX76" s="119"/>
      <c r="MHY76" s="119"/>
      <c r="MHZ76" s="119"/>
      <c r="MIA76" s="119"/>
      <c r="MIB76" s="119"/>
      <c r="MIC76" s="119"/>
      <c r="MID76" s="119"/>
      <c r="MIE76" s="119"/>
      <c r="MIF76" s="119"/>
      <c r="MIG76" s="119"/>
      <c r="MIH76" s="119"/>
      <c r="MII76" s="119"/>
      <c r="MIJ76" s="119"/>
      <c r="MIK76" s="119"/>
      <c r="MIL76" s="119"/>
      <c r="MIM76" s="119"/>
      <c r="MIN76" s="119"/>
      <c r="MIO76" s="119"/>
      <c r="MIP76" s="119"/>
      <c r="MIQ76" s="119"/>
      <c r="MIR76" s="119"/>
      <c r="MIS76" s="119"/>
      <c r="MIT76" s="119"/>
      <c r="MIU76" s="119"/>
      <c r="MIV76" s="119"/>
      <c r="MIW76" s="119"/>
      <c r="MIX76" s="119"/>
      <c r="MIY76" s="119"/>
      <c r="MIZ76" s="119"/>
      <c r="MJA76" s="119"/>
      <c r="MJB76" s="119"/>
      <c r="MJC76" s="119"/>
      <c r="MJD76" s="119"/>
      <c r="MJE76" s="119"/>
      <c r="MJF76" s="119"/>
      <c r="MJG76" s="119"/>
      <c r="MJH76" s="119"/>
      <c r="MJI76" s="119"/>
      <c r="MJJ76" s="119"/>
      <c r="MJK76" s="119"/>
      <c r="MJL76" s="119"/>
      <c r="MJM76" s="119"/>
      <c r="MJN76" s="119"/>
      <c r="MJO76" s="119"/>
      <c r="MJP76" s="119"/>
      <c r="MJQ76" s="119"/>
      <c r="MJR76" s="119"/>
      <c r="MJS76" s="119"/>
      <c r="MJT76" s="119"/>
      <c r="MJU76" s="119"/>
      <c r="MJV76" s="119"/>
      <c r="MJW76" s="119"/>
      <c r="MJX76" s="119"/>
      <c r="MJY76" s="119"/>
      <c r="MJZ76" s="119"/>
      <c r="MKA76" s="119"/>
      <c r="MKB76" s="119"/>
      <c r="MKC76" s="119"/>
      <c r="MKD76" s="119"/>
      <c r="MKE76" s="119"/>
      <c r="MKF76" s="119"/>
      <c r="MKG76" s="119"/>
      <c r="MKH76" s="119"/>
      <c r="MKI76" s="119"/>
      <c r="MKJ76" s="119"/>
      <c r="MKK76" s="119"/>
      <c r="MKL76" s="119"/>
      <c r="MKM76" s="119"/>
      <c r="MKN76" s="119"/>
      <c r="MKO76" s="119"/>
      <c r="MKP76" s="119"/>
      <c r="MKQ76" s="119"/>
      <c r="MKR76" s="119"/>
      <c r="MKS76" s="119"/>
      <c r="MKT76" s="119"/>
      <c r="MKU76" s="119"/>
      <c r="MKV76" s="119"/>
      <c r="MKW76" s="119"/>
      <c r="MKX76" s="119"/>
      <c r="MKY76" s="119"/>
      <c r="MKZ76" s="119"/>
      <c r="MLA76" s="119"/>
      <c r="MLB76" s="119"/>
      <c r="MLC76" s="119"/>
      <c r="MLD76" s="119"/>
      <c r="MLE76" s="119"/>
      <c r="MLF76" s="119"/>
      <c r="MLG76" s="119"/>
      <c r="MLH76" s="119"/>
      <c r="MLI76" s="119"/>
      <c r="MLJ76" s="119"/>
      <c r="MLK76" s="119"/>
      <c r="MLL76" s="119"/>
      <c r="MLM76" s="119"/>
      <c r="MLN76" s="119"/>
      <c r="MLO76" s="119"/>
      <c r="MLP76" s="119"/>
      <c r="MLQ76" s="119"/>
      <c r="MLR76" s="119"/>
      <c r="MLS76" s="119"/>
      <c r="MLT76" s="119"/>
      <c r="MLU76" s="119"/>
      <c r="MLV76" s="119"/>
      <c r="MLW76" s="119"/>
      <c r="MLX76" s="119"/>
      <c r="MLY76" s="119"/>
      <c r="MLZ76" s="119"/>
      <c r="MMA76" s="119"/>
      <c r="MMB76" s="119"/>
      <c r="MMC76" s="119"/>
      <c r="MMD76" s="119"/>
      <c r="MME76" s="119"/>
      <c r="MMF76" s="119"/>
      <c r="MMG76" s="119"/>
      <c r="MMH76" s="119"/>
      <c r="MMI76" s="119"/>
      <c r="MMJ76" s="119"/>
      <c r="MMK76" s="119"/>
      <c r="MML76" s="119"/>
      <c r="MMM76" s="119"/>
      <c r="MMN76" s="119"/>
      <c r="MMO76" s="119"/>
      <c r="MMP76" s="119"/>
      <c r="MMQ76" s="119"/>
      <c r="MMR76" s="119"/>
      <c r="MMS76" s="119"/>
      <c r="MMT76" s="119"/>
      <c r="MMU76" s="119"/>
      <c r="MMV76" s="119"/>
      <c r="MMW76" s="119"/>
      <c r="MMX76" s="119"/>
      <c r="MMY76" s="119"/>
      <c r="MMZ76" s="119"/>
      <c r="MNA76" s="119"/>
      <c r="MNB76" s="119"/>
      <c r="MNC76" s="119"/>
      <c r="MND76" s="119"/>
      <c r="MNE76" s="119"/>
      <c r="MNF76" s="119"/>
      <c r="MNG76" s="119"/>
      <c r="MNH76" s="119"/>
      <c r="MNI76" s="119"/>
      <c r="MNJ76" s="119"/>
      <c r="MNK76" s="119"/>
      <c r="MNL76" s="119"/>
      <c r="MNM76" s="119"/>
      <c r="MNN76" s="119"/>
      <c r="MNO76" s="119"/>
      <c r="MNP76" s="119"/>
      <c r="MNQ76" s="119"/>
      <c r="MNR76" s="119"/>
      <c r="MNS76" s="119"/>
      <c r="MNT76" s="119"/>
      <c r="MNU76" s="119"/>
      <c r="MNV76" s="119"/>
      <c r="MNW76" s="119"/>
      <c r="MNX76" s="119"/>
      <c r="MNY76" s="119"/>
      <c r="MNZ76" s="119"/>
      <c r="MOA76" s="119"/>
      <c r="MOB76" s="119"/>
      <c r="MOC76" s="119"/>
      <c r="MOD76" s="119"/>
      <c r="MOE76" s="119"/>
      <c r="MOF76" s="119"/>
      <c r="MOG76" s="119"/>
      <c r="MOH76" s="119"/>
      <c r="MOI76" s="119"/>
      <c r="MOJ76" s="119"/>
      <c r="MOK76" s="119"/>
      <c r="MOL76" s="119"/>
      <c r="MOM76" s="119"/>
      <c r="MON76" s="119"/>
      <c r="MOO76" s="119"/>
      <c r="MOP76" s="119"/>
      <c r="MOQ76" s="119"/>
      <c r="MOR76" s="119"/>
      <c r="MOS76" s="119"/>
      <c r="MOT76" s="119"/>
      <c r="MOU76" s="119"/>
      <c r="MOV76" s="119"/>
      <c r="MOW76" s="119"/>
      <c r="MOX76" s="119"/>
      <c r="MOY76" s="119"/>
      <c r="MOZ76" s="119"/>
      <c r="MPA76" s="119"/>
      <c r="MPB76" s="119"/>
      <c r="MPC76" s="119"/>
      <c r="MPD76" s="119"/>
      <c r="MPE76" s="119"/>
      <c r="MPF76" s="119"/>
      <c r="MPG76" s="119"/>
      <c r="MPH76" s="119"/>
      <c r="MPI76" s="119"/>
      <c r="MPJ76" s="119"/>
      <c r="MPK76" s="119"/>
      <c r="MPL76" s="119"/>
      <c r="MPM76" s="119"/>
      <c r="MPN76" s="119"/>
      <c r="MPO76" s="119"/>
      <c r="MPP76" s="119"/>
      <c r="MPQ76" s="119"/>
      <c r="MPR76" s="119"/>
      <c r="MPS76" s="119"/>
      <c r="MPT76" s="119"/>
      <c r="MPU76" s="119"/>
      <c r="MPV76" s="119"/>
      <c r="MPW76" s="119"/>
      <c r="MPX76" s="119"/>
      <c r="MPY76" s="119"/>
      <c r="MPZ76" s="119"/>
      <c r="MQA76" s="119"/>
      <c r="MQB76" s="119"/>
      <c r="MQC76" s="119"/>
      <c r="MQD76" s="119"/>
      <c r="MQE76" s="119"/>
      <c r="MQF76" s="119"/>
      <c r="MQG76" s="119"/>
      <c r="MQH76" s="119"/>
      <c r="MQI76" s="119"/>
      <c r="MQJ76" s="119"/>
      <c r="MQK76" s="119"/>
      <c r="MQL76" s="119"/>
      <c r="MQM76" s="119"/>
      <c r="MQN76" s="119"/>
      <c r="MQO76" s="119"/>
      <c r="MQP76" s="119"/>
      <c r="MQQ76" s="119"/>
      <c r="MQR76" s="119"/>
      <c r="MQS76" s="119"/>
      <c r="MQT76" s="119"/>
      <c r="MQU76" s="119"/>
      <c r="MQV76" s="119"/>
      <c r="MQW76" s="119"/>
      <c r="MQX76" s="119"/>
      <c r="MQY76" s="119"/>
      <c r="MQZ76" s="119"/>
      <c r="MRA76" s="119"/>
      <c r="MRB76" s="119"/>
      <c r="MRC76" s="119"/>
      <c r="MRD76" s="119"/>
      <c r="MRE76" s="119"/>
      <c r="MRF76" s="119"/>
      <c r="MRG76" s="119"/>
      <c r="MRH76" s="119"/>
      <c r="MRI76" s="119"/>
      <c r="MRJ76" s="119"/>
      <c r="MRK76" s="119"/>
      <c r="MRL76" s="119"/>
      <c r="MRM76" s="119"/>
      <c r="MRN76" s="119"/>
      <c r="MRO76" s="119"/>
      <c r="MRP76" s="119"/>
      <c r="MRQ76" s="119"/>
      <c r="MRR76" s="119"/>
      <c r="MRS76" s="119"/>
      <c r="MRT76" s="119"/>
      <c r="MRU76" s="119"/>
      <c r="MRV76" s="119"/>
      <c r="MRW76" s="119"/>
      <c r="MRX76" s="119"/>
      <c r="MRY76" s="119"/>
      <c r="MRZ76" s="119"/>
      <c r="MSA76" s="119"/>
      <c r="MSB76" s="119"/>
      <c r="MSC76" s="119"/>
      <c r="MSD76" s="119"/>
      <c r="MSE76" s="119"/>
      <c r="MSF76" s="119"/>
      <c r="MSG76" s="119"/>
      <c r="MSH76" s="119"/>
      <c r="MSI76" s="119"/>
      <c r="MSJ76" s="119"/>
      <c r="MSK76" s="119"/>
      <c r="MSL76" s="119"/>
      <c r="MSM76" s="119"/>
      <c r="MSN76" s="119"/>
      <c r="MSO76" s="119"/>
      <c r="MSP76" s="119"/>
      <c r="MSQ76" s="119"/>
      <c r="MSR76" s="119"/>
      <c r="MSS76" s="119"/>
      <c r="MST76" s="119"/>
      <c r="MSU76" s="119"/>
      <c r="MSV76" s="119"/>
      <c r="MSW76" s="119"/>
      <c r="MSX76" s="119"/>
      <c r="MSY76" s="119"/>
      <c r="MSZ76" s="119"/>
      <c r="MTA76" s="119"/>
      <c r="MTB76" s="119"/>
      <c r="MTC76" s="119"/>
      <c r="MTD76" s="119"/>
      <c r="MTE76" s="119"/>
      <c r="MTF76" s="119"/>
      <c r="MTG76" s="119"/>
      <c r="MTH76" s="119"/>
      <c r="MTI76" s="119"/>
      <c r="MTJ76" s="119"/>
      <c r="MTK76" s="119"/>
      <c r="MTL76" s="119"/>
      <c r="MTM76" s="119"/>
      <c r="MTN76" s="119"/>
      <c r="MTO76" s="119"/>
      <c r="MTP76" s="119"/>
      <c r="MTQ76" s="119"/>
      <c r="MTR76" s="119"/>
      <c r="MTS76" s="119"/>
      <c r="MTT76" s="119"/>
      <c r="MTU76" s="119"/>
      <c r="MTV76" s="119"/>
      <c r="MTW76" s="119"/>
      <c r="MTX76" s="119"/>
      <c r="MTY76" s="119"/>
      <c r="MTZ76" s="119"/>
      <c r="MUA76" s="119"/>
      <c r="MUB76" s="119"/>
      <c r="MUC76" s="119"/>
      <c r="MUD76" s="119"/>
      <c r="MUE76" s="119"/>
      <c r="MUF76" s="119"/>
      <c r="MUG76" s="119"/>
      <c r="MUH76" s="119"/>
      <c r="MUI76" s="119"/>
      <c r="MUJ76" s="119"/>
      <c r="MUK76" s="119"/>
      <c r="MUL76" s="119"/>
      <c r="MUM76" s="119"/>
      <c r="MUN76" s="119"/>
      <c r="MUO76" s="119"/>
      <c r="MUP76" s="119"/>
      <c r="MUQ76" s="119"/>
      <c r="MUR76" s="119"/>
      <c r="MUS76" s="119"/>
      <c r="MUT76" s="119"/>
      <c r="MUU76" s="119"/>
      <c r="MUV76" s="119"/>
      <c r="MUW76" s="119"/>
      <c r="MUX76" s="119"/>
      <c r="MUY76" s="119"/>
      <c r="MUZ76" s="119"/>
      <c r="MVA76" s="119"/>
      <c r="MVB76" s="119"/>
      <c r="MVC76" s="119"/>
      <c r="MVD76" s="119"/>
      <c r="MVE76" s="119"/>
      <c r="MVF76" s="119"/>
      <c r="MVG76" s="119"/>
      <c r="MVH76" s="119"/>
      <c r="MVI76" s="119"/>
      <c r="MVJ76" s="119"/>
      <c r="MVK76" s="119"/>
      <c r="MVL76" s="119"/>
      <c r="MVM76" s="119"/>
      <c r="MVN76" s="119"/>
      <c r="MVO76" s="119"/>
      <c r="MVP76" s="119"/>
      <c r="MVQ76" s="119"/>
      <c r="MVR76" s="119"/>
      <c r="MVS76" s="119"/>
      <c r="MVT76" s="119"/>
      <c r="MVU76" s="119"/>
      <c r="MVV76" s="119"/>
      <c r="MVW76" s="119"/>
      <c r="MVX76" s="119"/>
      <c r="MVY76" s="119"/>
      <c r="MVZ76" s="119"/>
      <c r="MWA76" s="119"/>
      <c r="MWB76" s="119"/>
      <c r="MWC76" s="119"/>
      <c r="MWD76" s="119"/>
      <c r="MWE76" s="119"/>
      <c r="MWF76" s="119"/>
      <c r="MWG76" s="119"/>
      <c r="MWH76" s="119"/>
      <c r="MWI76" s="119"/>
      <c r="MWJ76" s="119"/>
      <c r="MWK76" s="119"/>
      <c r="MWL76" s="119"/>
      <c r="MWM76" s="119"/>
      <c r="MWN76" s="119"/>
      <c r="MWO76" s="119"/>
      <c r="MWP76" s="119"/>
      <c r="MWQ76" s="119"/>
      <c r="MWR76" s="119"/>
      <c r="MWS76" s="119"/>
      <c r="MWT76" s="119"/>
      <c r="MWU76" s="119"/>
      <c r="MWV76" s="119"/>
      <c r="MWW76" s="119"/>
      <c r="MWX76" s="119"/>
      <c r="MWY76" s="119"/>
      <c r="MWZ76" s="119"/>
      <c r="MXA76" s="119"/>
      <c r="MXB76" s="119"/>
      <c r="MXC76" s="119"/>
      <c r="MXD76" s="119"/>
      <c r="MXE76" s="119"/>
      <c r="MXF76" s="119"/>
      <c r="MXG76" s="119"/>
      <c r="MXH76" s="119"/>
      <c r="MXI76" s="119"/>
      <c r="MXJ76" s="119"/>
      <c r="MXK76" s="119"/>
      <c r="MXL76" s="119"/>
      <c r="MXM76" s="119"/>
      <c r="MXN76" s="119"/>
      <c r="MXO76" s="119"/>
      <c r="MXP76" s="119"/>
      <c r="MXQ76" s="119"/>
      <c r="MXR76" s="119"/>
      <c r="MXS76" s="119"/>
      <c r="MXT76" s="119"/>
      <c r="MXU76" s="119"/>
      <c r="MXV76" s="119"/>
      <c r="MXW76" s="119"/>
      <c r="MXX76" s="119"/>
      <c r="MXY76" s="119"/>
      <c r="MXZ76" s="119"/>
      <c r="MYA76" s="119"/>
      <c r="MYB76" s="119"/>
      <c r="MYC76" s="119"/>
      <c r="MYD76" s="119"/>
      <c r="MYE76" s="119"/>
      <c r="MYF76" s="119"/>
      <c r="MYG76" s="119"/>
      <c r="MYH76" s="119"/>
      <c r="MYI76" s="119"/>
      <c r="MYJ76" s="119"/>
      <c r="MYK76" s="119"/>
      <c r="MYL76" s="119"/>
      <c r="MYM76" s="119"/>
      <c r="MYN76" s="119"/>
      <c r="MYO76" s="119"/>
      <c r="MYP76" s="119"/>
      <c r="MYQ76" s="119"/>
      <c r="MYR76" s="119"/>
      <c r="MYS76" s="119"/>
      <c r="MYT76" s="119"/>
      <c r="MYU76" s="119"/>
      <c r="MYV76" s="119"/>
      <c r="MYW76" s="119"/>
      <c r="MYX76" s="119"/>
      <c r="MYY76" s="119"/>
      <c r="MYZ76" s="119"/>
      <c r="MZA76" s="119"/>
      <c r="MZB76" s="119"/>
      <c r="MZC76" s="119"/>
      <c r="MZD76" s="119"/>
      <c r="MZE76" s="119"/>
      <c r="MZF76" s="119"/>
      <c r="MZG76" s="119"/>
      <c r="MZH76" s="119"/>
      <c r="MZI76" s="119"/>
      <c r="MZJ76" s="119"/>
      <c r="MZK76" s="119"/>
      <c r="MZL76" s="119"/>
      <c r="MZM76" s="119"/>
      <c r="MZN76" s="119"/>
      <c r="MZO76" s="119"/>
      <c r="MZP76" s="119"/>
      <c r="MZQ76" s="119"/>
      <c r="MZR76" s="119"/>
      <c r="MZS76" s="119"/>
      <c r="MZT76" s="119"/>
      <c r="MZU76" s="119"/>
      <c r="MZV76" s="119"/>
      <c r="MZW76" s="119"/>
      <c r="MZX76" s="119"/>
      <c r="MZY76" s="119"/>
      <c r="MZZ76" s="119"/>
      <c r="NAA76" s="119"/>
      <c r="NAB76" s="119"/>
      <c r="NAC76" s="119"/>
      <c r="NAD76" s="119"/>
      <c r="NAE76" s="119"/>
      <c r="NAF76" s="119"/>
      <c r="NAG76" s="119"/>
      <c r="NAH76" s="119"/>
      <c r="NAI76" s="119"/>
      <c r="NAJ76" s="119"/>
      <c r="NAK76" s="119"/>
      <c r="NAL76" s="119"/>
      <c r="NAM76" s="119"/>
      <c r="NAN76" s="119"/>
      <c r="NAO76" s="119"/>
      <c r="NAP76" s="119"/>
      <c r="NAQ76" s="119"/>
      <c r="NAR76" s="119"/>
      <c r="NAS76" s="119"/>
      <c r="NAT76" s="119"/>
      <c r="NAU76" s="119"/>
      <c r="NAV76" s="119"/>
      <c r="NAW76" s="119"/>
      <c r="NAX76" s="119"/>
      <c r="NAY76" s="119"/>
      <c r="NAZ76" s="119"/>
      <c r="NBA76" s="119"/>
      <c r="NBB76" s="119"/>
      <c r="NBC76" s="119"/>
      <c r="NBD76" s="119"/>
      <c r="NBE76" s="119"/>
      <c r="NBF76" s="119"/>
      <c r="NBG76" s="119"/>
      <c r="NBH76" s="119"/>
      <c r="NBI76" s="119"/>
      <c r="NBJ76" s="119"/>
      <c r="NBK76" s="119"/>
      <c r="NBL76" s="119"/>
      <c r="NBM76" s="119"/>
      <c r="NBN76" s="119"/>
      <c r="NBO76" s="119"/>
      <c r="NBP76" s="119"/>
      <c r="NBQ76" s="119"/>
      <c r="NBR76" s="119"/>
      <c r="NBS76" s="119"/>
      <c r="NBT76" s="119"/>
      <c r="NBU76" s="119"/>
      <c r="NBV76" s="119"/>
      <c r="NBW76" s="119"/>
      <c r="NBX76" s="119"/>
      <c r="NBY76" s="119"/>
      <c r="NBZ76" s="119"/>
      <c r="NCA76" s="119"/>
      <c r="NCB76" s="119"/>
      <c r="NCC76" s="119"/>
      <c r="NCD76" s="119"/>
      <c r="NCE76" s="119"/>
      <c r="NCF76" s="119"/>
      <c r="NCG76" s="119"/>
      <c r="NCH76" s="119"/>
      <c r="NCI76" s="119"/>
      <c r="NCJ76" s="119"/>
      <c r="NCK76" s="119"/>
      <c r="NCL76" s="119"/>
      <c r="NCM76" s="119"/>
      <c r="NCN76" s="119"/>
      <c r="NCO76" s="119"/>
      <c r="NCP76" s="119"/>
      <c r="NCQ76" s="119"/>
      <c r="NCR76" s="119"/>
      <c r="NCS76" s="119"/>
      <c r="NCT76" s="119"/>
      <c r="NCU76" s="119"/>
      <c r="NCV76" s="119"/>
      <c r="NCW76" s="119"/>
      <c r="NCX76" s="119"/>
      <c r="NCY76" s="119"/>
      <c r="NCZ76" s="119"/>
      <c r="NDA76" s="119"/>
      <c r="NDB76" s="119"/>
      <c r="NDC76" s="119"/>
      <c r="NDD76" s="119"/>
      <c r="NDE76" s="119"/>
      <c r="NDF76" s="119"/>
      <c r="NDG76" s="119"/>
      <c r="NDH76" s="119"/>
      <c r="NDI76" s="119"/>
      <c r="NDJ76" s="119"/>
      <c r="NDK76" s="119"/>
      <c r="NDL76" s="119"/>
      <c r="NDM76" s="119"/>
      <c r="NDN76" s="119"/>
      <c r="NDO76" s="119"/>
      <c r="NDP76" s="119"/>
      <c r="NDQ76" s="119"/>
      <c r="NDR76" s="119"/>
      <c r="NDS76" s="119"/>
      <c r="NDT76" s="119"/>
      <c r="NDU76" s="119"/>
      <c r="NDV76" s="119"/>
      <c r="NDW76" s="119"/>
      <c r="NDX76" s="119"/>
      <c r="NDY76" s="119"/>
      <c r="NDZ76" s="119"/>
      <c r="NEA76" s="119"/>
      <c r="NEB76" s="119"/>
      <c r="NEC76" s="119"/>
      <c r="NED76" s="119"/>
      <c r="NEE76" s="119"/>
      <c r="NEF76" s="119"/>
      <c r="NEG76" s="119"/>
      <c r="NEH76" s="119"/>
      <c r="NEI76" s="119"/>
      <c r="NEJ76" s="119"/>
      <c r="NEK76" s="119"/>
      <c r="NEL76" s="119"/>
      <c r="NEM76" s="119"/>
      <c r="NEN76" s="119"/>
      <c r="NEO76" s="119"/>
      <c r="NEP76" s="119"/>
      <c r="NEQ76" s="119"/>
      <c r="NER76" s="119"/>
      <c r="NES76" s="119"/>
      <c r="NET76" s="119"/>
      <c r="NEU76" s="119"/>
      <c r="NEV76" s="119"/>
      <c r="NEW76" s="119"/>
      <c r="NEX76" s="119"/>
      <c r="NEY76" s="119"/>
      <c r="NEZ76" s="119"/>
      <c r="NFA76" s="119"/>
      <c r="NFB76" s="119"/>
      <c r="NFC76" s="119"/>
      <c r="NFD76" s="119"/>
      <c r="NFE76" s="119"/>
      <c r="NFF76" s="119"/>
      <c r="NFG76" s="119"/>
      <c r="NFH76" s="119"/>
      <c r="NFI76" s="119"/>
      <c r="NFJ76" s="119"/>
      <c r="NFK76" s="119"/>
      <c r="NFL76" s="119"/>
      <c r="NFM76" s="119"/>
      <c r="NFN76" s="119"/>
      <c r="NFO76" s="119"/>
      <c r="NFP76" s="119"/>
      <c r="NFQ76" s="119"/>
      <c r="NFR76" s="119"/>
      <c r="NFS76" s="119"/>
      <c r="NFT76" s="119"/>
      <c r="NFU76" s="119"/>
      <c r="NFV76" s="119"/>
      <c r="NFW76" s="119"/>
      <c r="NFX76" s="119"/>
      <c r="NFY76" s="119"/>
      <c r="NFZ76" s="119"/>
      <c r="NGA76" s="119"/>
      <c r="NGB76" s="119"/>
      <c r="NGC76" s="119"/>
      <c r="NGD76" s="119"/>
      <c r="NGE76" s="119"/>
      <c r="NGF76" s="119"/>
      <c r="NGG76" s="119"/>
      <c r="NGH76" s="119"/>
      <c r="NGI76" s="119"/>
      <c r="NGJ76" s="119"/>
      <c r="NGK76" s="119"/>
      <c r="NGL76" s="119"/>
      <c r="NGM76" s="119"/>
      <c r="NGN76" s="119"/>
      <c r="NGO76" s="119"/>
      <c r="NGP76" s="119"/>
      <c r="NGQ76" s="119"/>
      <c r="NGR76" s="119"/>
      <c r="NGS76" s="119"/>
      <c r="NGT76" s="119"/>
      <c r="NGU76" s="119"/>
      <c r="NGV76" s="119"/>
      <c r="NGW76" s="119"/>
      <c r="NGX76" s="119"/>
      <c r="NGY76" s="119"/>
      <c r="NGZ76" s="119"/>
      <c r="NHA76" s="119"/>
      <c r="NHB76" s="119"/>
      <c r="NHC76" s="119"/>
      <c r="NHD76" s="119"/>
      <c r="NHE76" s="119"/>
      <c r="NHF76" s="119"/>
      <c r="NHG76" s="119"/>
      <c r="NHH76" s="119"/>
      <c r="NHI76" s="119"/>
      <c r="NHJ76" s="119"/>
      <c r="NHK76" s="119"/>
      <c r="NHL76" s="119"/>
      <c r="NHM76" s="119"/>
      <c r="NHN76" s="119"/>
      <c r="NHO76" s="119"/>
      <c r="NHP76" s="119"/>
      <c r="NHQ76" s="119"/>
      <c r="NHR76" s="119"/>
      <c r="NHS76" s="119"/>
      <c r="NHT76" s="119"/>
      <c r="NHU76" s="119"/>
      <c r="NHV76" s="119"/>
      <c r="NHW76" s="119"/>
      <c r="NHX76" s="119"/>
      <c r="NHY76" s="119"/>
      <c r="NHZ76" s="119"/>
      <c r="NIA76" s="119"/>
      <c r="NIB76" s="119"/>
      <c r="NIC76" s="119"/>
      <c r="NID76" s="119"/>
      <c r="NIE76" s="119"/>
      <c r="NIF76" s="119"/>
      <c r="NIG76" s="119"/>
      <c r="NIH76" s="119"/>
      <c r="NII76" s="119"/>
      <c r="NIJ76" s="119"/>
      <c r="NIK76" s="119"/>
      <c r="NIL76" s="119"/>
      <c r="NIM76" s="119"/>
      <c r="NIN76" s="119"/>
      <c r="NIO76" s="119"/>
      <c r="NIP76" s="119"/>
      <c r="NIQ76" s="119"/>
      <c r="NIR76" s="119"/>
      <c r="NIS76" s="119"/>
      <c r="NIT76" s="119"/>
      <c r="NIU76" s="119"/>
      <c r="NIV76" s="119"/>
      <c r="NIW76" s="119"/>
      <c r="NIX76" s="119"/>
      <c r="NIY76" s="119"/>
      <c r="NIZ76" s="119"/>
      <c r="NJA76" s="119"/>
      <c r="NJB76" s="119"/>
      <c r="NJC76" s="119"/>
      <c r="NJD76" s="119"/>
      <c r="NJE76" s="119"/>
      <c r="NJF76" s="119"/>
      <c r="NJG76" s="119"/>
      <c r="NJH76" s="119"/>
      <c r="NJI76" s="119"/>
      <c r="NJJ76" s="119"/>
      <c r="NJK76" s="119"/>
      <c r="NJL76" s="119"/>
      <c r="NJM76" s="119"/>
      <c r="NJN76" s="119"/>
      <c r="NJO76" s="119"/>
      <c r="NJP76" s="119"/>
      <c r="NJQ76" s="119"/>
      <c r="NJR76" s="119"/>
      <c r="NJS76" s="119"/>
      <c r="NJT76" s="119"/>
      <c r="NJU76" s="119"/>
      <c r="NJV76" s="119"/>
      <c r="NJW76" s="119"/>
      <c r="NJX76" s="119"/>
      <c r="NJY76" s="119"/>
      <c r="NJZ76" s="119"/>
      <c r="NKA76" s="119"/>
      <c r="NKB76" s="119"/>
      <c r="NKC76" s="119"/>
      <c r="NKD76" s="119"/>
      <c r="NKE76" s="119"/>
      <c r="NKF76" s="119"/>
      <c r="NKG76" s="119"/>
      <c r="NKH76" s="119"/>
      <c r="NKI76" s="119"/>
      <c r="NKJ76" s="119"/>
      <c r="NKK76" s="119"/>
      <c r="NKL76" s="119"/>
      <c r="NKM76" s="119"/>
      <c r="NKN76" s="119"/>
      <c r="NKO76" s="119"/>
      <c r="NKP76" s="119"/>
      <c r="NKQ76" s="119"/>
      <c r="NKR76" s="119"/>
      <c r="NKS76" s="119"/>
      <c r="NKT76" s="119"/>
      <c r="NKU76" s="119"/>
      <c r="NKV76" s="119"/>
      <c r="NKW76" s="119"/>
      <c r="NKX76" s="119"/>
      <c r="NKY76" s="119"/>
      <c r="NKZ76" s="119"/>
      <c r="NLA76" s="119"/>
      <c r="NLB76" s="119"/>
      <c r="NLC76" s="119"/>
      <c r="NLD76" s="119"/>
      <c r="NLE76" s="119"/>
      <c r="NLF76" s="119"/>
      <c r="NLG76" s="119"/>
      <c r="NLH76" s="119"/>
      <c r="NLI76" s="119"/>
      <c r="NLJ76" s="119"/>
      <c r="NLK76" s="119"/>
      <c r="NLL76" s="119"/>
      <c r="NLM76" s="119"/>
      <c r="NLN76" s="119"/>
      <c r="NLO76" s="119"/>
      <c r="NLP76" s="119"/>
      <c r="NLQ76" s="119"/>
      <c r="NLR76" s="119"/>
      <c r="NLS76" s="119"/>
      <c r="NLT76" s="119"/>
      <c r="NLU76" s="119"/>
      <c r="NLV76" s="119"/>
      <c r="NLW76" s="119"/>
      <c r="NLX76" s="119"/>
      <c r="NLY76" s="119"/>
      <c r="NLZ76" s="119"/>
      <c r="NMA76" s="119"/>
      <c r="NMB76" s="119"/>
      <c r="NMC76" s="119"/>
      <c r="NMD76" s="119"/>
      <c r="NME76" s="119"/>
      <c r="NMF76" s="119"/>
      <c r="NMG76" s="119"/>
      <c r="NMH76" s="119"/>
      <c r="NMI76" s="119"/>
      <c r="NMJ76" s="119"/>
      <c r="NMK76" s="119"/>
      <c r="NML76" s="119"/>
      <c r="NMM76" s="119"/>
      <c r="NMN76" s="119"/>
      <c r="NMO76" s="119"/>
      <c r="NMP76" s="119"/>
      <c r="NMQ76" s="119"/>
      <c r="NMR76" s="119"/>
      <c r="NMS76" s="119"/>
      <c r="NMT76" s="119"/>
      <c r="NMU76" s="119"/>
      <c r="NMV76" s="119"/>
      <c r="NMW76" s="119"/>
      <c r="NMX76" s="119"/>
      <c r="NMY76" s="119"/>
      <c r="NMZ76" s="119"/>
      <c r="NNA76" s="119"/>
      <c r="NNB76" s="119"/>
      <c r="NNC76" s="119"/>
      <c r="NND76" s="119"/>
      <c r="NNE76" s="119"/>
      <c r="NNF76" s="119"/>
      <c r="NNG76" s="119"/>
      <c r="NNH76" s="119"/>
      <c r="NNI76" s="119"/>
      <c r="NNJ76" s="119"/>
      <c r="NNK76" s="119"/>
      <c r="NNL76" s="119"/>
      <c r="NNM76" s="119"/>
      <c r="NNN76" s="119"/>
      <c r="NNO76" s="119"/>
      <c r="NNP76" s="119"/>
      <c r="NNQ76" s="119"/>
      <c r="NNR76" s="119"/>
      <c r="NNS76" s="119"/>
      <c r="NNT76" s="119"/>
      <c r="NNU76" s="119"/>
      <c r="NNV76" s="119"/>
      <c r="NNW76" s="119"/>
      <c r="NNX76" s="119"/>
      <c r="NNY76" s="119"/>
      <c r="NNZ76" s="119"/>
      <c r="NOA76" s="119"/>
      <c r="NOB76" s="119"/>
      <c r="NOC76" s="119"/>
      <c r="NOD76" s="119"/>
      <c r="NOE76" s="119"/>
      <c r="NOF76" s="119"/>
      <c r="NOG76" s="119"/>
      <c r="NOH76" s="119"/>
      <c r="NOI76" s="119"/>
      <c r="NOJ76" s="119"/>
      <c r="NOK76" s="119"/>
      <c r="NOL76" s="119"/>
      <c r="NOM76" s="119"/>
      <c r="NON76" s="119"/>
      <c r="NOO76" s="119"/>
      <c r="NOP76" s="119"/>
      <c r="NOQ76" s="119"/>
      <c r="NOR76" s="119"/>
      <c r="NOS76" s="119"/>
      <c r="NOT76" s="119"/>
      <c r="NOU76" s="119"/>
      <c r="NOV76" s="119"/>
      <c r="NOW76" s="119"/>
      <c r="NOX76" s="119"/>
      <c r="NOY76" s="119"/>
      <c r="NOZ76" s="119"/>
      <c r="NPA76" s="119"/>
      <c r="NPB76" s="119"/>
      <c r="NPC76" s="119"/>
      <c r="NPD76" s="119"/>
      <c r="NPE76" s="119"/>
      <c r="NPF76" s="119"/>
      <c r="NPG76" s="119"/>
      <c r="NPH76" s="119"/>
      <c r="NPI76" s="119"/>
      <c r="NPJ76" s="119"/>
      <c r="NPK76" s="119"/>
      <c r="NPL76" s="119"/>
      <c r="NPM76" s="119"/>
      <c r="NPN76" s="119"/>
      <c r="NPO76" s="119"/>
      <c r="NPP76" s="119"/>
      <c r="NPQ76" s="119"/>
      <c r="NPR76" s="119"/>
      <c r="NPS76" s="119"/>
      <c r="NPT76" s="119"/>
      <c r="NPU76" s="119"/>
      <c r="NPV76" s="119"/>
      <c r="NPW76" s="119"/>
      <c r="NPX76" s="119"/>
      <c r="NPY76" s="119"/>
      <c r="NPZ76" s="119"/>
      <c r="NQA76" s="119"/>
      <c r="NQB76" s="119"/>
      <c r="NQC76" s="119"/>
      <c r="NQD76" s="119"/>
      <c r="NQE76" s="119"/>
      <c r="NQF76" s="119"/>
      <c r="NQG76" s="119"/>
      <c r="NQH76" s="119"/>
      <c r="NQI76" s="119"/>
      <c r="NQJ76" s="119"/>
      <c r="NQK76" s="119"/>
      <c r="NQL76" s="119"/>
      <c r="NQM76" s="119"/>
      <c r="NQN76" s="119"/>
      <c r="NQO76" s="119"/>
      <c r="NQP76" s="119"/>
      <c r="NQQ76" s="119"/>
      <c r="NQR76" s="119"/>
      <c r="NQS76" s="119"/>
      <c r="NQT76" s="119"/>
      <c r="NQU76" s="119"/>
      <c r="NQV76" s="119"/>
      <c r="NQW76" s="119"/>
      <c r="NQX76" s="119"/>
      <c r="NQY76" s="119"/>
      <c r="NQZ76" s="119"/>
      <c r="NRA76" s="119"/>
      <c r="NRB76" s="119"/>
      <c r="NRC76" s="119"/>
      <c r="NRD76" s="119"/>
      <c r="NRE76" s="119"/>
      <c r="NRF76" s="119"/>
      <c r="NRG76" s="119"/>
      <c r="NRH76" s="119"/>
      <c r="NRI76" s="119"/>
      <c r="NRJ76" s="119"/>
      <c r="NRK76" s="119"/>
      <c r="NRL76" s="119"/>
      <c r="NRM76" s="119"/>
      <c r="NRN76" s="119"/>
      <c r="NRO76" s="119"/>
      <c r="NRP76" s="119"/>
      <c r="NRQ76" s="119"/>
      <c r="NRR76" s="119"/>
      <c r="NRS76" s="119"/>
      <c r="NRT76" s="119"/>
      <c r="NRU76" s="119"/>
      <c r="NRV76" s="119"/>
      <c r="NRW76" s="119"/>
      <c r="NRX76" s="119"/>
      <c r="NRY76" s="119"/>
      <c r="NRZ76" s="119"/>
      <c r="NSA76" s="119"/>
      <c r="NSB76" s="119"/>
      <c r="NSC76" s="119"/>
      <c r="NSD76" s="119"/>
      <c r="NSE76" s="119"/>
      <c r="NSF76" s="119"/>
      <c r="NSG76" s="119"/>
      <c r="NSH76" s="119"/>
      <c r="NSI76" s="119"/>
      <c r="NSJ76" s="119"/>
      <c r="NSK76" s="119"/>
      <c r="NSL76" s="119"/>
      <c r="NSM76" s="119"/>
      <c r="NSN76" s="119"/>
      <c r="NSO76" s="119"/>
      <c r="NSP76" s="119"/>
      <c r="NSQ76" s="119"/>
      <c r="NSR76" s="119"/>
      <c r="NSS76" s="119"/>
      <c r="NST76" s="119"/>
      <c r="NSU76" s="119"/>
      <c r="NSV76" s="119"/>
      <c r="NSW76" s="119"/>
      <c r="NSX76" s="119"/>
      <c r="NSY76" s="119"/>
      <c r="NSZ76" s="119"/>
      <c r="NTA76" s="119"/>
      <c r="NTB76" s="119"/>
      <c r="NTC76" s="119"/>
      <c r="NTD76" s="119"/>
      <c r="NTE76" s="119"/>
      <c r="NTF76" s="119"/>
      <c r="NTG76" s="119"/>
      <c r="NTH76" s="119"/>
      <c r="NTI76" s="119"/>
      <c r="NTJ76" s="119"/>
      <c r="NTK76" s="119"/>
      <c r="NTL76" s="119"/>
      <c r="NTM76" s="119"/>
      <c r="NTN76" s="119"/>
      <c r="NTO76" s="119"/>
      <c r="NTP76" s="119"/>
      <c r="NTQ76" s="119"/>
      <c r="NTR76" s="119"/>
      <c r="NTS76" s="119"/>
      <c r="NTT76" s="119"/>
      <c r="NTU76" s="119"/>
      <c r="NTV76" s="119"/>
      <c r="NTW76" s="119"/>
      <c r="NTX76" s="119"/>
      <c r="NTY76" s="119"/>
      <c r="NTZ76" s="119"/>
      <c r="NUA76" s="119"/>
      <c r="NUB76" s="119"/>
      <c r="NUC76" s="119"/>
      <c r="NUD76" s="119"/>
      <c r="NUE76" s="119"/>
      <c r="NUF76" s="119"/>
      <c r="NUG76" s="119"/>
      <c r="NUH76" s="119"/>
      <c r="NUI76" s="119"/>
      <c r="NUJ76" s="119"/>
      <c r="NUK76" s="119"/>
      <c r="NUL76" s="119"/>
      <c r="NUM76" s="119"/>
      <c r="NUN76" s="119"/>
      <c r="NUO76" s="119"/>
      <c r="NUP76" s="119"/>
      <c r="NUQ76" s="119"/>
      <c r="NUR76" s="119"/>
      <c r="NUS76" s="119"/>
      <c r="NUT76" s="119"/>
      <c r="NUU76" s="119"/>
      <c r="NUV76" s="119"/>
      <c r="NUW76" s="119"/>
      <c r="NUX76" s="119"/>
      <c r="NUY76" s="119"/>
      <c r="NUZ76" s="119"/>
      <c r="NVA76" s="119"/>
      <c r="NVB76" s="119"/>
      <c r="NVC76" s="119"/>
      <c r="NVD76" s="119"/>
      <c r="NVE76" s="119"/>
      <c r="NVF76" s="119"/>
      <c r="NVG76" s="119"/>
      <c r="NVH76" s="119"/>
      <c r="NVI76" s="119"/>
      <c r="NVJ76" s="119"/>
      <c r="NVK76" s="119"/>
      <c r="NVL76" s="119"/>
      <c r="NVM76" s="119"/>
      <c r="NVN76" s="119"/>
      <c r="NVO76" s="119"/>
      <c r="NVP76" s="119"/>
      <c r="NVQ76" s="119"/>
      <c r="NVR76" s="119"/>
      <c r="NVS76" s="119"/>
      <c r="NVT76" s="119"/>
      <c r="NVU76" s="119"/>
      <c r="NVV76" s="119"/>
      <c r="NVW76" s="119"/>
      <c r="NVX76" s="119"/>
      <c r="NVY76" s="119"/>
      <c r="NVZ76" s="119"/>
      <c r="NWA76" s="119"/>
      <c r="NWB76" s="119"/>
      <c r="NWC76" s="119"/>
      <c r="NWD76" s="119"/>
      <c r="NWE76" s="119"/>
      <c r="NWF76" s="119"/>
      <c r="NWG76" s="119"/>
      <c r="NWH76" s="119"/>
      <c r="NWI76" s="119"/>
      <c r="NWJ76" s="119"/>
      <c r="NWK76" s="119"/>
      <c r="NWL76" s="119"/>
      <c r="NWM76" s="119"/>
      <c r="NWN76" s="119"/>
      <c r="NWO76" s="119"/>
      <c r="NWP76" s="119"/>
      <c r="NWQ76" s="119"/>
      <c r="NWR76" s="119"/>
      <c r="NWS76" s="119"/>
      <c r="NWT76" s="119"/>
      <c r="NWU76" s="119"/>
      <c r="NWV76" s="119"/>
      <c r="NWW76" s="119"/>
      <c r="NWX76" s="119"/>
      <c r="NWY76" s="119"/>
      <c r="NWZ76" s="119"/>
      <c r="NXA76" s="119"/>
      <c r="NXB76" s="119"/>
      <c r="NXC76" s="119"/>
      <c r="NXD76" s="119"/>
      <c r="NXE76" s="119"/>
      <c r="NXF76" s="119"/>
      <c r="NXG76" s="119"/>
      <c r="NXH76" s="119"/>
      <c r="NXI76" s="119"/>
      <c r="NXJ76" s="119"/>
      <c r="NXK76" s="119"/>
      <c r="NXL76" s="119"/>
      <c r="NXM76" s="119"/>
      <c r="NXN76" s="119"/>
      <c r="NXO76" s="119"/>
      <c r="NXP76" s="119"/>
      <c r="NXQ76" s="119"/>
      <c r="NXR76" s="119"/>
      <c r="NXS76" s="119"/>
      <c r="NXT76" s="119"/>
      <c r="NXU76" s="119"/>
      <c r="NXV76" s="119"/>
      <c r="NXW76" s="119"/>
      <c r="NXX76" s="119"/>
      <c r="NXY76" s="119"/>
      <c r="NXZ76" s="119"/>
      <c r="NYA76" s="119"/>
      <c r="NYB76" s="119"/>
      <c r="NYC76" s="119"/>
      <c r="NYD76" s="119"/>
      <c r="NYE76" s="119"/>
      <c r="NYF76" s="119"/>
      <c r="NYG76" s="119"/>
      <c r="NYH76" s="119"/>
      <c r="NYI76" s="119"/>
      <c r="NYJ76" s="119"/>
      <c r="NYK76" s="119"/>
      <c r="NYL76" s="119"/>
      <c r="NYM76" s="119"/>
      <c r="NYN76" s="119"/>
      <c r="NYO76" s="119"/>
      <c r="NYP76" s="119"/>
      <c r="NYQ76" s="119"/>
      <c r="NYR76" s="119"/>
      <c r="NYS76" s="119"/>
      <c r="NYT76" s="119"/>
      <c r="NYU76" s="119"/>
      <c r="NYV76" s="119"/>
      <c r="NYW76" s="119"/>
      <c r="NYX76" s="119"/>
      <c r="NYY76" s="119"/>
      <c r="NYZ76" s="119"/>
      <c r="NZA76" s="119"/>
      <c r="NZB76" s="119"/>
      <c r="NZC76" s="119"/>
      <c r="NZD76" s="119"/>
      <c r="NZE76" s="119"/>
      <c r="NZF76" s="119"/>
      <c r="NZG76" s="119"/>
      <c r="NZH76" s="119"/>
      <c r="NZI76" s="119"/>
      <c r="NZJ76" s="119"/>
      <c r="NZK76" s="119"/>
      <c r="NZL76" s="119"/>
      <c r="NZM76" s="119"/>
      <c r="NZN76" s="119"/>
      <c r="NZO76" s="119"/>
      <c r="NZP76" s="119"/>
      <c r="NZQ76" s="119"/>
      <c r="NZR76" s="119"/>
      <c r="NZS76" s="119"/>
      <c r="NZT76" s="119"/>
      <c r="NZU76" s="119"/>
      <c r="NZV76" s="119"/>
      <c r="NZW76" s="119"/>
      <c r="NZX76" s="119"/>
      <c r="NZY76" s="119"/>
      <c r="NZZ76" s="119"/>
      <c r="OAA76" s="119"/>
      <c r="OAB76" s="119"/>
      <c r="OAC76" s="119"/>
      <c r="OAD76" s="119"/>
      <c r="OAE76" s="119"/>
      <c r="OAF76" s="119"/>
      <c r="OAG76" s="119"/>
      <c r="OAH76" s="119"/>
      <c r="OAI76" s="119"/>
      <c r="OAJ76" s="119"/>
      <c r="OAK76" s="119"/>
      <c r="OAL76" s="119"/>
      <c r="OAM76" s="119"/>
      <c r="OAN76" s="119"/>
      <c r="OAO76" s="119"/>
      <c r="OAP76" s="119"/>
      <c r="OAQ76" s="119"/>
      <c r="OAR76" s="119"/>
      <c r="OAS76" s="119"/>
      <c r="OAT76" s="119"/>
      <c r="OAU76" s="119"/>
      <c r="OAV76" s="119"/>
      <c r="OAW76" s="119"/>
      <c r="OAX76" s="119"/>
      <c r="OAY76" s="119"/>
      <c r="OAZ76" s="119"/>
      <c r="OBA76" s="119"/>
      <c r="OBB76" s="119"/>
      <c r="OBC76" s="119"/>
      <c r="OBD76" s="119"/>
      <c r="OBE76" s="119"/>
      <c r="OBF76" s="119"/>
      <c r="OBG76" s="119"/>
      <c r="OBH76" s="119"/>
      <c r="OBI76" s="119"/>
      <c r="OBJ76" s="119"/>
      <c r="OBK76" s="119"/>
      <c r="OBL76" s="119"/>
      <c r="OBM76" s="119"/>
      <c r="OBN76" s="119"/>
      <c r="OBO76" s="119"/>
      <c r="OBP76" s="119"/>
      <c r="OBQ76" s="119"/>
      <c r="OBR76" s="119"/>
      <c r="OBS76" s="119"/>
      <c r="OBT76" s="119"/>
      <c r="OBU76" s="119"/>
      <c r="OBV76" s="119"/>
      <c r="OBW76" s="119"/>
      <c r="OBX76" s="119"/>
      <c r="OBY76" s="119"/>
      <c r="OBZ76" s="119"/>
      <c r="OCA76" s="119"/>
      <c r="OCB76" s="119"/>
      <c r="OCC76" s="119"/>
      <c r="OCD76" s="119"/>
      <c r="OCE76" s="119"/>
      <c r="OCF76" s="119"/>
      <c r="OCG76" s="119"/>
      <c r="OCH76" s="119"/>
      <c r="OCI76" s="119"/>
      <c r="OCJ76" s="119"/>
      <c r="OCK76" s="119"/>
      <c r="OCL76" s="119"/>
      <c r="OCM76" s="119"/>
      <c r="OCN76" s="119"/>
      <c r="OCO76" s="119"/>
      <c r="OCP76" s="119"/>
      <c r="OCQ76" s="119"/>
      <c r="OCR76" s="119"/>
      <c r="OCS76" s="119"/>
      <c r="OCT76" s="119"/>
      <c r="OCU76" s="119"/>
      <c r="OCV76" s="119"/>
      <c r="OCW76" s="119"/>
      <c r="OCX76" s="119"/>
      <c r="OCY76" s="119"/>
      <c r="OCZ76" s="119"/>
      <c r="ODA76" s="119"/>
      <c r="ODB76" s="119"/>
      <c r="ODC76" s="119"/>
      <c r="ODD76" s="119"/>
      <c r="ODE76" s="119"/>
      <c r="ODF76" s="119"/>
      <c r="ODG76" s="119"/>
      <c r="ODH76" s="119"/>
      <c r="ODI76" s="119"/>
      <c r="ODJ76" s="119"/>
      <c r="ODK76" s="119"/>
      <c r="ODL76" s="119"/>
      <c r="ODM76" s="119"/>
      <c r="ODN76" s="119"/>
      <c r="ODO76" s="119"/>
      <c r="ODP76" s="119"/>
      <c r="ODQ76" s="119"/>
      <c r="ODR76" s="119"/>
      <c r="ODS76" s="119"/>
      <c r="ODT76" s="119"/>
      <c r="ODU76" s="119"/>
      <c r="ODV76" s="119"/>
      <c r="ODW76" s="119"/>
      <c r="ODX76" s="119"/>
      <c r="ODY76" s="119"/>
      <c r="ODZ76" s="119"/>
      <c r="OEA76" s="119"/>
      <c r="OEB76" s="119"/>
      <c r="OEC76" s="119"/>
      <c r="OED76" s="119"/>
      <c r="OEE76" s="119"/>
      <c r="OEF76" s="119"/>
      <c r="OEG76" s="119"/>
      <c r="OEH76" s="119"/>
      <c r="OEI76" s="119"/>
      <c r="OEJ76" s="119"/>
      <c r="OEK76" s="119"/>
      <c r="OEL76" s="119"/>
      <c r="OEM76" s="119"/>
      <c r="OEN76" s="119"/>
      <c r="OEO76" s="119"/>
      <c r="OEP76" s="119"/>
      <c r="OEQ76" s="119"/>
      <c r="OER76" s="119"/>
      <c r="OES76" s="119"/>
      <c r="OET76" s="119"/>
      <c r="OEU76" s="119"/>
      <c r="OEV76" s="119"/>
      <c r="OEW76" s="119"/>
      <c r="OEX76" s="119"/>
      <c r="OEY76" s="119"/>
      <c r="OEZ76" s="119"/>
      <c r="OFA76" s="119"/>
      <c r="OFB76" s="119"/>
      <c r="OFC76" s="119"/>
      <c r="OFD76" s="119"/>
      <c r="OFE76" s="119"/>
      <c r="OFF76" s="119"/>
      <c r="OFG76" s="119"/>
      <c r="OFH76" s="119"/>
      <c r="OFI76" s="119"/>
      <c r="OFJ76" s="119"/>
      <c r="OFK76" s="119"/>
      <c r="OFL76" s="119"/>
      <c r="OFM76" s="119"/>
      <c r="OFN76" s="119"/>
      <c r="OFO76" s="119"/>
      <c r="OFP76" s="119"/>
      <c r="OFQ76" s="119"/>
      <c r="OFR76" s="119"/>
      <c r="OFS76" s="119"/>
      <c r="OFT76" s="119"/>
      <c r="OFU76" s="119"/>
      <c r="OFV76" s="119"/>
      <c r="OFW76" s="119"/>
      <c r="OFX76" s="119"/>
      <c r="OFY76" s="119"/>
      <c r="OFZ76" s="119"/>
      <c r="OGA76" s="119"/>
      <c r="OGB76" s="119"/>
      <c r="OGC76" s="119"/>
      <c r="OGD76" s="119"/>
      <c r="OGE76" s="119"/>
      <c r="OGF76" s="119"/>
      <c r="OGG76" s="119"/>
      <c r="OGH76" s="119"/>
      <c r="OGI76" s="119"/>
      <c r="OGJ76" s="119"/>
      <c r="OGK76" s="119"/>
      <c r="OGL76" s="119"/>
      <c r="OGM76" s="119"/>
      <c r="OGN76" s="119"/>
      <c r="OGO76" s="119"/>
      <c r="OGP76" s="119"/>
      <c r="OGQ76" s="119"/>
      <c r="OGR76" s="119"/>
      <c r="OGS76" s="119"/>
      <c r="OGT76" s="119"/>
      <c r="OGU76" s="119"/>
      <c r="OGV76" s="119"/>
      <c r="OGW76" s="119"/>
      <c r="OGX76" s="119"/>
      <c r="OGY76" s="119"/>
      <c r="OGZ76" s="119"/>
      <c r="OHA76" s="119"/>
      <c r="OHB76" s="119"/>
      <c r="OHC76" s="119"/>
      <c r="OHD76" s="119"/>
      <c r="OHE76" s="119"/>
      <c r="OHF76" s="119"/>
      <c r="OHG76" s="119"/>
      <c r="OHH76" s="119"/>
      <c r="OHI76" s="119"/>
      <c r="OHJ76" s="119"/>
      <c r="OHK76" s="119"/>
      <c r="OHL76" s="119"/>
      <c r="OHM76" s="119"/>
      <c r="OHN76" s="119"/>
      <c r="OHO76" s="119"/>
      <c r="OHP76" s="119"/>
      <c r="OHQ76" s="119"/>
      <c r="OHR76" s="119"/>
      <c r="OHS76" s="119"/>
      <c r="OHT76" s="119"/>
      <c r="OHU76" s="119"/>
      <c r="OHV76" s="119"/>
      <c r="OHW76" s="119"/>
      <c r="OHX76" s="119"/>
      <c r="OHY76" s="119"/>
      <c r="OHZ76" s="119"/>
      <c r="OIA76" s="119"/>
      <c r="OIB76" s="119"/>
      <c r="OIC76" s="119"/>
      <c r="OID76" s="119"/>
      <c r="OIE76" s="119"/>
      <c r="OIF76" s="119"/>
      <c r="OIG76" s="119"/>
      <c r="OIH76" s="119"/>
      <c r="OII76" s="119"/>
      <c r="OIJ76" s="119"/>
      <c r="OIK76" s="119"/>
      <c r="OIL76" s="119"/>
      <c r="OIM76" s="119"/>
      <c r="OIN76" s="119"/>
      <c r="OIO76" s="119"/>
      <c r="OIP76" s="119"/>
      <c r="OIQ76" s="119"/>
      <c r="OIR76" s="119"/>
      <c r="OIS76" s="119"/>
      <c r="OIT76" s="119"/>
      <c r="OIU76" s="119"/>
      <c r="OIV76" s="119"/>
      <c r="OIW76" s="119"/>
      <c r="OIX76" s="119"/>
      <c r="OIY76" s="119"/>
      <c r="OIZ76" s="119"/>
      <c r="OJA76" s="119"/>
      <c r="OJB76" s="119"/>
      <c r="OJC76" s="119"/>
      <c r="OJD76" s="119"/>
      <c r="OJE76" s="119"/>
      <c r="OJF76" s="119"/>
      <c r="OJG76" s="119"/>
      <c r="OJH76" s="119"/>
      <c r="OJI76" s="119"/>
      <c r="OJJ76" s="119"/>
      <c r="OJK76" s="119"/>
      <c r="OJL76" s="119"/>
      <c r="OJM76" s="119"/>
      <c r="OJN76" s="119"/>
      <c r="OJO76" s="119"/>
      <c r="OJP76" s="119"/>
      <c r="OJQ76" s="119"/>
      <c r="OJR76" s="119"/>
      <c r="OJS76" s="119"/>
      <c r="OJT76" s="119"/>
      <c r="OJU76" s="119"/>
      <c r="OJV76" s="119"/>
      <c r="OJW76" s="119"/>
      <c r="OJX76" s="119"/>
      <c r="OJY76" s="119"/>
      <c r="OJZ76" s="119"/>
      <c r="OKA76" s="119"/>
      <c r="OKB76" s="119"/>
      <c r="OKC76" s="119"/>
      <c r="OKD76" s="119"/>
      <c r="OKE76" s="119"/>
      <c r="OKF76" s="119"/>
      <c r="OKG76" s="119"/>
      <c r="OKH76" s="119"/>
      <c r="OKI76" s="119"/>
      <c r="OKJ76" s="119"/>
      <c r="OKK76" s="119"/>
      <c r="OKL76" s="119"/>
      <c r="OKM76" s="119"/>
      <c r="OKN76" s="119"/>
      <c r="OKO76" s="119"/>
      <c r="OKP76" s="119"/>
      <c r="OKQ76" s="119"/>
      <c r="OKR76" s="119"/>
      <c r="OKS76" s="119"/>
      <c r="OKT76" s="119"/>
      <c r="OKU76" s="119"/>
      <c r="OKV76" s="119"/>
      <c r="OKW76" s="119"/>
      <c r="OKX76" s="119"/>
      <c r="OKY76" s="119"/>
      <c r="OKZ76" s="119"/>
      <c r="OLA76" s="119"/>
      <c r="OLB76" s="119"/>
      <c r="OLC76" s="119"/>
      <c r="OLD76" s="119"/>
      <c r="OLE76" s="119"/>
      <c r="OLF76" s="119"/>
      <c r="OLG76" s="119"/>
      <c r="OLH76" s="119"/>
      <c r="OLI76" s="119"/>
      <c r="OLJ76" s="119"/>
      <c r="OLK76" s="119"/>
      <c r="OLL76" s="119"/>
      <c r="OLM76" s="119"/>
      <c r="OLN76" s="119"/>
      <c r="OLO76" s="119"/>
      <c r="OLP76" s="119"/>
      <c r="OLQ76" s="119"/>
      <c r="OLR76" s="119"/>
      <c r="OLS76" s="119"/>
      <c r="OLT76" s="119"/>
      <c r="OLU76" s="119"/>
      <c r="OLV76" s="119"/>
      <c r="OLW76" s="119"/>
      <c r="OLX76" s="119"/>
      <c r="OLY76" s="119"/>
      <c r="OLZ76" s="119"/>
      <c r="OMA76" s="119"/>
      <c r="OMB76" s="119"/>
      <c r="OMC76" s="119"/>
      <c r="OMD76" s="119"/>
      <c r="OME76" s="119"/>
      <c r="OMF76" s="119"/>
      <c r="OMG76" s="119"/>
      <c r="OMH76" s="119"/>
      <c r="OMI76" s="119"/>
      <c r="OMJ76" s="119"/>
      <c r="OMK76" s="119"/>
      <c r="OML76" s="119"/>
      <c r="OMM76" s="119"/>
      <c r="OMN76" s="119"/>
      <c r="OMO76" s="119"/>
      <c r="OMP76" s="119"/>
      <c r="OMQ76" s="119"/>
      <c r="OMR76" s="119"/>
      <c r="OMS76" s="119"/>
      <c r="OMT76" s="119"/>
      <c r="OMU76" s="119"/>
      <c r="OMV76" s="119"/>
      <c r="OMW76" s="119"/>
      <c r="OMX76" s="119"/>
      <c r="OMY76" s="119"/>
      <c r="OMZ76" s="119"/>
      <c r="ONA76" s="119"/>
      <c r="ONB76" s="119"/>
      <c r="ONC76" s="119"/>
      <c r="OND76" s="119"/>
      <c r="ONE76" s="119"/>
      <c r="ONF76" s="119"/>
      <c r="ONG76" s="119"/>
      <c r="ONH76" s="119"/>
      <c r="ONI76" s="119"/>
      <c r="ONJ76" s="119"/>
      <c r="ONK76" s="119"/>
      <c r="ONL76" s="119"/>
      <c r="ONM76" s="119"/>
      <c r="ONN76" s="119"/>
      <c r="ONO76" s="119"/>
      <c r="ONP76" s="119"/>
      <c r="ONQ76" s="119"/>
      <c r="ONR76" s="119"/>
      <c r="ONS76" s="119"/>
      <c r="ONT76" s="119"/>
      <c r="ONU76" s="119"/>
      <c r="ONV76" s="119"/>
      <c r="ONW76" s="119"/>
      <c r="ONX76" s="119"/>
      <c r="ONY76" s="119"/>
      <c r="ONZ76" s="119"/>
      <c r="OOA76" s="119"/>
      <c r="OOB76" s="119"/>
      <c r="OOC76" s="119"/>
      <c r="OOD76" s="119"/>
      <c r="OOE76" s="119"/>
      <c r="OOF76" s="119"/>
      <c r="OOG76" s="119"/>
      <c r="OOH76" s="119"/>
      <c r="OOI76" s="119"/>
      <c r="OOJ76" s="119"/>
      <c r="OOK76" s="119"/>
      <c r="OOL76" s="119"/>
      <c r="OOM76" s="119"/>
      <c r="OON76" s="119"/>
      <c r="OOO76" s="119"/>
      <c r="OOP76" s="119"/>
      <c r="OOQ76" s="119"/>
      <c r="OOR76" s="119"/>
      <c r="OOS76" s="119"/>
      <c r="OOT76" s="119"/>
      <c r="OOU76" s="119"/>
      <c r="OOV76" s="119"/>
      <c r="OOW76" s="119"/>
      <c r="OOX76" s="119"/>
      <c r="OOY76" s="119"/>
      <c r="OOZ76" s="119"/>
      <c r="OPA76" s="119"/>
      <c r="OPB76" s="119"/>
      <c r="OPC76" s="119"/>
      <c r="OPD76" s="119"/>
      <c r="OPE76" s="119"/>
      <c r="OPF76" s="119"/>
      <c r="OPG76" s="119"/>
      <c r="OPH76" s="119"/>
      <c r="OPI76" s="119"/>
      <c r="OPJ76" s="119"/>
      <c r="OPK76" s="119"/>
      <c r="OPL76" s="119"/>
      <c r="OPM76" s="119"/>
      <c r="OPN76" s="119"/>
      <c r="OPO76" s="119"/>
      <c r="OPP76" s="119"/>
      <c r="OPQ76" s="119"/>
      <c r="OPR76" s="119"/>
      <c r="OPS76" s="119"/>
      <c r="OPT76" s="119"/>
      <c r="OPU76" s="119"/>
      <c r="OPV76" s="119"/>
      <c r="OPW76" s="119"/>
      <c r="OPX76" s="119"/>
      <c r="OPY76" s="119"/>
      <c r="OPZ76" s="119"/>
      <c r="OQA76" s="119"/>
      <c r="OQB76" s="119"/>
      <c r="OQC76" s="119"/>
      <c r="OQD76" s="119"/>
      <c r="OQE76" s="119"/>
      <c r="OQF76" s="119"/>
      <c r="OQG76" s="119"/>
      <c r="OQH76" s="119"/>
      <c r="OQI76" s="119"/>
      <c r="OQJ76" s="119"/>
      <c r="OQK76" s="119"/>
      <c r="OQL76" s="119"/>
      <c r="OQM76" s="119"/>
      <c r="OQN76" s="119"/>
      <c r="OQO76" s="119"/>
      <c r="OQP76" s="119"/>
      <c r="OQQ76" s="119"/>
      <c r="OQR76" s="119"/>
      <c r="OQS76" s="119"/>
      <c r="OQT76" s="119"/>
      <c r="OQU76" s="119"/>
      <c r="OQV76" s="119"/>
      <c r="OQW76" s="119"/>
      <c r="OQX76" s="119"/>
      <c r="OQY76" s="119"/>
      <c r="OQZ76" s="119"/>
      <c r="ORA76" s="119"/>
      <c r="ORB76" s="119"/>
      <c r="ORC76" s="119"/>
      <c r="ORD76" s="119"/>
      <c r="ORE76" s="119"/>
      <c r="ORF76" s="119"/>
      <c r="ORG76" s="119"/>
      <c r="ORH76" s="119"/>
      <c r="ORI76" s="119"/>
      <c r="ORJ76" s="119"/>
      <c r="ORK76" s="119"/>
      <c r="ORL76" s="119"/>
      <c r="ORM76" s="119"/>
      <c r="ORN76" s="119"/>
      <c r="ORO76" s="119"/>
      <c r="ORP76" s="119"/>
      <c r="ORQ76" s="119"/>
      <c r="ORR76" s="119"/>
      <c r="ORS76" s="119"/>
      <c r="ORT76" s="119"/>
      <c r="ORU76" s="119"/>
      <c r="ORV76" s="119"/>
      <c r="ORW76" s="119"/>
      <c r="ORX76" s="119"/>
      <c r="ORY76" s="119"/>
      <c r="ORZ76" s="119"/>
      <c r="OSA76" s="119"/>
      <c r="OSB76" s="119"/>
      <c r="OSC76" s="119"/>
      <c r="OSD76" s="119"/>
      <c r="OSE76" s="119"/>
      <c r="OSF76" s="119"/>
      <c r="OSG76" s="119"/>
      <c r="OSH76" s="119"/>
      <c r="OSI76" s="119"/>
      <c r="OSJ76" s="119"/>
      <c r="OSK76" s="119"/>
      <c r="OSL76" s="119"/>
      <c r="OSM76" s="119"/>
      <c r="OSN76" s="119"/>
      <c r="OSO76" s="119"/>
      <c r="OSP76" s="119"/>
      <c r="OSQ76" s="119"/>
      <c r="OSR76" s="119"/>
      <c r="OSS76" s="119"/>
      <c r="OST76" s="119"/>
      <c r="OSU76" s="119"/>
      <c r="OSV76" s="119"/>
      <c r="OSW76" s="119"/>
      <c r="OSX76" s="119"/>
      <c r="OSY76" s="119"/>
      <c r="OSZ76" s="119"/>
      <c r="OTA76" s="119"/>
      <c r="OTB76" s="119"/>
      <c r="OTC76" s="119"/>
      <c r="OTD76" s="119"/>
      <c r="OTE76" s="119"/>
      <c r="OTF76" s="119"/>
      <c r="OTG76" s="119"/>
      <c r="OTH76" s="119"/>
      <c r="OTI76" s="119"/>
      <c r="OTJ76" s="119"/>
      <c r="OTK76" s="119"/>
      <c r="OTL76" s="119"/>
      <c r="OTM76" s="119"/>
      <c r="OTN76" s="119"/>
      <c r="OTO76" s="119"/>
      <c r="OTP76" s="119"/>
      <c r="OTQ76" s="119"/>
      <c r="OTR76" s="119"/>
      <c r="OTS76" s="119"/>
      <c r="OTT76" s="119"/>
      <c r="OTU76" s="119"/>
      <c r="OTV76" s="119"/>
      <c r="OTW76" s="119"/>
      <c r="OTX76" s="119"/>
      <c r="OTY76" s="119"/>
      <c r="OTZ76" s="119"/>
      <c r="OUA76" s="119"/>
      <c r="OUB76" s="119"/>
      <c r="OUC76" s="119"/>
      <c r="OUD76" s="119"/>
      <c r="OUE76" s="119"/>
      <c r="OUF76" s="119"/>
      <c r="OUG76" s="119"/>
      <c r="OUH76" s="119"/>
      <c r="OUI76" s="119"/>
      <c r="OUJ76" s="119"/>
      <c r="OUK76" s="119"/>
      <c r="OUL76" s="119"/>
      <c r="OUM76" s="119"/>
      <c r="OUN76" s="119"/>
      <c r="OUO76" s="119"/>
      <c r="OUP76" s="119"/>
      <c r="OUQ76" s="119"/>
      <c r="OUR76" s="119"/>
      <c r="OUS76" s="119"/>
      <c r="OUT76" s="119"/>
      <c r="OUU76" s="119"/>
      <c r="OUV76" s="119"/>
      <c r="OUW76" s="119"/>
      <c r="OUX76" s="119"/>
      <c r="OUY76" s="119"/>
      <c r="OUZ76" s="119"/>
      <c r="OVA76" s="119"/>
      <c r="OVB76" s="119"/>
      <c r="OVC76" s="119"/>
      <c r="OVD76" s="119"/>
      <c r="OVE76" s="119"/>
      <c r="OVF76" s="119"/>
      <c r="OVG76" s="119"/>
      <c r="OVH76" s="119"/>
      <c r="OVI76" s="119"/>
      <c r="OVJ76" s="119"/>
      <c r="OVK76" s="119"/>
      <c r="OVL76" s="119"/>
      <c r="OVM76" s="119"/>
      <c r="OVN76" s="119"/>
      <c r="OVO76" s="119"/>
      <c r="OVP76" s="119"/>
      <c r="OVQ76" s="119"/>
      <c r="OVR76" s="119"/>
      <c r="OVS76" s="119"/>
      <c r="OVT76" s="119"/>
      <c r="OVU76" s="119"/>
      <c r="OVV76" s="119"/>
      <c r="OVW76" s="119"/>
      <c r="OVX76" s="119"/>
      <c r="OVY76" s="119"/>
      <c r="OVZ76" s="119"/>
      <c r="OWA76" s="119"/>
      <c r="OWB76" s="119"/>
      <c r="OWC76" s="119"/>
      <c r="OWD76" s="119"/>
      <c r="OWE76" s="119"/>
      <c r="OWF76" s="119"/>
      <c r="OWG76" s="119"/>
      <c r="OWH76" s="119"/>
      <c r="OWI76" s="119"/>
      <c r="OWJ76" s="119"/>
      <c r="OWK76" s="119"/>
      <c r="OWL76" s="119"/>
      <c r="OWM76" s="119"/>
      <c r="OWN76" s="119"/>
      <c r="OWO76" s="119"/>
      <c r="OWP76" s="119"/>
      <c r="OWQ76" s="119"/>
      <c r="OWR76" s="119"/>
      <c r="OWS76" s="119"/>
      <c r="OWT76" s="119"/>
      <c r="OWU76" s="119"/>
      <c r="OWV76" s="119"/>
      <c r="OWW76" s="119"/>
      <c r="OWX76" s="119"/>
      <c r="OWY76" s="119"/>
      <c r="OWZ76" s="119"/>
      <c r="OXA76" s="119"/>
      <c r="OXB76" s="119"/>
      <c r="OXC76" s="119"/>
      <c r="OXD76" s="119"/>
      <c r="OXE76" s="119"/>
      <c r="OXF76" s="119"/>
      <c r="OXG76" s="119"/>
      <c r="OXH76" s="119"/>
      <c r="OXI76" s="119"/>
      <c r="OXJ76" s="119"/>
      <c r="OXK76" s="119"/>
      <c r="OXL76" s="119"/>
      <c r="OXM76" s="119"/>
      <c r="OXN76" s="119"/>
      <c r="OXO76" s="119"/>
      <c r="OXP76" s="119"/>
      <c r="OXQ76" s="119"/>
      <c r="OXR76" s="119"/>
      <c r="OXS76" s="119"/>
      <c r="OXT76" s="119"/>
      <c r="OXU76" s="119"/>
      <c r="OXV76" s="119"/>
      <c r="OXW76" s="119"/>
      <c r="OXX76" s="119"/>
      <c r="OXY76" s="119"/>
      <c r="OXZ76" s="119"/>
      <c r="OYA76" s="119"/>
      <c r="OYB76" s="119"/>
      <c r="OYC76" s="119"/>
      <c r="OYD76" s="119"/>
      <c r="OYE76" s="119"/>
      <c r="OYF76" s="119"/>
      <c r="OYG76" s="119"/>
      <c r="OYH76" s="119"/>
      <c r="OYI76" s="119"/>
      <c r="OYJ76" s="119"/>
      <c r="OYK76" s="119"/>
      <c r="OYL76" s="119"/>
      <c r="OYM76" s="119"/>
      <c r="OYN76" s="119"/>
      <c r="OYO76" s="119"/>
      <c r="OYP76" s="119"/>
      <c r="OYQ76" s="119"/>
      <c r="OYR76" s="119"/>
      <c r="OYS76" s="119"/>
      <c r="OYT76" s="119"/>
      <c r="OYU76" s="119"/>
      <c r="OYV76" s="119"/>
      <c r="OYW76" s="119"/>
      <c r="OYX76" s="119"/>
      <c r="OYY76" s="119"/>
      <c r="OYZ76" s="119"/>
      <c r="OZA76" s="119"/>
      <c r="OZB76" s="119"/>
      <c r="OZC76" s="119"/>
      <c r="OZD76" s="119"/>
      <c r="OZE76" s="119"/>
      <c r="OZF76" s="119"/>
      <c r="OZG76" s="119"/>
      <c r="OZH76" s="119"/>
      <c r="OZI76" s="119"/>
      <c r="OZJ76" s="119"/>
      <c r="OZK76" s="119"/>
      <c r="OZL76" s="119"/>
      <c r="OZM76" s="119"/>
      <c r="OZN76" s="119"/>
      <c r="OZO76" s="119"/>
      <c r="OZP76" s="119"/>
      <c r="OZQ76" s="119"/>
      <c r="OZR76" s="119"/>
      <c r="OZS76" s="119"/>
      <c r="OZT76" s="119"/>
      <c r="OZU76" s="119"/>
      <c r="OZV76" s="119"/>
      <c r="OZW76" s="119"/>
      <c r="OZX76" s="119"/>
      <c r="OZY76" s="119"/>
      <c r="OZZ76" s="119"/>
      <c r="PAA76" s="119"/>
      <c r="PAB76" s="119"/>
      <c r="PAC76" s="119"/>
      <c r="PAD76" s="119"/>
      <c r="PAE76" s="119"/>
      <c r="PAF76" s="119"/>
      <c r="PAG76" s="119"/>
      <c r="PAH76" s="119"/>
      <c r="PAI76" s="119"/>
      <c r="PAJ76" s="119"/>
      <c r="PAK76" s="119"/>
      <c r="PAL76" s="119"/>
      <c r="PAM76" s="119"/>
      <c r="PAN76" s="119"/>
      <c r="PAO76" s="119"/>
      <c r="PAP76" s="119"/>
      <c r="PAQ76" s="119"/>
      <c r="PAR76" s="119"/>
      <c r="PAS76" s="119"/>
      <c r="PAT76" s="119"/>
      <c r="PAU76" s="119"/>
      <c r="PAV76" s="119"/>
      <c r="PAW76" s="119"/>
      <c r="PAX76" s="119"/>
      <c r="PAY76" s="119"/>
      <c r="PAZ76" s="119"/>
      <c r="PBA76" s="119"/>
      <c r="PBB76" s="119"/>
      <c r="PBC76" s="119"/>
      <c r="PBD76" s="119"/>
      <c r="PBE76" s="119"/>
      <c r="PBF76" s="119"/>
      <c r="PBG76" s="119"/>
      <c r="PBH76" s="119"/>
      <c r="PBI76" s="119"/>
      <c r="PBJ76" s="119"/>
      <c r="PBK76" s="119"/>
      <c r="PBL76" s="119"/>
      <c r="PBM76" s="119"/>
      <c r="PBN76" s="119"/>
      <c r="PBO76" s="119"/>
      <c r="PBP76" s="119"/>
      <c r="PBQ76" s="119"/>
      <c r="PBR76" s="119"/>
      <c r="PBS76" s="119"/>
      <c r="PBT76" s="119"/>
      <c r="PBU76" s="119"/>
      <c r="PBV76" s="119"/>
      <c r="PBW76" s="119"/>
      <c r="PBX76" s="119"/>
      <c r="PBY76" s="119"/>
      <c r="PBZ76" s="119"/>
      <c r="PCA76" s="119"/>
      <c r="PCB76" s="119"/>
      <c r="PCC76" s="119"/>
      <c r="PCD76" s="119"/>
      <c r="PCE76" s="119"/>
      <c r="PCF76" s="119"/>
      <c r="PCG76" s="119"/>
      <c r="PCH76" s="119"/>
      <c r="PCI76" s="119"/>
      <c r="PCJ76" s="119"/>
      <c r="PCK76" s="119"/>
      <c r="PCL76" s="119"/>
      <c r="PCM76" s="119"/>
      <c r="PCN76" s="119"/>
      <c r="PCO76" s="119"/>
      <c r="PCP76" s="119"/>
      <c r="PCQ76" s="119"/>
      <c r="PCR76" s="119"/>
      <c r="PCS76" s="119"/>
      <c r="PCT76" s="119"/>
      <c r="PCU76" s="119"/>
      <c r="PCV76" s="119"/>
      <c r="PCW76" s="119"/>
      <c r="PCX76" s="119"/>
      <c r="PCY76" s="119"/>
      <c r="PCZ76" s="119"/>
      <c r="PDA76" s="119"/>
      <c r="PDB76" s="119"/>
      <c r="PDC76" s="119"/>
      <c r="PDD76" s="119"/>
      <c r="PDE76" s="119"/>
      <c r="PDF76" s="119"/>
      <c r="PDG76" s="119"/>
      <c r="PDH76" s="119"/>
      <c r="PDI76" s="119"/>
      <c r="PDJ76" s="119"/>
      <c r="PDK76" s="119"/>
      <c r="PDL76" s="119"/>
      <c r="PDM76" s="119"/>
      <c r="PDN76" s="119"/>
      <c r="PDO76" s="119"/>
      <c r="PDP76" s="119"/>
      <c r="PDQ76" s="119"/>
      <c r="PDR76" s="119"/>
      <c r="PDS76" s="119"/>
      <c r="PDT76" s="119"/>
      <c r="PDU76" s="119"/>
      <c r="PDV76" s="119"/>
      <c r="PDW76" s="119"/>
      <c r="PDX76" s="119"/>
      <c r="PDY76" s="119"/>
      <c r="PDZ76" s="119"/>
      <c r="PEA76" s="119"/>
      <c r="PEB76" s="119"/>
      <c r="PEC76" s="119"/>
      <c r="PED76" s="119"/>
      <c r="PEE76" s="119"/>
      <c r="PEF76" s="119"/>
      <c r="PEG76" s="119"/>
      <c r="PEH76" s="119"/>
      <c r="PEI76" s="119"/>
      <c r="PEJ76" s="119"/>
      <c r="PEK76" s="119"/>
      <c r="PEL76" s="119"/>
      <c r="PEM76" s="119"/>
      <c r="PEN76" s="119"/>
      <c r="PEO76" s="119"/>
      <c r="PEP76" s="119"/>
      <c r="PEQ76" s="119"/>
      <c r="PER76" s="119"/>
      <c r="PES76" s="119"/>
      <c r="PET76" s="119"/>
      <c r="PEU76" s="119"/>
      <c r="PEV76" s="119"/>
      <c r="PEW76" s="119"/>
      <c r="PEX76" s="119"/>
      <c r="PEY76" s="119"/>
      <c r="PEZ76" s="119"/>
      <c r="PFA76" s="119"/>
      <c r="PFB76" s="119"/>
      <c r="PFC76" s="119"/>
      <c r="PFD76" s="119"/>
      <c r="PFE76" s="119"/>
      <c r="PFF76" s="119"/>
      <c r="PFG76" s="119"/>
      <c r="PFH76" s="119"/>
      <c r="PFI76" s="119"/>
      <c r="PFJ76" s="119"/>
      <c r="PFK76" s="119"/>
      <c r="PFL76" s="119"/>
      <c r="PFM76" s="119"/>
      <c r="PFN76" s="119"/>
      <c r="PFO76" s="119"/>
      <c r="PFP76" s="119"/>
      <c r="PFQ76" s="119"/>
      <c r="PFR76" s="119"/>
      <c r="PFS76" s="119"/>
      <c r="PFT76" s="119"/>
      <c r="PFU76" s="119"/>
      <c r="PFV76" s="119"/>
      <c r="PFW76" s="119"/>
      <c r="PFX76" s="119"/>
      <c r="PFY76" s="119"/>
      <c r="PFZ76" s="119"/>
      <c r="PGA76" s="119"/>
      <c r="PGB76" s="119"/>
      <c r="PGC76" s="119"/>
      <c r="PGD76" s="119"/>
      <c r="PGE76" s="119"/>
      <c r="PGF76" s="119"/>
      <c r="PGG76" s="119"/>
      <c r="PGH76" s="119"/>
      <c r="PGI76" s="119"/>
      <c r="PGJ76" s="119"/>
      <c r="PGK76" s="119"/>
      <c r="PGL76" s="119"/>
      <c r="PGM76" s="119"/>
      <c r="PGN76" s="119"/>
      <c r="PGO76" s="119"/>
      <c r="PGP76" s="119"/>
      <c r="PGQ76" s="119"/>
      <c r="PGR76" s="119"/>
      <c r="PGS76" s="119"/>
      <c r="PGT76" s="119"/>
      <c r="PGU76" s="119"/>
      <c r="PGV76" s="119"/>
      <c r="PGW76" s="119"/>
      <c r="PGX76" s="119"/>
      <c r="PGY76" s="119"/>
      <c r="PGZ76" s="119"/>
      <c r="PHA76" s="119"/>
      <c r="PHB76" s="119"/>
      <c r="PHC76" s="119"/>
      <c r="PHD76" s="119"/>
      <c r="PHE76" s="119"/>
      <c r="PHF76" s="119"/>
      <c r="PHG76" s="119"/>
      <c r="PHH76" s="119"/>
      <c r="PHI76" s="119"/>
      <c r="PHJ76" s="119"/>
      <c r="PHK76" s="119"/>
      <c r="PHL76" s="119"/>
      <c r="PHM76" s="119"/>
      <c r="PHN76" s="119"/>
      <c r="PHO76" s="119"/>
      <c r="PHP76" s="119"/>
      <c r="PHQ76" s="119"/>
      <c r="PHR76" s="119"/>
      <c r="PHS76" s="119"/>
      <c r="PHT76" s="119"/>
      <c r="PHU76" s="119"/>
      <c r="PHV76" s="119"/>
      <c r="PHW76" s="119"/>
      <c r="PHX76" s="119"/>
      <c r="PHY76" s="119"/>
      <c r="PHZ76" s="119"/>
      <c r="PIA76" s="119"/>
      <c r="PIB76" s="119"/>
      <c r="PIC76" s="119"/>
      <c r="PID76" s="119"/>
      <c r="PIE76" s="119"/>
      <c r="PIF76" s="119"/>
      <c r="PIG76" s="119"/>
      <c r="PIH76" s="119"/>
      <c r="PII76" s="119"/>
      <c r="PIJ76" s="119"/>
      <c r="PIK76" s="119"/>
      <c r="PIL76" s="119"/>
      <c r="PIM76" s="119"/>
      <c r="PIN76" s="119"/>
      <c r="PIO76" s="119"/>
      <c r="PIP76" s="119"/>
      <c r="PIQ76" s="119"/>
      <c r="PIR76" s="119"/>
      <c r="PIS76" s="119"/>
      <c r="PIT76" s="119"/>
      <c r="PIU76" s="119"/>
      <c r="PIV76" s="119"/>
      <c r="PIW76" s="119"/>
      <c r="PIX76" s="119"/>
      <c r="PIY76" s="119"/>
      <c r="PIZ76" s="119"/>
      <c r="PJA76" s="119"/>
      <c r="PJB76" s="119"/>
      <c r="PJC76" s="119"/>
      <c r="PJD76" s="119"/>
      <c r="PJE76" s="119"/>
      <c r="PJF76" s="119"/>
      <c r="PJG76" s="119"/>
      <c r="PJH76" s="119"/>
      <c r="PJI76" s="119"/>
      <c r="PJJ76" s="119"/>
      <c r="PJK76" s="119"/>
      <c r="PJL76" s="119"/>
      <c r="PJM76" s="119"/>
      <c r="PJN76" s="119"/>
      <c r="PJO76" s="119"/>
      <c r="PJP76" s="119"/>
      <c r="PJQ76" s="119"/>
      <c r="PJR76" s="119"/>
      <c r="PJS76" s="119"/>
      <c r="PJT76" s="119"/>
      <c r="PJU76" s="119"/>
      <c r="PJV76" s="119"/>
      <c r="PJW76" s="119"/>
      <c r="PJX76" s="119"/>
      <c r="PJY76" s="119"/>
      <c r="PJZ76" s="119"/>
      <c r="PKA76" s="119"/>
      <c r="PKB76" s="119"/>
      <c r="PKC76" s="119"/>
      <c r="PKD76" s="119"/>
      <c r="PKE76" s="119"/>
      <c r="PKF76" s="119"/>
      <c r="PKG76" s="119"/>
      <c r="PKH76" s="119"/>
      <c r="PKI76" s="119"/>
      <c r="PKJ76" s="119"/>
      <c r="PKK76" s="119"/>
      <c r="PKL76" s="119"/>
      <c r="PKM76" s="119"/>
      <c r="PKN76" s="119"/>
      <c r="PKO76" s="119"/>
      <c r="PKP76" s="119"/>
      <c r="PKQ76" s="119"/>
      <c r="PKR76" s="119"/>
      <c r="PKS76" s="119"/>
      <c r="PKT76" s="119"/>
      <c r="PKU76" s="119"/>
      <c r="PKV76" s="119"/>
      <c r="PKW76" s="119"/>
      <c r="PKX76" s="119"/>
      <c r="PKY76" s="119"/>
      <c r="PKZ76" s="119"/>
      <c r="PLA76" s="119"/>
      <c r="PLB76" s="119"/>
      <c r="PLC76" s="119"/>
      <c r="PLD76" s="119"/>
      <c r="PLE76" s="119"/>
      <c r="PLF76" s="119"/>
      <c r="PLG76" s="119"/>
      <c r="PLH76" s="119"/>
      <c r="PLI76" s="119"/>
      <c r="PLJ76" s="119"/>
      <c r="PLK76" s="119"/>
      <c r="PLL76" s="119"/>
      <c r="PLM76" s="119"/>
      <c r="PLN76" s="119"/>
      <c r="PLO76" s="119"/>
      <c r="PLP76" s="119"/>
      <c r="PLQ76" s="119"/>
      <c r="PLR76" s="119"/>
      <c r="PLS76" s="119"/>
      <c r="PLT76" s="119"/>
      <c r="PLU76" s="119"/>
      <c r="PLV76" s="119"/>
      <c r="PLW76" s="119"/>
      <c r="PLX76" s="119"/>
      <c r="PLY76" s="119"/>
      <c r="PLZ76" s="119"/>
      <c r="PMA76" s="119"/>
      <c r="PMB76" s="119"/>
      <c r="PMC76" s="119"/>
      <c r="PMD76" s="119"/>
      <c r="PME76" s="119"/>
      <c r="PMF76" s="119"/>
      <c r="PMG76" s="119"/>
      <c r="PMH76" s="119"/>
      <c r="PMI76" s="119"/>
      <c r="PMJ76" s="119"/>
      <c r="PMK76" s="119"/>
      <c r="PML76" s="119"/>
      <c r="PMM76" s="119"/>
      <c r="PMN76" s="119"/>
      <c r="PMO76" s="119"/>
      <c r="PMP76" s="119"/>
      <c r="PMQ76" s="119"/>
      <c r="PMR76" s="119"/>
      <c r="PMS76" s="119"/>
      <c r="PMT76" s="119"/>
      <c r="PMU76" s="119"/>
      <c r="PMV76" s="119"/>
      <c r="PMW76" s="119"/>
      <c r="PMX76" s="119"/>
      <c r="PMY76" s="119"/>
      <c r="PMZ76" s="119"/>
      <c r="PNA76" s="119"/>
      <c r="PNB76" s="119"/>
      <c r="PNC76" s="119"/>
      <c r="PND76" s="119"/>
      <c r="PNE76" s="119"/>
      <c r="PNF76" s="119"/>
      <c r="PNG76" s="119"/>
      <c r="PNH76" s="119"/>
      <c r="PNI76" s="119"/>
      <c r="PNJ76" s="119"/>
      <c r="PNK76" s="119"/>
      <c r="PNL76" s="119"/>
      <c r="PNM76" s="119"/>
      <c r="PNN76" s="119"/>
      <c r="PNO76" s="119"/>
      <c r="PNP76" s="119"/>
      <c r="PNQ76" s="119"/>
      <c r="PNR76" s="119"/>
      <c r="PNS76" s="119"/>
      <c r="PNT76" s="119"/>
      <c r="PNU76" s="119"/>
      <c r="PNV76" s="119"/>
      <c r="PNW76" s="119"/>
      <c r="PNX76" s="119"/>
      <c r="PNY76" s="119"/>
      <c r="PNZ76" s="119"/>
      <c r="POA76" s="119"/>
      <c r="POB76" s="119"/>
      <c r="POC76" s="119"/>
      <c r="POD76" s="119"/>
      <c r="POE76" s="119"/>
      <c r="POF76" s="119"/>
      <c r="POG76" s="119"/>
      <c r="POH76" s="119"/>
      <c r="POI76" s="119"/>
      <c r="POJ76" s="119"/>
      <c r="POK76" s="119"/>
      <c r="POL76" s="119"/>
      <c r="POM76" s="119"/>
      <c r="PON76" s="119"/>
      <c r="POO76" s="119"/>
      <c r="POP76" s="119"/>
      <c r="POQ76" s="119"/>
      <c r="POR76" s="119"/>
      <c r="POS76" s="119"/>
      <c r="POT76" s="119"/>
      <c r="POU76" s="119"/>
      <c r="POV76" s="119"/>
      <c r="POW76" s="119"/>
      <c r="POX76" s="119"/>
      <c r="POY76" s="119"/>
      <c r="POZ76" s="119"/>
      <c r="PPA76" s="119"/>
      <c r="PPB76" s="119"/>
      <c r="PPC76" s="119"/>
      <c r="PPD76" s="119"/>
      <c r="PPE76" s="119"/>
      <c r="PPF76" s="119"/>
      <c r="PPG76" s="119"/>
      <c r="PPH76" s="119"/>
      <c r="PPI76" s="119"/>
      <c r="PPJ76" s="119"/>
      <c r="PPK76" s="119"/>
      <c r="PPL76" s="119"/>
      <c r="PPM76" s="119"/>
      <c r="PPN76" s="119"/>
      <c r="PPO76" s="119"/>
      <c r="PPP76" s="119"/>
      <c r="PPQ76" s="119"/>
      <c r="PPR76" s="119"/>
      <c r="PPS76" s="119"/>
      <c r="PPT76" s="119"/>
      <c r="PPU76" s="119"/>
      <c r="PPV76" s="119"/>
      <c r="PPW76" s="119"/>
      <c r="PPX76" s="119"/>
      <c r="PPY76" s="119"/>
      <c r="PPZ76" s="119"/>
      <c r="PQA76" s="119"/>
      <c r="PQB76" s="119"/>
      <c r="PQC76" s="119"/>
      <c r="PQD76" s="119"/>
      <c r="PQE76" s="119"/>
      <c r="PQF76" s="119"/>
      <c r="PQG76" s="119"/>
      <c r="PQH76" s="119"/>
      <c r="PQI76" s="119"/>
      <c r="PQJ76" s="119"/>
      <c r="PQK76" s="119"/>
      <c r="PQL76" s="119"/>
      <c r="PQM76" s="119"/>
      <c r="PQN76" s="119"/>
      <c r="PQO76" s="119"/>
      <c r="PQP76" s="119"/>
      <c r="PQQ76" s="119"/>
      <c r="PQR76" s="119"/>
      <c r="PQS76" s="119"/>
      <c r="PQT76" s="119"/>
      <c r="PQU76" s="119"/>
      <c r="PQV76" s="119"/>
      <c r="PQW76" s="119"/>
      <c r="PQX76" s="119"/>
      <c r="PQY76" s="119"/>
      <c r="PQZ76" s="119"/>
      <c r="PRA76" s="119"/>
      <c r="PRB76" s="119"/>
      <c r="PRC76" s="119"/>
      <c r="PRD76" s="119"/>
      <c r="PRE76" s="119"/>
      <c r="PRF76" s="119"/>
      <c r="PRG76" s="119"/>
      <c r="PRH76" s="119"/>
      <c r="PRI76" s="119"/>
      <c r="PRJ76" s="119"/>
      <c r="PRK76" s="119"/>
      <c r="PRL76" s="119"/>
      <c r="PRM76" s="119"/>
      <c r="PRN76" s="119"/>
      <c r="PRO76" s="119"/>
      <c r="PRP76" s="119"/>
      <c r="PRQ76" s="119"/>
      <c r="PRR76" s="119"/>
      <c r="PRS76" s="119"/>
      <c r="PRT76" s="119"/>
      <c r="PRU76" s="119"/>
      <c r="PRV76" s="119"/>
      <c r="PRW76" s="119"/>
      <c r="PRX76" s="119"/>
      <c r="PRY76" s="119"/>
      <c r="PRZ76" s="119"/>
      <c r="PSA76" s="119"/>
      <c r="PSB76" s="119"/>
      <c r="PSC76" s="119"/>
      <c r="PSD76" s="119"/>
      <c r="PSE76" s="119"/>
      <c r="PSF76" s="119"/>
      <c r="PSG76" s="119"/>
      <c r="PSH76" s="119"/>
      <c r="PSI76" s="119"/>
      <c r="PSJ76" s="119"/>
      <c r="PSK76" s="119"/>
      <c r="PSL76" s="119"/>
      <c r="PSM76" s="119"/>
      <c r="PSN76" s="119"/>
      <c r="PSO76" s="119"/>
      <c r="PSP76" s="119"/>
      <c r="PSQ76" s="119"/>
      <c r="PSR76" s="119"/>
      <c r="PSS76" s="119"/>
      <c r="PST76" s="119"/>
      <c r="PSU76" s="119"/>
      <c r="PSV76" s="119"/>
      <c r="PSW76" s="119"/>
      <c r="PSX76" s="119"/>
      <c r="PSY76" s="119"/>
      <c r="PSZ76" s="119"/>
      <c r="PTA76" s="119"/>
      <c r="PTB76" s="119"/>
      <c r="PTC76" s="119"/>
      <c r="PTD76" s="119"/>
      <c r="PTE76" s="119"/>
      <c r="PTF76" s="119"/>
      <c r="PTG76" s="119"/>
      <c r="PTH76" s="119"/>
      <c r="PTI76" s="119"/>
      <c r="PTJ76" s="119"/>
      <c r="PTK76" s="119"/>
      <c r="PTL76" s="119"/>
      <c r="PTM76" s="119"/>
      <c r="PTN76" s="119"/>
      <c r="PTO76" s="119"/>
      <c r="PTP76" s="119"/>
      <c r="PTQ76" s="119"/>
      <c r="PTR76" s="119"/>
      <c r="PTS76" s="119"/>
      <c r="PTT76" s="119"/>
      <c r="PTU76" s="119"/>
      <c r="PTV76" s="119"/>
      <c r="PTW76" s="119"/>
      <c r="PTX76" s="119"/>
      <c r="PTY76" s="119"/>
      <c r="PTZ76" s="119"/>
      <c r="PUA76" s="119"/>
      <c r="PUB76" s="119"/>
      <c r="PUC76" s="119"/>
      <c r="PUD76" s="119"/>
      <c r="PUE76" s="119"/>
      <c r="PUF76" s="119"/>
      <c r="PUG76" s="119"/>
      <c r="PUH76" s="119"/>
      <c r="PUI76" s="119"/>
      <c r="PUJ76" s="119"/>
      <c r="PUK76" s="119"/>
      <c r="PUL76" s="119"/>
      <c r="PUM76" s="119"/>
      <c r="PUN76" s="119"/>
      <c r="PUO76" s="119"/>
      <c r="PUP76" s="119"/>
      <c r="PUQ76" s="119"/>
      <c r="PUR76" s="119"/>
      <c r="PUS76" s="119"/>
      <c r="PUT76" s="119"/>
      <c r="PUU76" s="119"/>
      <c r="PUV76" s="119"/>
      <c r="PUW76" s="119"/>
      <c r="PUX76" s="119"/>
      <c r="PUY76" s="119"/>
      <c r="PUZ76" s="119"/>
      <c r="PVA76" s="119"/>
      <c r="PVB76" s="119"/>
      <c r="PVC76" s="119"/>
      <c r="PVD76" s="119"/>
      <c r="PVE76" s="119"/>
      <c r="PVF76" s="119"/>
      <c r="PVG76" s="119"/>
      <c r="PVH76" s="119"/>
      <c r="PVI76" s="119"/>
      <c r="PVJ76" s="119"/>
      <c r="PVK76" s="119"/>
      <c r="PVL76" s="119"/>
      <c r="PVM76" s="119"/>
      <c r="PVN76" s="119"/>
      <c r="PVO76" s="119"/>
      <c r="PVP76" s="119"/>
      <c r="PVQ76" s="119"/>
      <c r="PVR76" s="119"/>
      <c r="PVS76" s="119"/>
      <c r="PVT76" s="119"/>
      <c r="PVU76" s="119"/>
      <c r="PVV76" s="119"/>
      <c r="PVW76" s="119"/>
      <c r="PVX76" s="119"/>
      <c r="PVY76" s="119"/>
      <c r="PVZ76" s="119"/>
      <c r="PWA76" s="119"/>
      <c r="PWB76" s="119"/>
      <c r="PWC76" s="119"/>
      <c r="PWD76" s="119"/>
      <c r="PWE76" s="119"/>
      <c r="PWF76" s="119"/>
      <c r="PWG76" s="119"/>
      <c r="PWH76" s="119"/>
      <c r="PWI76" s="119"/>
      <c r="PWJ76" s="119"/>
      <c r="PWK76" s="119"/>
      <c r="PWL76" s="119"/>
      <c r="PWM76" s="119"/>
      <c r="PWN76" s="119"/>
      <c r="PWO76" s="119"/>
      <c r="PWP76" s="119"/>
      <c r="PWQ76" s="119"/>
      <c r="PWR76" s="119"/>
      <c r="PWS76" s="119"/>
      <c r="PWT76" s="119"/>
      <c r="PWU76" s="119"/>
      <c r="PWV76" s="119"/>
      <c r="PWW76" s="119"/>
      <c r="PWX76" s="119"/>
      <c r="PWY76" s="119"/>
      <c r="PWZ76" s="119"/>
      <c r="PXA76" s="119"/>
      <c r="PXB76" s="119"/>
      <c r="PXC76" s="119"/>
      <c r="PXD76" s="119"/>
      <c r="PXE76" s="119"/>
      <c r="PXF76" s="119"/>
      <c r="PXG76" s="119"/>
      <c r="PXH76" s="119"/>
      <c r="PXI76" s="119"/>
      <c r="PXJ76" s="119"/>
      <c r="PXK76" s="119"/>
      <c r="PXL76" s="119"/>
      <c r="PXM76" s="119"/>
      <c r="PXN76" s="119"/>
      <c r="PXO76" s="119"/>
      <c r="PXP76" s="119"/>
      <c r="PXQ76" s="119"/>
      <c r="PXR76" s="119"/>
      <c r="PXS76" s="119"/>
      <c r="PXT76" s="119"/>
      <c r="PXU76" s="119"/>
      <c r="PXV76" s="119"/>
      <c r="PXW76" s="119"/>
      <c r="PXX76" s="119"/>
      <c r="PXY76" s="119"/>
      <c r="PXZ76" s="119"/>
      <c r="PYA76" s="119"/>
      <c r="PYB76" s="119"/>
      <c r="PYC76" s="119"/>
      <c r="PYD76" s="119"/>
      <c r="PYE76" s="119"/>
      <c r="PYF76" s="119"/>
      <c r="PYG76" s="119"/>
      <c r="PYH76" s="119"/>
      <c r="PYI76" s="119"/>
      <c r="PYJ76" s="119"/>
      <c r="PYK76" s="119"/>
      <c r="PYL76" s="119"/>
      <c r="PYM76" s="119"/>
      <c r="PYN76" s="119"/>
      <c r="PYO76" s="119"/>
      <c r="PYP76" s="119"/>
      <c r="PYQ76" s="119"/>
      <c r="PYR76" s="119"/>
      <c r="PYS76" s="119"/>
      <c r="PYT76" s="119"/>
      <c r="PYU76" s="119"/>
      <c r="PYV76" s="119"/>
      <c r="PYW76" s="119"/>
      <c r="PYX76" s="119"/>
      <c r="PYY76" s="119"/>
      <c r="PYZ76" s="119"/>
      <c r="PZA76" s="119"/>
      <c r="PZB76" s="119"/>
      <c r="PZC76" s="119"/>
      <c r="PZD76" s="119"/>
      <c r="PZE76" s="119"/>
      <c r="PZF76" s="119"/>
      <c r="PZG76" s="119"/>
      <c r="PZH76" s="119"/>
      <c r="PZI76" s="119"/>
      <c r="PZJ76" s="119"/>
      <c r="PZK76" s="119"/>
      <c r="PZL76" s="119"/>
      <c r="PZM76" s="119"/>
      <c r="PZN76" s="119"/>
      <c r="PZO76" s="119"/>
      <c r="PZP76" s="119"/>
      <c r="PZQ76" s="119"/>
      <c r="PZR76" s="119"/>
      <c r="PZS76" s="119"/>
      <c r="PZT76" s="119"/>
      <c r="PZU76" s="119"/>
      <c r="PZV76" s="119"/>
      <c r="PZW76" s="119"/>
      <c r="PZX76" s="119"/>
      <c r="PZY76" s="119"/>
      <c r="PZZ76" s="119"/>
      <c r="QAA76" s="119"/>
      <c r="QAB76" s="119"/>
      <c r="QAC76" s="119"/>
      <c r="QAD76" s="119"/>
      <c r="QAE76" s="119"/>
      <c r="QAF76" s="119"/>
      <c r="QAG76" s="119"/>
      <c r="QAH76" s="119"/>
      <c r="QAI76" s="119"/>
      <c r="QAJ76" s="119"/>
      <c r="QAK76" s="119"/>
      <c r="QAL76" s="119"/>
      <c r="QAM76" s="119"/>
      <c r="QAN76" s="119"/>
      <c r="QAO76" s="119"/>
      <c r="QAP76" s="119"/>
      <c r="QAQ76" s="119"/>
      <c r="QAR76" s="119"/>
      <c r="QAS76" s="119"/>
      <c r="QAT76" s="119"/>
      <c r="QAU76" s="119"/>
      <c r="QAV76" s="119"/>
      <c r="QAW76" s="119"/>
      <c r="QAX76" s="119"/>
      <c r="QAY76" s="119"/>
      <c r="QAZ76" s="119"/>
      <c r="QBA76" s="119"/>
      <c r="QBB76" s="119"/>
      <c r="QBC76" s="119"/>
      <c r="QBD76" s="119"/>
      <c r="QBE76" s="119"/>
      <c r="QBF76" s="119"/>
      <c r="QBG76" s="119"/>
      <c r="QBH76" s="119"/>
      <c r="QBI76" s="119"/>
      <c r="QBJ76" s="119"/>
      <c r="QBK76" s="119"/>
      <c r="QBL76" s="119"/>
      <c r="QBM76" s="119"/>
      <c r="QBN76" s="119"/>
      <c r="QBO76" s="119"/>
      <c r="QBP76" s="119"/>
      <c r="QBQ76" s="119"/>
      <c r="QBR76" s="119"/>
      <c r="QBS76" s="119"/>
      <c r="QBT76" s="119"/>
      <c r="QBU76" s="119"/>
      <c r="QBV76" s="119"/>
      <c r="QBW76" s="119"/>
      <c r="QBX76" s="119"/>
      <c r="QBY76" s="119"/>
      <c r="QBZ76" s="119"/>
      <c r="QCA76" s="119"/>
      <c r="QCB76" s="119"/>
      <c r="QCC76" s="119"/>
      <c r="QCD76" s="119"/>
      <c r="QCE76" s="119"/>
      <c r="QCF76" s="119"/>
      <c r="QCG76" s="119"/>
      <c r="QCH76" s="119"/>
      <c r="QCI76" s="119"/>
      <c r="QCJ76" s="119"/>
      <c r="QCK76" s="119"/>
      <c r="QCL76" s="119"/>
      <c r="QCM76" s="119"/>
      <c r="QCN76" s="119"/>
      <c r="QCO76" s="119"/>
      <c r="QCP76" s="119"/>
      <c r="QCQ76" s="119"/>
      <c r="QCR76" s="119"/>
      <c r="QCS76" s="119"/>
      <c r="QCT76" s="119"/>
      <c r="QCU76" s="119"/>
      <c r="QCV76" s="119"/>
      <c r="QCW76" s="119"/>
      <c r="QCX76" s="119"/>
      <c r="QCY76" s="119"/>
      <c r="QCZ76" s="119"/>
      <c r="QDA76" s="119"/>
      <c r="QDB76" s="119"/>
      <c r="QDC76" s="119"/>
      <c r="QDD76" s="119"/>
      <c r="QDE76" s="119"/>
      <c r="QDF76" s="119"/>
      <c r="QDG76" s="119"/>
      <c r="QDH76" s="119"/>
      <c r="QDI76" s="119"/>
      <c r="QDJ76" s="119"/>
      <c r="QDK76" s="119"/>
      <c r="QDL76" s="119"/>
      <c r="QDM76" s="119"/>
      <c r="QDN76" s="119"/>
      <c r="QDO76" s="119"/>
      <c r="QDP76" s="119"/>
      <c r="QDQ76" s="119"/>
      <c r="QDR76" s="119"/>
      <c r="QDS76" s="119"/>
      <c r="QDT76" s="119"/>
      <c r="QDU76" s="119"/>
      <c r="QDV76" s="119"/>
      <c r="QDW76" s="119"/>
      <c r="QDX76" s="119"/>
      <c r="QDY76" s="119"/>
      <c r="QDZ76" s="119"/>
      <c r="QEA76" s="119"/>
      <c r="QEB76" s="119"/>
      <c r="QEC76" s="119"/>
      <c r="QED76" s="119"/>
      <c r="QEE76" s="119"/>
      <c r="QEF76" s="119"/>
      <c r="QEG76" s="119"/>
      <c r="QEH76" s="119"/>
      <c r="QEI76" s="119"/>
      <c r="QEJ76" s="119"/>
      <c r="QEK76" s="119"/>
      <c r="QEL76" s="119"/>
      <c r="QEM76" s="119"/>
      <c r="QEN76" s="119"/>
      <c r="QEO76" s="119"/>
      <c r="QEP76" s="119"/>
      <c r="QEQ76" s="119"/>
      <c r="QER76" s="119"/>
      <c r="QES76" s="119"/>
      <c r="QET76" s="119"/>
      <c r="QEU76" s="119"/>
      <c r="QEV76" s="119"/>
      <c r="QEW76" s="119"/>
      <c r="QEX76" s="119"/>
      <c r="QEY76" s="119"/>
      <c r="QEZ76" s="119"/>
      <c r="QFA76" s="119"/>
      <c r="QFB76" s="119"/>
      <c r="QFC76" s="119"/>
      <c r="QFD76" s="119"/>
      <c r="QFE76" s="119"/>
      <c r="QFF76" s="119"/>
      <c r="QFG76" s="119"/>
      <c r="QFH76" s="119"/>
      <c r="QFI76" s="119"/>
      <c r="QFJ76" s="119"/>
      <c r="QFK76" s="119"/>
      <c r="QFL76" s="119"/>
      <c r="QFM76" s="119"/>
      <c r="QFN76" s="119"/>
      <c r="QFO76" s="119"/>
      <c r="QFP76" s="119"/>
      <c r="QFQ76" s="119"/>
      <c r="QFR76" s="119"/>
      <c r="QFS76" s="119"/>
      <c r="QFT76" s="119"/>
      <c r="QFU76" s="119"/>
      <c r="QFV76" s="119"/>
      <c r="QFW76" s="119"/>
      <c r="QFX76" s="119"/>
      <c r="QFY76" s="119"/>
      <c r="QFZ76" s="119"/>
      <c r="QGA76" s="119"/>
      <c r="QGB76" s="119"/>
      <c r="QGC76" s="119"/>
      <c r="QGD76" s="119"/>
      <c r="QGE76" s="119"/>
      <c r="QGF76" s="119"/>
      <c r="QGG76" s="119"/>
      <c r="QGH76" s="119"/>
      <c r="QGI76" s="119"/>
      <c r="QGJ76" s="119"/>
      <c r="QGK76" s="119"/>
      <c r="QGL76" s="119"/>
      <c r="QGM76" s="119"/>
      <c r="QGN76" s="119"/>
      <c r="QGO76" s="119"/>
      <c r="QGP76" s="119"/>
      <c r="QGQ76" s="119"/>
      <c r="QGR76" s="119"/>
      <c r="QGS76" s="119"/>
      <c r="QGT76" s="119"/>
      <c r="QGU76" s="119"/>
      <c r="QGV76" s="119"/>
      <c r="QGW76" s="119"/>
      <c r="QGX76" s="119"/>
      <c r="QGY76" s="119"/>
      <c r="QGZ76" s="119"/>
      <c r="QHA76" s="119"/>
      <c r="QHB76" s="119"/>
      <c r="QHC76" s="119"/>
      <c r="QHD76" s="119"/>
      <c r="QHE76" s="119"/>
      <c r="QHF76" s="119"/>
      <c r="QHG76" s="119"/>
      <c r="QHH76" s="119"/>
      <c r="QHI76" s="119"/>
      <c r="QHJ76" s="119"/>
      <c r="QHK76" s="119"/>
      <c r="QHL76" s="119"/>
      <c r="QHM76" s="119"/>
      <c r="QHN76" s="119"/>
      <c r="QHO76" s="119"/>
      <c r="QHP76" s="119"/>
      <c r="QHQ76" s="119"/>
      <c r="QHR76" s="119"/>
      <c r="QHS76" s="119"/>
      <c r="QHT76" s="119"/>
      <c r="QHU76" s="119"/>
      <c r="QHV76" s="119"/>
      <c r="QHW76" s="119"/>
      <c r="QHX76" s="119"/>
      <c r="QHY76" s="119"/>
      <c r="QHZ76" s="119"/>
      <c r="QIA76" s="119"/>
      <c r="QIB76" s="119"/>
      <c r="QIC76" s="119"/>
      <c r="QID76" s="119"/>
      <c r="QIE76" s="119"/>
      <c r="QIF76" s="119"/>
      <c r="QIG76" s="119"/>
      <c r="QIH76" s="119"/>
      <c r="QII76" s="119"/>
      <c r="QIJ76" s="119"/>
      <c r="QIK76" s="119"/>
      <c r="QIL76" s="119"/>
      <c r="QIM76" s="119"/>
      <c r="QIN76" s="119"/>
      <c r="QIO76" s="119"/>
      <c r="QIP76" s="119"/>
      <c r="QIQ76" s="119"/>
      <c r="QIR76" s="119"/>
      <c r="QIS76" s="119"/>
      <c r="QIT76" s="119"/>
      <c r="QIU76" s="119"/>
      <c r="QIV76" s="119"/>
      <c r="QIW76" s="119"/>
      <c r="QIX76" s="119"/>
      <c r="QIY76" s="119"/>
      <c r="QIZ76" s="119"/>
      <c r="QJA76" s="119"/>
      <c r="QJB76" s="119"/>
      <c r="QJC76" s="119"/>
      <c r="QJD76" s="119"/>
      <c r="QJE76" s="119"/>
      <c r="QJF76" s="119"/>
      <c r="QJG76" s="119"/>
      <c r="QJH76" s="119"/>
      <c r="QJI76" s="119"/>
      <c r="QJJ76" s="119"/>
      <c r="QJK76" s="119"/>
      <c r="QJL76" s="119"/>
      <c r="QJM76" s="119"/>
      <c r="QJN76" s="119"/>
      <c r="QJO76" s="119"/>
      <c r="QJP76" s="119"/>
      <c r="QJQ76" s="119"/>
      <c r="QJR76" s="119"/>
      <c r="QJS76" s="119"/>
      <c r="QJT76" s="119"/>
      <c r="QJU76" s="119"/>
      <c r="QJV76" s="119"/>
      <c r="QJW76" s="119"/>
      <c r="QJX76" s="119"/>
      <c r="QJY76" s="119"/>
      <c r="QJZ76" s="119"/>
      <c r="QKA76" s="119"/>
      <c r="QKB76" s="119"/>
      <c r="QKC76" s="119"/>
      <c r="QKD76" s="119"/>
      <c r="QKE76" s="119"/>
      <c r="QKF76" s="119"/>
      <c r="QKG76" s="119"/>
      <c r="QKH76" s="119"/>
      <c r="QKI76" s="119"/>
      <c r="QKJ76" s="119"/>
      <c r="QKK76" s="119"/>
      <c r="QKL76" s="119"/>
      <c r="QKM76" s="119"/>
      <c r="QKN76" s="119"/>
      <c r="QKO76" s="119"/>
      <c r="QKP76" s="119"/>
      <c r="QKQ76" s="119"/>
      <c r="QKR76" s="119"/>
      <c r="QKS76" s="119"/>
      <c r="QKT76" s="119"/>
      <c r="QKU76" s="119"/>
      <c r="QKV76" s="119"/>
      <c r="QKW76" s="119"/>
      <c r="QKX76" s="119"/>
      <c r="QKY76" s="119"/>
      <c r="QKZ76" s="119"/>
      <c r="QLA76" s="119"/>
      <c r="QLB76" s="119"/>
      <c r="QLC76" s="119"/>
      <c r="QLD76" s="119"/>
      <c r="QLE76" s="119"/>
      <c r="QLF76" s="119"/>
      <c r="QLG76" s="119"/>
      <c r="QLH76" s="119"/>
      <c r="QLI76" s="119"/>
      <c r="QLJ76" s="119"/>
      <c r="QLK76" s="119"/>
      <c r="QLL76" s="119"/>
      <c r="QLM76" s="119"/>
      <c r="QLN76" s="119"/>
      <c r="QLO76" s="119"/>
      <c r="QLP76" s="119"/>
      <c r="QLQ76" s="119"/>
      <c r="QLR76" s="119"/>
      <c r="QLS76" s="119"/>
      <c r="QLT76" s="119"/>
      <c r="QLU76" s="119"/>
      <c r="QLV76" s="119"/>
      <c r="QLW76" s="119"/>
      <c r="QLX76" s="119"/>
      <c r="QLY76" s="119"/>
      <c r="QLZ76" s="119"/>
      <c r="QMA76" s="119"/>
      <c r="QMB76" s="119"/>
      <c r="QMC76" s="119"/>
      <c r="QMD76" s="119"/>
      <c r="QME76" s="119"/>
      <c r="QMF76" s="119"/>
      <c r="QMG76" s="119"/>
      <c r="QMH76" s="119"/>
      <c r="QMI76" s="119"/>
      <c r="QMJ76" s="119"/>
      <c r="QMK76" s="119"/>
      <c r="QML76" s="119"/>
      <c r="QMM76" s="119"/>
      <c r="QMN76" s="119"/>
      <c r="QMO76" s="119"/>
      <c r="QMP76" s="119"/>
      <c r="QMQ76" s="119"/>
      <c r="QMR76" s="119"/>
      <c r="QMS76" s="119"/>
      <c r="QMT76" s="119"/>
      <c r="QMU76" s="119"/>
      <c r="QMV76" s="119"/>
      <c r="QMW76" s="119"/>
      <c r="QMX76" s="119"/>
      <c r="QMY76" s="119"/>
      <c r="QMZ76" s="119"/>
      <c r="QNA76" s="119"/>
      <c r="QNB76" s="119"/>
      <c r="QNC76" s="119"/>
      <c r="QND76" s="119"/>
      <c r="QNE76" s="119"/>
      <c r="QNF76" s="119"/>
      <c r="QNG76" s="119"/>
      <c r="QNH76" s="119"/>
      <c r="QNI76" s="119"/>
      <c r="QNJ76" s="119"/>
      <c r="QNK76" s="119"/>
      <c r="QNL76" s="119"/>
      <c r="QNM76" s="119"/>
      <c r="QNN76" s="119"/>
      <c r="QNO76" s="119"/>
      <c r="QNP76" s="119"/>
      <c r="QNQ76" s="119"/>
      <c r="QNR76" s="119"/>
      <c r="QNS76" s="119"/>
      <c r="QNT76" s="119"/>
      <c r="QNU76" s="119"/>
      <c r="QNV76" s="119"/>
      <c r="QNW76" s="119"/>
      <c r="QNX76" s="119"/>
      <c r="QNY76" s="119"/>
      <c r="QNZ76" s="119"/>
      <c r="QOA76" s="119"/>
      <c r="QOB76" s="119"/>
      <c r="QOC76" s="119"/>
      <c r="QOD76" s="119"/>
      <c r="QOE76" s="119"/>
      <c r="QOF76" s="119"/>
      <c r="QOG76" s="119"/>
      <c r="QOH76" s="119"/>
      <c r="QOI76" s="119"/>
      <c r="QOJ76" s="119"/>
      <c r="QOK76" s="119"/>
      <c r="QOL76" s="119"/>
      <c r="QOM76" s="119"/>
      <c r="QON76" s="119"/>
      <c r="QOO76" s="119"/>
      <c r="QOP76" s="119"/>
      <c r="QOQ76" s="119"/>
      <c r="QOR76" s="119"/>
      <c r="QOS76" s="119"/>
      <c r="QOT76" s="119"/>
      <c r="QOU76" s="119"/>
      <c r="QOV76" s="119"/>
      <c r="QOW76" s="119"/>
      <c r="QOX76" s="119"/>
      <c r="QOY76" s="119"/>
      <c r="QOZ76" s="119"/>
      <c r="QPA76" s="119"/>
      <c r="QPB76" s="119"/>
      <c r="QPC76" s="119"/>
      <c r="QPD76" s="119"/>
      <c r="QPE76" s="119"/>
      <c r="QPF76" s="119"/>
      <c r="QPG76" s="119"/>
      <c r="QPH76" s="119"/>
      <c r="QPI76" s="119"/>
      <c r="QPJ76" s="119"/>
      <c r="QPK76" s="119"/>
      <c r="QPL76" s="119"/>
      <c r="QPM76" s="119"/>
      <c r="QPN76" s="119"/>
      <c r="QPO76" s="119"/>
      <c r="QPP76" s="119"/>
      <c r="QPQ76" s="119"/>
      <c r="QPR76" s="119"/>
      <c r="QPS76" s="119"/>
      <c r="QPT76" s="119"/>
      <c r="QPU76" s="119"/>
      <c r="QPV76" s="119"/>
      <c r="QPW76" s="119"/>
      <c r="QPX76" s="119"/>
      <c r="QPY76" s="119"/>
      <c r="QPZ76" s="119"/>
      <c r="QQA76" s="119"/>
      <c r="QQB76" s="119"/>
      <c r="QQC76" s="119"/>
      <c r="QQD76" s="119"/>
      <c r="QQE76" s="119"/>
      <c r="QQF76" s="119"/>
      <c r="QQG76" s="119"/>
      <c r="QQH76" s="119"/>
      <c r="QQI76" s="119"/>
      <c r="QQJ76" s="119"/>
      <c r="QQK76" s="119"/>
      <c r="QQL76" s="119"/>
      <c r="QQM76" s="119"/>
      <c r="QQN76" s="119"/>
      <c r="QQO76" s="119"/>
      <c r="QQP76" s="119"/>
      <c r="QQQ76" s="119"/>
      <c r="QQR76" s="119"/>
      <c r="QQS76" s="119"/>
      <c r="QQT76" s="119"/>
      <c r="QQU76" s="119"/>
      <c r="QQV76" s="119"/>
      <c r="QQW76" s="119"/>
      <c r="QQX76" s="119"/>
      <c r="QQY76" s="119"/>
      <c r="QQZ76" s="119"/>
      <c r="QRA76" s="119"/>
      <c r="QRB76" s="119"/>
      <c r="QRC76" s="119"/>
      <c r="QRD76" s="119"/>
      <c r="QRE76" s="119"/>
      <c r="QRF76" s="119"/>
      <c r="QRG76" s="119"/>
      <c r="QRH76" s="119"/>
      <c r="QRI76" s="119"/>
      <c r="QRJ76" s="119"/>
      <c r="QRK76" s="119"/>
      <c r="QRL76" s="119"/>
      <c r="QRM76" s="119"/>
      <c r="QRN76" s="119"/>
      <c r="QRO76" s="119"/>
      <c r="QRP76" s="119"/>
      <c r="QRQ76" s="119"/>
      <c r="QRR76" s="119"/>
      <c r="QRS76" s="119"/>
      <c r="QRT76" s="119"/>
      <c r="QRU76" s="119"/>
      <c r="QRV76" s="119"/>
      <c r="QRW76" s="119"/>
      <c r="QRX76" s="119"/>
      <c r="QRY76" s="119"/>
      <c r="QRZ76" s="119"/>
      <c r="QSA76" s="119"/>
      <c r="QSB76" s="119"/>
      <c r="QSC76" s="119"/>
      <c r="QSD76" s="119"/>
      <c r="QSE76" s="119"/>
      <c r="QSF76" s="119"/>
      <c r="QSG76" s="119"/>
      <c r="QSH76" s="119"/>
      <c r="QSI76" s="119"/>
      <c r="QSJ76" s="119"/>
      <c r="QSK76" s="119"/>
      <c r="QSL76" s="119"/>
      <c r="QSM76" s="119"/>
      <c r="QSN76" s="119"/>
      <c r="QSO76" s="119"/>
      <c r="QSP76" s="119"/>
      <c r="QSQ76" s="119"/>
      <c r="QSR76" s="119"/>
      <c r="QSS76" s="119"/>
      <c r="QST76" s="119"/>
      <c r="QSU76" s="119"/>
      <c r="QSV76" s="119"/>
      <c r="QSW76" s="119"/>
      <c r="QSX76" s="119"/>
      <c r="QSY76" s="119"/>
      <c r="QSZ76" s="119"/>
      <c r="QTA76" s="119"/>
      <c r="QTB76" s="119"/>
      <c r="QTC76" s="119"/>
      <c r="QTD76" s="119"/>
      <c r="QTE76" s="119"/>
      <c r="QTF76" s="119"/>
      <c r="QTG76" s="119"/>
      <c r="QTH76" s="119"/>
      <c r="QTI76" s="119"/>
      <c r="QTJ76" s="119"/>
      <c r="QTK76" s="119"/>
      <c r="QTL76" s="119"/>
      <c r="QTM76" s="119"/>
      <c r="QTN76" s="119"/>
      <c r="QTO76" s="119"/>
      <c r="QTP76" s="119"/>
      <c r="QTQ76" s="119"/>
      <c r="QTR76" s="119"/>
      <c r="QTS76" s="119"/>
      <c r="QTT76" s="119"/>
      <c r="QTU76" s="119"/>
      <c r="QTV76" s="119"/>
      <c r="QTW76" s="119"/>
      <c r="QTX76" s="119"/>
      <c r="QTY76" s="119"/>
      <c r="QTZ76" s="119"/>
      <c r="QUA76" s="119"/>
      <c r="QUB76" s="119"/>
      <c r="QUC76" s="119"/>
      <c r="QUD76" s="119"/>
      <c r="QUE76" s="119"/>
      <c r="QUF76" s="119"/>
      <c r="QUG76" s="119"/>
      <c r="QUH76" s="119"/>
      <c r="QUI76" s="119"/>
      <c r="QUJ76" s="119"/>
      <c r="QUK76" s="119"/>
      <c r="QUL76" s="119"/>
      <c r="QUM76" s="119"/>
      <c r="QUN76" s="119"/>
      <c r="QUO76" s="119"/>
      <c r="QUP76" s="119"/>
      <c r="QUQ76" s="119"/>
      <c r="QUR76" s="119"/>
      <c r="QUS76" s="119"/>
      <c r="QUT76" s="119"/>
      <c r="QUU76" s="119"/>
      <c r="QUV76" s="119"/>
      <c r="QUW76" s="119"/>
      <c r="QUX76" s="119"/>
      <c r="QUY76" s="119"/>
      <c r="QUZ76" s="119"/>
      <c r="QVA76" s="119"/>
      <c r="QVB76" s="119"/>
      <c r="QVC76" s="119"/>
      <c r="QVD76" s="119"/>
      <c r="QVE76" s="119"/>
      <c r="QVF76" s="119"/>
      <c r="QVG76" s="119"/>
      <c r="QVH76" s="119"/>
      <c r="QVI76" s="119"/>
      <c r="QVJ76" s="119"/>
      <c r="QVK76" s="119"/>
      <c r="QVL76" s="119"/>
      <c r="QVM76" s="119"/>
      <c r="QVN76" s="119"/>
      <c r="QVO76" s="119"/>
      <c r="QVP76" s="119"/>
      <c r="QVQ76" s="119"/>
      <c r="QVR76" s="119"/>
      <c r="QVS76" s="119"/>
      <c r="QVT76" s="119"/>
      <c r="QVU76" s="119"/>
      <c r="QVV76" s="119"/>
      <c r="QVW76" s="119"/>
      <c r="QVX76" s="119"/>
      <c r="QVY76" s="119"/>
      <c r="QVZ76" s="119"/>
      <c r="QWA76" s="119"/>
      <c r="QWB76" s="119"/>
      <c r="QWC76" s="119"/>
      <c r="QWD76" s="119"/>
      <c r="QWE76" s="119"/>
      <c r="QWF76" s="119"/>
      <c r="QWG76" s="119"/>
      <c r="QWH76" s="119"/>
      <c r="QWI76" s="119"/>
      <c r="QWJ76" s="119"/>
      <c r="QWK76" s="119"/>
      <c r="QWL76" s="119"/>
      <c r="QWM76" s="119"/>
      <c r="QWN76" s="119"/>
      <c r="QWO76" s="119"/>
      <c r="QWP76" s="119"/>
      <c r="QWQ76" s="119"/>
      <c r="QWR76" s="119"/>
      <c r="QWS76" s="119"/>
      <c r="QWT76" s="119"/>
      <c r="QWU76" s="119"/>
      <c r="QWV76" s="119"/>
      <c r="QWW76" s="119"/>
      <c r="QWX76" s="119"/>
      <c r="QWY76" s="119"/>
      <c r="QWZ76" s="119"/>
      <c r="QXA76" s="119"/>
      <c r="QXB76" s="119"/>
      <c r="QXC76" s="119"/>
      <c r="QXD76" s="119"/>
      <c r="QXE76" s="119"/>
      <c r="QXF76" s="119"/>
      <c r="QXG76" s="119"/>
      <c r="QXH76" s="119"/>
      <c r="QXI76" s="119"/>
      <c r="QXJ76" s="119"/>
      <c r="QXK76" s="119"/>
      <c r="QXL76" s="119"/>
      <c r="QXM76" s="119"/>
      <c r="QXN76" s="119"/>
      <c r="QXO76" s="119"/>
      <c r="QXP76" s="119"/>
      <c r="QXQ76" s="119"/>
      <c r="QXR76" s="119"/>
      <c r="QXS76" s="119"/>
      <c r="QXT76" s="119"/>
      <c r="QXU76" s="119"/>
      <c r="QXV76" s="119"/>
      <c r="QXW76" s="119"/>
      <c r="QXX76" s="119"/>
      <c r="QXY76" s="119"/>
      <c r="QXZ76" s="119"/>
      <c r="QYA76" s="119"/>
      <c r="QYB76" s="119"/>
      <c r="QYC76" s="119"/>
      <c r="QYD76" s="119"/>
      <c r="QYE76" s="119"/>
      <c r="QYF76" s="119"/>
      <c r="QYG76" s="119"/>
      <c r="QYH76" s="119"/>
      <c r="QYI76" s="119"/>
      <c r="QYJ76" s="119"/>
      <c r="QYK76" s="119"/>
      <c r="QYL76" s="119"/>
      <c r="QYM76" s="119"/>
      <c r="QYN76" s="119"/>
      <c r="QYO76" s="119"/>
      <c r="QYP76" s="119"/>
      <c r="QYQ76" s="119"/>
      <c r="QYR76" s="119"/>
      <c r="QYS76" s="119"/>
      <c r="QYT76" s="119"/>
      <c r="QYU76" s="119"/>
      <c r="QYV76" s="119"/>
      <c r="QYW76" s="119"/>
      <c r="QYX76" s="119"/>
      <c r="QYY76" s="119"/>
      <c r="QYZ76" s="119"/>
      <c r="QZA76" s="119"/>
      <c r="QZB76" s="119"/>
      <c r="QZC76" s="119"/>
      <c r="QZD76" s="119"/>
      <c r="QZE76" s="119"/>
      <c r="QZF76" s="119"/>
      <c r="QZG76" s="119"/>
      <c r="QZH76" s="119"/>
      <c r="QZI76" s="119"/>
      <c r="QZJ76" s="119"/>
      <c r="QZK76" s="119"/>
      <c r="QZL76" s="119"/>
      <c r="QZM76" s="119"/>
      <c r="QZN76" s="119"/>
      <c r="QZO76" s="119"/>
      <c r="QZP76" s="119"/>
      <c r="QZQ76" s="119"/>
      <c r="QZR76" s="119"/>
      <c r="QZS76" s="119"/>
      <c r="QZT76" s="119"/>
      <c r="QZU76" s="119"/>
      <c r="QZV76" s="119"/>
      <c r="QZW76" s="119"/>
      <c r="QZX76" s="119"/>
      <c r="QZY76" s="119"/>
      <c r="QZZ76" s="119"/>
      <c r="RAA76" s="119"/>
      <c r="RAB76" s="119"/>
      <c r="RAC76" s="119"/>
      <c r="RAD76" s="119"/>
      <c r="RAE76" s="119"/>
      <c r="RAF76" s="119"/>
      <c r="RAG76" s="119"/>
      <c r="RAH76" s="119"/>
      <c r="RAI76" s="119"/>
      <c r="RAJ76" s="119"/>
      <c r="RAK76" s="119"/>
      <c r="RAL76" s="119"/>
      <c r="RAM76" s="119"/>
      <c r="RAN76" s="119"/>
      <c r="RAO76" s="119"/>
      <c r="RAP76" s="119"/>
      <c r="RAQ76" s="119"/>
      <c r="RAR76" s="119"/>
      <c r="RAS76" s="119"/>
      <c r="RAT76" s="119"/>
      <c r="RAU76" s="119"/>
      <c r="RAV76" s="119"/>
      <c r="RAW76" s="119"/>
      <c r="RAX76" s="119"/>
      <c r="RAY76" s="119"/>
      <c r="RAZ76" s="119"/>
      <c r="RBA76" s="119"/>
      <c r="RBB76" s="119"/>
      <c r="RBC76" s="119"/>
      <c r="RBD76" s="119"/>
      <c r="RBE76" s="119"/>
      <c r="RBF76" s="119"/>
      <c r="RBG76" s="119"/>
      <c r="RBH76" s="119"/>
      <c r="RBI76" s="119"/>
      <c r="RBJ76" s="119"/>
      <c r="RBK76" s="119"/>
      <c r="RBL76" s="119"/>
      <c r="RBM76" s="119"/>
      <c r="RBN76" s="119"/>
      <c r="RBO76" s="119"/>
      <c r="RBP76" s="119"/>
      <c r="RBQ76" s="119"/>
      <c r="RBR76" s="119"/>
      <c r="RBS76" s="119"/>
      <c r="RBT76" s="119"/>
      <c r="RBU76" s="119"/>
      <c r="RBV76" s="119"/>
      <c r="RBW76" s="119"/>
      <c r="RBX76" s="119"/>
      <c r="RBY76" s="119"/>
      <c r="RBZ76" s="119"/>
      <c r="RCA76" s="119"/>
      <c r="RCB76" s="119"/>
      <c r="RCC76" s="119"/>
      <c r="RCD76" s="119"/>
      <c r="RCE76" s="119"/>
      <c r="RCF76" s="119"/>
      <c r="RCG76" s="119"/>
      <c r="RCH76" s="119"/>
      <c r="RCI76" s="119"/>
      <c r="RCJ76" s="119"/>
      <c r="RCK76" s="119"/>
      <c r="RCL76" s="119"/>
      <c r="RCM76" s="119"/>
      <c r="RCN76" s="119"/>
      <c r="RCO76" s="119"/>
      <c r="RCP76" s="119"/>
      <c r="RCQ76" s="119"/>
      <c r="RCR76" s="119"/>
      <c r="RCS76" s="119"/>
      <c r="RCT76" s="119"/>
      <c r="RCU76" s="119"/>
      <c r="RCV76" s="119"/>
      <c r="RCW76" s="119"/>
      <c r="RCX76" s="119"/>
      <c r="RCY76" s="119"/>
      <c r="RCZ76" s="119"/>
      <c r="RDA76" s="119"/>
      <c r="RDB76" s="119"/>
      <c r="RDC76" s="119"/>
      <c r="RDD76" s="119"/>
      <c r="RDE76" s="119"/>
      <c r="RDF76" s="119"/>
      <c r="RDG76" s="119"/>
      <c r="RDH76" s="119"/>
      <c r="RDI76" s="119"/>
      <c r="RDJ76" s="119"/>
      <c r="RDK76" s="119"/>
      <c r="RDL76" s="119"/>
      <c r="RDM76" s="119"/>
      <c r="RDN76" s="119"/>
      <c r="RDO76" s="119"/>
      <c r="RDP76" s="119"/>
      <c r="RDQ76" s="119"/>
      <c r="RDR76" s="119"/>
      <c r="RDS76" s="119"/>
      <c r="RDT76" s="119"/>
      <c r="RDU76" s="119"/>
      <c r="RDV76" s="119"/>
      <c r="RDW76" s="119"/>
      <c r="RDX76" s="119"/>
      <c r="RDY76" s="119"/>
      <c r="RDZ76" s="119"/>
      <c r="REA76" s="119"/>
      <c r="REB76" s="119"/>
      <c r="REC76" s="119"/>
      <c r="RED76" s="119"/>
      <c r="REE76" s="119"/>
      <c r="REF76" s="119"/>
      <c r="REG76" s="119"/>
      <c r="REH76" s="119"/>
      <c r="REI76" s="119"/>
      <c r="REJ76" s="119"/>
      <c r="REK76" s="119"/>
      <c r="REL76" s="119"/>
      <c r="REM76" s="119"/>
      <c r="REN76" s="119"/>
      <c r="REO76" s="119"/>
      <c r="REP76" s="119"/>
      <c r="REQ76" s="119"/>
      <c r="RER76" s="119"/>
      <c r="RES76" s="119"/>
      <c r="RET76" s="119"/>
      <c r="REU76" s="119"/>
      <c r="REV76" s="119"/>
      <c r="REW76" s="119"/>
      <c r="REX76" s="119"/>
      <c r="REY76" s="119"/>
      <c r="REZ76" s="119"/>
      <c r="RFA76" s="119"/>
      <c r="RFB76" s="119"/>
      <c r="RFC76" s="119"/>
      <c r="RFD76" s="119"/>
      <c r="RFE76" s="119"/>
      <c r="RFF76" s="119"/>
      <c r="RFG76" s="119"/>
      <c r="RFH76" s="119"/>
      <c r="RFI76" s="119"/>
      <c r="RFJ76" s="119"/>
      <c r="RFK76" s="119"/>
      <c r="RFL76" s="119"/>
      <c r="RFM76" s="119"/>
      <c r="RFN76" s="119"/>
      <c r="RFO76" s="119"/>
      <c r="RFP76" s="119"/>
      <c r="RFQ76" s="119"/>
      <c r="RFR76" s="119"/>
      <c r="RFS76" s="119"/>
      <c r="RFT76" s="119"/>
      <c r="RFU76" s="119"/>
      <c r="RFV76" s="119"/>
      <c r="RFW76" s="119"/>
      <c r="RFX76" s="119"/>
      <c r="RFY76" s="119"/>
      <c r="RFZ76" s="119"/>
      <c r="RGA76" s="119"/>
      <c r="RGB76" s="119"/>
      <c r="RGC76" s="119"/>
      <c r="RGD76" s="119"/>
      <c r="RGE76" s="119"/>
      <c r="RGF76" s="119"/>
      <c r="RGG76" s="119"/>
      <c r="RGH76" s="119"/>
      <c r="RGI76" s="119"/>
      <c r="RGJ76" s="119"/>
      <c r="RGK76" s="119"/>
      <c r="RGL76" s="119"/>
      <c r="RGM76" s="119"/>
      <c r="RGN76" s="119"/>
      <c r="RGO76" s="119"/>
      <c r="RGP76" s="119"/>
      <c r="RGQ76" s="119"/>
      <c r="RGR76" s="119"/>
      <c r="RGS76" s="119"/>
      <c r="RGT76" s="119"/>
      <c r="RGU76" s="119"/>
      <c r="RGV76" s="119"/>
      <c r="RGW76" s="119"/>
      <c r="RGX76" s="119"/>
      <c r="RGY76" s="119"/>
      <c r="RGZ76" s="119"/>
      <c r="RHA76" s="119"/>
      <c r="RHB76" s="119"/>
      <c r="RHC76" s="119"/>
      <c r="RHD76" s="119"/>
      <c r="RHE76" s="119"/>
      <c r="RHF76" s="119"/>
      <c r="RHG76" s="119"/>
      <c r="RHH76" s="119"/>
      <c r="RHI76" s="119"/>
      <c r="RHJ76" s="119"/>
      <c r="RHK76" s="119"/>
      <c r="RHL76" s="119"/>
      <c r="RHM76" s="119"/>
      <c r="RHN76" s="119"/>
      <c r="RHO76" s="119"/>
      <c r="RHP76" s="119"/>
      <c r="RHQ76" s="119"/>
      <c r="RHR76" s="119"/>
      <c r="RHS76" s="119"/>
      <c r="RHT76" s="119"/>
      <c r="RHU76" s="119"/>
      <c r="RHV76" s="119"/>
      <c r="RHW76" s="119"/>
      <c r="RHX76" s="119"/>
      <c r="RHY76" s="119"/>
      <c r="RHZ76" s="119"/>
      <c r="RIA76" s="119"/>
      <c r="RIB76" s="119"/>
      <c r="RIC76" s="119"/>
      <c r="RID76" s="119"/>
      <c r="RIE76" s="119"/>
      <c r="RIF76" s="119"/>
      <c r="RIG76" s="119"/>
      <c r="RIH76" s="119"/>
      <c r="RII76" s="119"/>
      <c r="RIJ76" s="119"/>
      <c r="RIK76" s="119"/>
      <c r="RIL76" s="119"/>
      <c r="RIM76" s="119"/>
      <c r="RIN76" s="119"/>
      <c r="RIO76" s="119"/>
      <c r="RIP76" s="119"/>
      <c r="RIQ76" s="119"/>
      <c r="RIR76" s="119"/>
      <c r="RIS76" s="119"/>
      <c r="RIT76" s="119"/>
      <c r="RIU76" s="119"/>
      <c r="RIV76" s="119"/>
      <c r="RIW76" s="119"/>
      <c r="RIX76" s="119"/>
      <c r="RIY76" s="119"/>
      <c r="RIZ76" s="119"/>
      <c r="RJA76" s="119"/>
      <c r="RJB76" s="119"/>
      <c r="RJC76" s="119"/>
      <c r="RJD76" s="119"/>
      <c r="RJE76" s="119"/>
      <c r="RJF76" s="119"/>
      <c r="RJG76" s="119"/>
      <c r="RJH76" s="119"/>
      <c r="RJI76" s="119"/>
      <c r="RJJ76" s="119"/>
      <c r="RJK76" s="119"/>
      <c r="RJL76" s="119"/>
      <c r="RJM76" s="119"/>
      <c r="RJN76" s="119"/>
      <c r="RJO76" s="119"/>
      <c r="RJP76" s="119"/>
      <c r="RJQ76" s="119"/>
      <c r="RJR76" s="119"/>
      <c r="RJS76" s="119"/>
      <c r="RJT76" s="119"/>
      <c r="RJU76" s="119"/>
      <c r="RJV76" s="119"/>
      <c r="RJW76" s="119"/>
      <c r="RJX76" s="119"/>
      <c r="RJY76" s="119"/>
      <c r="RJZ76" s="119"/>
      <c r="RKA76" s="119"/>
      <c r="RKB76" s="119"/>
      <c r="RKC76" s="119"/>
      <c r="RKD76" s="119"/>
      <c r="RKE76" s="119"/>
      <c r="RKF76" s="119"/>
      <c r="RKG76" s="119"/>
      <c r="RKH76" s="119"/>
      <c r="RKI76" s="119"/>
      <c r="RKJ76" s="119"/>
      <c r="RKK76" s="119"/>
      <c r="RKL76" s="119"/>
      <c r="RKM76" s="119"/>
      <c r="RKN76" s="119"/>
      <c r="RKO76" s="119"/>
      <c r="RKP76" s="119"/>
      <c r="RKQ76" s="119"/>
      <c r="RKR76" s="119"/>
      <c r="RKS76" s="119"/>
      <c r="RKT76" s="119"/>
      <c r="RKU76" s="119"/>
      <c r="RKV76" s="119"/>
      <c r="RKW76" s="119"/>
      <c r="RKX76" s="119"/>
      <c r="RKY76" s="119"/>
      <c r="RKZ76" s="119"/>
      <c r="RLA76" s="119"/>
      <c r="RLB76" s="119"/>
      <c r="RLC76" s="119"/>
      <c r="RLD76" s="119"/>
      <c r="RLE76" s="119"/>
      <c r="RLF76" s="119"/>
      <c r="RLG76" s="119"/>
      <c r="RLH76" s="119"/>
      <c r="RLI76" s="119"/>
      <c r="RLJ76" s="119"/>
      <c r="RLK76" s="119"/>
      <c r="RLL76" s="119"/>
      <c r="RLM76" s="119"/>
      <c r="RLN76" s="119"/>
      <c r="RLO76" s="119"/>
      <c r="RLP76" s="119"/>
      <c r="RLQ76" s="119"/>
      <c r="RLR76" s="119"/>
      <c r="RLS76" s="119"/>
      <c r="RLT76" s="119"/>
      <c r="RLU76" s="119"/>
      <c r="RLV76" s="119"/>
      <c r="RLW76" s="119"/>
      <c r="RLX76" s="119"/>
      <c r="RLY76" s="119"/>
      <c r="RLZ76" s="119"/>
      <c r="RMA76" s="119"/>
      <c r="RMB76" s="119"/>
      <c r="RMC76" s="119"/>
      <c r="RMD76" s="119"/>
      <c r="RME76" s="119"/>
      <c r="RMF76" s="119"/>
      <c r="RMG76" s="119"/>
      <c r="RMH76" s="119"/>
      <c r="RMI76" s="119"/>
      <c r="RMJ76" s="119"/>
      <c r="RMK76" s="119"/>
      <c r="RML76" s="119"/>
      <c r="RMM76" s="119"/>
      <c r="RMN76" s="119"/>
      <c r="RMO76" s="119"/>
      <c r="RMP76" s="119"/>
      <c r="RMQ76" s="119"/>
      <c r="RMR76" s="119"/>
      <c r="RMS76" s="119"/>
      <c r="RMT76" s="119"/>
      <c r="RMU76" s="119"/>
      <c r="RMV76" s="119"/>
      <c r="RMW76" s="119"/>
      <c r="RMX76" s="119"/>
      <c r="RMY76" s="119"/>
      <c r="RMZ76" s="119"/>
      <c r="RNA76" s="119"/>
      <c r="RNB76" s="119"/>
      <c r="RNC76" s="119"/>
      <c r="RND76" s="119"/>
      <c r="RNE76" s="119"/>
      <c r="RNF76" s="119"/>
      <c r="RNG76" s="119"/>
      <c r="RNH76" s="119"/>
      <c r="RNI76" s="119"/>
      <c r="RNJ76" s="119"/>
      <c r="RNK76" s="119"/>
      <c r="RNL76" s="119"/>
      <c r="RNM76" s="119"/>
      <c r="RNN76" s="119"/>
      <c r="RNO76" s="119"/>
      <c r="RNP76" s="119"/>
      <c r="RNQ76" s="119"/>
      <c r="RNR76" s="119"/>
      <c r="RNS76" s="119"/>
      <c r="RNT76" s="119"/>
      <c r="RNU76" s="119"/>
      <c r="RNV76" s="119"/>
      <c r="RNW76" s="119"/>
      <c r="RNX76" s="119"/>
      <c r="RNY76" s="119"/>
      <c r="RNZ76" s="119"/>
      <c r="ROA76" s="119"/>
      <c r="ROB76" s="119"/>
      <c r="ROC76" s="119"/>
      <c r="ROD76" s="119"/>
      <c r="ROE76" s="119"/>
      <c r="ROF76" s="119"/>
      <c r="ROG76" s="119"/>
      <c r="ROH76" s="119"/>
      <c r="ROI76" s="119"/>
      <c r="ROJ76" s="119"/>
      <c r="ROK76" s="119"/>
      <c r="ROL76" s="119"/>
      <c r="ROM76" s="119"/>
      <c r="RON76" s="119"/>
      <c r="ROO76" s="119"/>
      <c r="ROP76" s="119"/>
      <c r="ROQ76" s="119"/>
      <c r="ROR76" s="119"/>
      <c r="ROS76" s="119"/>
      <c r="ROT76" s="119"/>
      <c r="ROU76" s="119"/>
      <c r="ROV76" s="119"/>
      <c r="ROW76" s="119"/>
      <c r="ROX76" s="119"/>
      <c r="ROY76" s="119"/>
      <c r="ROZ76" s="119"/>
      <c r="RPA76" s="119"/>
      <c r="RPB76" s="119"/>
      <c r="RPC76" s="119"/>
      <c r="RPD76" s="119"/>
      <c r="RPE76" s="119"/>
      <c r="RPF76" s="119"/>
      <c r="RPG76" s="119"/>
      <c r="RPH76" s="119"/>
      <c r="RPI76" s="119"/>
      <c r="RPJ76" s="119"/>
      <c r="RPK76" s="119"/>
      <c r="RPL76" s="119"/>
      <c r="RPM76" s="119"/>
      <c r="RPN76" s="119"/>
      <c r="RPO76" s="119"/>
      <c r="RPP76" s="119"/>
      <c r="RPQ76" s="119"/>
      <c r="RPR76" s="119"/>
      <c r="RPS76" s="119"/>
      <c r="RPT76" s="119"/>
      <c r="RPU76" s="119"/>
      <c r="RPV76" s="119"/>
      <c r="RPW76" s="119"/>
      <c r="RPX76" s="119"/>
      <c r="RPY76" s="119"/>
      <c r="RPZ76" s="119"/>
      <c r="RQA76" s="119"/>
      <c r="RQB76" s="119"/>
      <c r="RQC76" s="119"/>
      <c r="RQD76" s="119"/>
      <c r="RQE76" s="119"/>
      <c r="RQF76" s="119"/>
      <c r="RQG76" s="119"/>
      <c r="RQH76" s="119"/>
      <c r="RQI76" s="119"/>
      <c r="RQJ76" s="119"/>
      <c r="RQK76" s="119"/>
      <c r="RQL76" s="119"/>
      <c r="RQM76" s="119"/>
      <c r="RQN76" s="119"/>
      <c r="RQO76" s="119"/>
      <c r="RQP76" s="119"/>
      <c r="RQQ76" s="119"/>
      <c r="RQR76" s="119"/>
      <c r="RQS76" s="119"/>
      <c r="RQT76" s="119"/>
      <c r="RQU76" s="119"/>
      <c r="RQV76" s="119"/>
      <c r="RQW76" s="119"/>
      <c r="RQX76" s="119"/>
      <c r="RQY76" s="119"/>
      <c r="RQZ76" s="119"/>
      <c r="RRA76" s="119"/>
      <c r="RRB76" s="119"/>
      <c r="RRC76" s="119"/>
      <c r="RRD76" s="119"/>
      <c r="RRE76" s="119"/>
      <c r="RRF76" s="119"/>
      <c r="RRG76" s="119"/>
      <c r="RRH76" s="119"/>
      <c r="RRI76" s="119"/>
      <c r="RRJ76" s="119"/>
      <c r="RRK76" s="119"/>
      <c r="RRL76" s="119"/>
      <c r="RRM76" s="119"/>
      <c r="RRN76" s="119"/>
      <c r="RRO76" s="119"/>
      <c r="RRP76" s="119"/>
      <c r="RRQ76" s="119"/>
      <c r="RRR76" s="119"/>
      <c r="RRS76" s="119"/>
      <c r="RRT76" s="119"/>
      <c r="RRU76" s="119"/>
      <c r="RRV76" s="119"/>
      <c r="RRW76" s="119"/>
      <c r="RRX76" s="119"/>
      <c r="RRY76" s="119"/>
      <c r="RRZ76" s="119"/>
      <c r="RSA76" s="119"/>
      <c r="RSB76" s="119"/>
      <c r="RSC76" s="119"/>
      <c r="RSD76" s="119"/>
      <c r="RSE76" s="119"/>
      <c r="RSF76" s="119"/>
      <c r="RSG76" s="119"/>
      <c r="RSH76" s="119"/>
      <c r="RSI76" s="119"/>
      <c r="RSJ76" s="119"/>
      <c r="RSK76" s="119"/>
      <c r="RSL76" s="119"/>
      <c r="RSM76" s="119"/>
      <c r="RSN76" s="119"/>
      <c r="RSO76" s="119"/>
      <c r="RSP76" s="119"/>
      <c r="RSQ76" s="119"/>
      <c r="RSR76" s="119"/>
      <c r="RSS76" s="119"/>
      <c r="RST76" s="119"/>
      <c r="RSU76" s="119"/>
      <c r="RSV76" s="119"/>
      <c r="RSW76" s="119"/>
      <c r="RSX76" s="119"/>
      <c r="RSY76" s="119"/>
      <c r="RSZ76" s="119"/>
      <c r="RTA76" s="119"/>
      <c r="RTB76" s="119"/>
      <c r="RTC76" s="119"/>
      <c r="RTD76" s="119"/>
      <c r="RTE76" s="119"/>
      <c r="RTF76" s="119"/>
      <c r="RTG76" s="119"/>
      <c r="RTH76" s="119"/>
      <c r="RTI76" s="119"/>
      <c r="RTJ76" s="119"/>
      <c r="RTK76" s="119"/>
      <c r="RTL76" s="119"/>
      <c r="RTM76" s="119"/>
      <c r="RTN76" s="119"/>
      <c r="RTO76" s="119"/>
      <c r="RTP76" s="119"/>
      <c r="RTQ76" s="119"/>
      <c r="RTR76" s="119"/>
      <c r="RTS76" s="119"/>
      <c r="RTT76" s="119"/>
      <c r="RTU76" s="119"/>
      <c r="RTV76" s="119"/>
      <c r="RTW76" s="119"/>
      <c r="RTX76" s="119"/>
      <c r="RTY76" s="119"/>
      <c r="RTZ76" s="119"/>
      <c r="RUA76" s="119"/>
      <c r="RUB76" s="119"/>
      <c r="RUC76" s="119"/>
      <c r="RUD76" s="119"/>
      <c r="RUE76" s="119"/>
      <c r="RUF76" s="119"/>
      <c r="RUG76" s="119"/>
      <c r="RUH76" s="119"/>
      <c r="RUI76" s="119"/>
      <c r="RUJ76" s="119"/>
      <c r="RUK76" s="119"/>
      <c r="RUL76" s="119"/>
      <c r="RUM76" s="119"/>
      <c r="RUN76" s="119"/>
      <c r="RUO76" s="119"/>
      <c r="RUP76" s="119"/>
      <c r="RUQ76" s="119"/>
      <c r="RUR76" s="119"/>
      <c r="RUS76" s="119"/>
      <c r="RUT76" s="119"/>
      <c r="RUU76" s="119"/>
      <c r="RUV76" s="119"/>
      <c r="RUW76" s="119"/>
      <c r="RUX76" s="119"/>
      <c r="RUY76" s="119"/>
      <c r="RUZ76" s="119"/>
      <c r="RVA76" s="119"/>
      <c r="RVB76" s="119"/>
      <c r="RVC76" s="119"/>
      <c r="RVD76" s="119"/>
      <c r="RVE76" s="119"/>
      <c r="RVF76" s="119"/>
      <c r="RVG76" s="119"/>
      <c r="RVH76" s="119"/>
      <c r="RVI76" s="119"/>
      <c r="RVJ76" s="119"/>
      <c r="RVK76" s="119"/>
      <c r="RVL76" s="119"/>
      <c r="RVM76" s="119"/>
      <c r="RVN76" s="119"/>
      <c r="RVO76" s="119"/>
      <c r="RVP76" s="119"/>
      <c r="RVQ76" s="119"/>
      <c r="RVR76" s="119"/>
      <c r="RVS76" s="119"/>
      <c r="RVT76" s="119"/>
      <c r="RVU76" s="119"/>
      <c r="RVV76" s="119"/>
      <c r="RVW76" s="119"/>
      <c r="RVX76" s="119"/>
      <c r="RVY76" s="119"/>
      <c r="RVZ76" s="119"/>
      <c r="RWA76" s="119"/>
      <c r="RWB76" s="119"/>
      <c r="RWC76" s="119"/>
      <c r="RWD76" s="119"/>
      <c r="RWE76" s="119"/>
      <c r="RWF76" s="119"/>
      <c r="RWG76" s="119"/>
      <c r="RWH76" s="119"/>
      <c r="RWI76" s="119"/>
      <c r="RWJ76" s="119"/>
      <c r="RWK76" s="119"/>
      <c r="RWL76" s="119"/>
      <c r="RWM76" s="119"/>
      <c r="RWN76" s="119"/>
      <c r="RWO76" s="119"/>
      <c r="RWP76" s="119"/>
      <c r="RWQ76" s="119"/>
      <c r="RWR76" s="119"/>
      <c r="RWS76" s="119"/>
      <c r="RWT76" s="119"/>
      <c r="RWU76" s="119"/>
      <c r="RWV76" s="119"/>
      <c r="RWW76" s="119"/>
      <c r="RWX76" s="119"/>
      <c r="RWY76" s="119"/>
      <c r="RWZ76" s="119"/>
      <c r="RXA76" s="119"/>
      <c r="RXB76" s="119"/>
      <c r="RXC76" s="119"/>
      <c r="RXD76" s="119"/>
      <c r="RXE76" s="119"/>
      <c r="RXF76" s="119"/>
      <c r="RXG76" s="119"/>
      <c r="RXH76" s="119"/>
      <c r="RXI76" s="119"/>
      <c r="RXJ76" s="119"/>
      <c r="RXK76" s="119"/>
      <c r="RXL76" s="119"/>
      <c r="RXM76" s="119"/>
      <c r="RXN76" s="119"/>
      <c r="RXO76" s="119"/>
      <c r="RXP76" s="119"/>
      <c r="RXQ76" s="119"/>
      <c r="RXR76" s="119"/>
      <c r="RXS76" s="119"/>
      <c r="RXT76" s="119"/>
      <c r="RXU76" s="119"/>
      <c r="RXV76" s="119"/>
      <c r="RXW76" s="119"/>
      <c r="RXX76" s="119"/>
      <c r="RXY76" s="119"/>
      <c r="RXZ76" s="119"/>
      <c r="RYA76" s="119"/>
      <c r="RYB76" s="119"/>
      <c r="RYC76" s="119"/>
      <c r="RYD76" s="119"/>
      <c r="RYE76" s="119"/>
      <c r="RYF76" s="119"/>
      <c r="RYG76" s="119"/>
      <c r="RYH76" s="119"/>
      <c r="RYI76" s="119"/>
      <c r="RYJ76" s="119"/>
      <c r="RYK76" s="119"/>
      <c r="RYL76" s="119"/>
      <c r="RYM76" s="119"/>
      <c r="RYN76" s="119"/>
      <c r="RYO76" s="119"/>
      <c r="RYP76" s="119"/>
      <c r="RYQ76" s="119"/>
      <c r="RYR76" s="119"/>
      <c r="RYS76" s="119"/>
      <c r="RYT76" s="119"/>
      <c r="RYU76" s="119"/>
      <c r="RYV76" s="119"/>
      <c r="RYW76" s="119"/>
      <c r="RYX76" s="119"/>
      <c r="RYY76" s="119"/>
      <c r="RYZ76" s="119"/>
      <c r="RZA76" s="119"/>
      <c r="RZB76" s="119"/>
      <c r="RZC76" s="119"/>
      <c r="RZD76" s="119"/>
      <c r="RZE76" s="119"/>
      <c r="RZF76" s="119"/>
      <c r="RZG76" s="119"/>
      <c r="RZH76" s="119"/>
      <c r="RZI76" s="119"/>
      <c r="RZJ76" s="119"/>
      <c r="RZK76" s="119"/>
      <c r="RZL76" s="119"/>
      <c r="RZM76" s="119"/>
      <c r="RZN76" s="119"/>
      <c r="RZO76" s="119"/>
      <c r="RZP76" s="119"/>
      <c r="RZQ76" s="119"/>
      <c r="RZR76" s="119"/>
      <c r="RZS76" s="119"/>
      <c r="RZT76" s="119"/>
      <c r="RZU76" s="119"/>
      <c r="RZV76" s="119"/>
      <c r="RZW76" s="119"/>
      <c r="RZX76" s="119"/>
      <c r="RZY76" s="119"/>
      <c r="RZZ76" s="119"/>
      <c r="SAA76" s="119"/>
      <c r="SAB76" s="119"/>
      <c r="SAC76" s="119"/>
      <c r="SAD76" s="119"/>
      <c r="SAE76" s="119"/>
      <c r="SAF76" s="119"/>
      <c r="SAG76" s="119"/>
      <c r="SAH76" s="119"/>
      <c r="SAI76" s="119"/>
      <c r="SAJ76" s="119"/>
      <c r="SAK76" s="119"/>
      <c r="SAL76" s="119"/>
      <c r="SAM76" s="119"/>
      <c r="SAN76" s="119"/>
      <c r="SAO76" s="119"/>
      <c r="SAP76" s="119"/>
      <c r="SAQ76" s="119"/>
      <c r="SAR76" s="119"/>
      <c r="SAS76" s="119"/>
      <c r="SAT76" s="119"/>
      <c r="SAU76" s="119"/>
      <c r="SAV76" s="119"/>
      <c r="SAW76" s="119"/>
      <c r="SAX76" s="119"/>
      <c r="SAY76" s="119"/>
      <c r="SAZ76" s="119"/>
      <c r="SBA76" s="119"/>
      <c r="SBB76" s="119"/>
      <c r="SBC76" s="119"/>
      <c r="SBD76" s="119"/>
      <c r="SBE76" s="119"/>
      <c r="SBF76" s="119"/>
      <c r="SBG76" s="119"/>
      <c r="SBH76" s="119"/>
      <c r="SBI76" s="119"/>
      <c r="SBJ76" s="119"/>
      <c r="SBK76" s="119"/>
      <c r="SBL76" s="119"/>
      <c r="SBM76" s="119"/>
      <c r="SBN76" s="119"/>
      <c r="SBO76" s="119"/>
      <c r="SBP76" s="119"/>
      <c r="SBQ76" s="119"/>
      <c r="SBR76" s="119"/>
      <c r="SBS76" s="119"/>
      <c r="SBT76" s="119"/>
      <c r="SBU76" s="119"/>
      <c r="SBV76" s="119"/>
      <c r="SBW76" s="119"/>
      <c r="SBX76" s="119"/>
      <c r="SBY76" s="119"/>
      <c r="SBZ76" s="119"/>
      <c r="SCA76" s="119"/>
      <c r="SCB76" s="119"/>
      <c r="SCC76" s="119"/>
      <c r="SCD76" s="119"/>
      <c r="SCE76" s="119"/>
      <c r="SCF76" s="119"/>
      <c r="SCG76" s="119"/>
      <c r="SCH76" s="119"/>
      <c r="SCI76" s="119"/>
      <c r="SCJ76" s="119"/>
      <c r="SCK76" s="119"/>
      <c r="SCL76" s="119"/>
      <c r="SCM76" s="119"/>
      <c r="SCN76" s="119"/>
      <c r="SCO76" s="119"/>
      <c r="SCP76" s="119"/>
      <c r="SCQ76" s="119"/>
      <c r="SCR76" s="119"/>
      <c r="SCS76" s="119"/>
      <c r="SCT76" s="119"/>
      <c r="SCU76" s="119"/>
      <c r="SCV76" s="119"/>
      <c r="SCW76" s="119"/>
      <c r="SCX76" s="119"/>
      <c r="SCY76" s="119"/>
      <c r="SCZ76" s="119"/>
      <c r="SDA76" s="119"/>
      <c r="SDB76" s="119"/>
      <c r="SDC76" s="119"/>
      <c r="SDD76" s="119"/>
      <c r="SDE76" s="119"/>
      <c r="SDF76" s="119"/>
      <c r="SDG76" s="119"/>
      <c r="SDH76" s="119"/>
      <c r="SDI76" s="119"/>
      <c r="SDJ76" s="119"/>
      <c r="SDK76" s="119"/>
      <c r="SDL76" s="119"/>
      <c r="SDM76" s="119"/>
      <c r="SDN76" s="119"/>
      <c r="SDO76" s="119"/>
      <c r="SDP76" s="119"/>
      <c r="SDQ76" s="119"/>
      <c r="SDR76" s="119"/>
      <c r="SDS76" s="119"/>
      <c r="SDT76" s="119"/>
      <c r="SDU76" s="119"/>
      <c r="SDV76" s="119"/>
      <c r="SDW76" s="119"/>
      <c r="SDX76" s="119"/>
      <c r="SDY76" s="119"/>
      <c r="SDZ76" s="119"/>
      <c r="SEA76" s="119"/>
      <c r="SEB76" s="119"/>
      <c r="SEC76" s="119"/>
      <c r="SED76" s="119"/>
      <c r="SEE76" s="119"/>
      <c r="SEF76" s="119"/>
      <c r="SEG76" s="119"/>
      <c r="SEH76" s="119"/>
      <c r="SEI76" s="119"/>
      <c r="SEJ76" s="119"/>
      <c r="SEK76" s="119"/>
      <c r="SEL76" s="119"/>
      <c r="SEM76" s="119"/>
      <c r="SEN76" s="119"/>
      <c r="SEO76" s="119"/>
      <c r="SEP76" s="119"/>
      <c r="SEQ76" s="119"/>
      <c r="SER76" s="119"/>
      <c r="SES76" s="119"/>
      <c r="SET76" s="119"/>
      <c r="SEU76" s="119"/>
      <c r="SEV76" s="119"/>
      <c r="SEW76" s="119"/>
      <c r="SEX76" s="119"/>
      <c r="SEY76" s="119"/>
      <c r="SEZ76" s="119"/>
      <c r="SFA76" s="119"/>
      <c r="SFB76" s="119"/>
      <c r="SFC76" s="119"/>
      <c r="SFD76" s="119"/>
      <c r="SFE76" s="119"/>
      <c r="SFF76" s="119"/>
      <c r="SFG76" s="119"/>
      <c r="SFH76" s="119"/>
      <c r="SFI76" s="119"/>
      <c r="SFJ76" s="119"/>
      <c r="SFK76" s="119"/>
      <c r="SFL76" s="119"/>
      <c r="SFM76" s="119"/>
      <c r="SFN76" s="119"/>
      <c r="SFO76" s="119"/>
      <c r="SFP76" s="119"/>
      <c r="SFQ76" s="119"/>
      <c r="SFR76" s="119"/>
      <c r="SFS76" s="119"/>
      <c r="SFT76" s="119"/>
      <c r="SFU76" s="119"/>
      <c r="SFV76" s="119"/>
      <c r="SFW76" s="119"/>
      <c r="SFX76" s="119"/>
      <c r="SFY76" s="119"/>
      <c r="SFZ76" s="119"/>
      <c r="SGA76" s="119"/>
      <c r="SGB76" s="119"/>
      <c r="SGC76" s="119"/>
      <c r="SGD76" s="119"/>
      <c r="SGE76" s="119"/>
      <c r="SGF76" s="119"/>
      <c r="SGG76" s="119"/>
      <c r="SGH76" s="119"/>
      <c r="SGI76" s="119"/>
      <c r="SGJ76" s="119"/>
      <c r="SGK76" s="119"/>
      <c r="SGL76" s="119"/>
      <c r="SGM76" s="119"/>
      <c r="SGN76" s="119"/>
      <c r="SGO76" s="119"/>
      <c r="SGP76" s="119"/>
      <c r="SGQ76" s="119"/>
      <c r="SGR76" s="119"/>
      <c r="SGS76" s="119"/>
      <c r="SGT76" s="119"/>
      <c r="SGU76" s="119"/>
      <c r="SGV76" s="119"/>
      <c r="SGW76" s="119"/>
      <c r="SGX76" s="119"/>
      <c r="SGY76" s="119"/>
      <c r="SGZ76" s="119"/>
      <c r="SHA76" s="119"/>
      <c r="SHB76" s="119"/>
      <c r="SHC76" s="119"/>
      <c r="SHD76" s="119"/>
      <c r="SHE76" s="119"/>
      <c r="SHF76" s="119"/>
      <c r="SHG76" s="119"/>
      <c r="SHH76" s="119"/>
      <c r="SHI76" s="119"/>
      <c r="SHJ76" s="119"/>
      <c r="SHK76" s="119"/>
      <c r="SHL76" s="119"/>
      <c r="SHM76" s="119"/>
      <c r="SHN76" s="119"/>
      <c r="SHO76" s="119"/>
      <c r="SHP76" s="119"/>
      <c r="SHQ76" s="119"/>
      <c r="SHR76" s="119"/>
      <c r="SHS76" s="119"/>
      <c r="SHT76" s="119"/>
      <c r="SHU76" s="119"/>
      <c r="SHV76" s="119"/>
      <c r="SHW76" s="119"/>
      <c r="SHX76" s="119"/>
      <c r="SHY76" s="119"/>
      <c r="SHZ76" s="119"/>
      <c r="SIA76" s="119"/>
      <c r="SIB76" s="119"/>
      <c r="SIC76" s="119"/>
      <c r="SID76" s="119"/>
      <c r="SIE76" s="119"/>
      <c r="SIF76" s="119"/>
      <c r="SIG76" s="119"/>
      <c r="SIH76" s="119"/>
      <c r="SII76" s="119"/>
      <c r="SIJ76" s="119"/>
      <c r="SIK76" s="119"/>
      <c r="SIL76" s="119"/>
      <c r="SIM76" s="119"/>
      <c r="SIN76" s="119"/>
      <c r="SIO76" s="119"/>
      <c r="SIP76" s="119"/>
      <c r="SIQ76" s="119"/>
      <c r="SIR76" s="119"/>
      <c r="SIS76" s="119"/>
      <c r="SIT76" s="119"/>
      <c r="SIU76" s="119"/>
      <c r="SIV76" s="119"/>
      <c r="SIW76" s="119"/>
      <c r="SIX76" s="119"/>
      <c r="SIY76" s="119"/>
      <c r="SIZ76" s="119"/>
      <c r="SJA76" s="119"/>
      <c r="SJB76" s="119"/>
      <c r="SJC76" s="119"/>
      <c r="SJD76" s="119"/>
      <c r="SJE76" s="119"/>
      <c r="SJF76" s="119"/>
      <c r="SJG76" s="119"/>
      <c r="SJH76" s="119"/>
      <c r="SJI76" s="119"/>
      <c r="SJJ76" s="119"/>
      <c r="SJK76" s="119"/>
      <c r="SJL76" s="119"/>
      <c r="SJM76" s="119"/>
      <c r="SJN76" s="119"/>
      <c r="SJO76" s="119"/>
      <c r="SJP76" s="119"/>
      <c r="SJQ76" s="119"/>
      <c r="SJR76" s="119"/>
      <c r="SJS76" s="119"/>
      <c r="SJT76" s="119"/>
      <c r="SJU76" s="119"/>
      <c r="SJV76" s="119"/>
      <c r="SJW76" s="119"/>
      <c r="SJX76" s="119"/>
      <c r="SJY76" s="119"/>
      <c r="SJZ76" s="119"/>
      <c r="SKA76" s="119"/>
      <c r="SKB76" s="119"/>
      <c r="SKC76" s="119"/>
      <c r="SKD76" s="119"/>
      <c r="SKE76" s="119"/>
      <c r="SKF76" s="119"/>
      <c r="SKG76" s="119"/>
      <c r="SKH76" s="119"/>
      <c r="SKI76" s="119"/>
      <c r="SKJ76" s="119"/>
      <c r="SKK76" s="119"/>
      <c r="SKL76" s="119"/>
      <c r="SKM76" s="119"/>
      <c r="SKN76" s="119"/>
      <c r="SKO76" s="119"/>
      <c r="SKP76" s="119"/>
      <c r="SKQ76" s="119"/>
      <c r="SKR76" s="119"/>
      <c r="SKS76" s="119"/>
      <c r="SKT76" s="119"/>
      <c r="SKU76" s="119"/>
      <c r="SKV76" s="119"/>
      <c r="SKW76" s="119"/>
      <c r="SKX76" s="119"/>
      <c r="SKY76" s="119"/>
      <c r="SKZ76" s="119"/>
      <c r="SLA76" s="119"/>
      <c r="SLB76" s="119"/>
      <c r="SLC76" s="119"/>
      <c r="SLD76" s="119"/>
      <c r="SLE76" s="119"/>
      <c r="SLF76" s="119"/>
      <c r="SLG76" s="119"/>
      <c r="SLH76" s="119"/>
      <c r="SLI76" s="119"/>
      <c r="SLJ76" s="119"/>
      <c r="SLK76" s="119"/>
      <c r="SLL76" s="119"/>
      <c r="SLM76" s="119"/>
      <c r="SLN76" s="119"/>
      <c r="SLO76" s="119"/>
      <c r="SLP76" s="119"/>
      <c r="SLQ76" s="119"/>
      <c r="SLR76" s="119"/>
      <c r="SLS76" s="119"/>
      <c r="SLT76" s="119"/>
      <c r="SLU76" s="119"/>
      <c r="SLV76" s="119"/>
      <c r="SLW76" s="119"/>
      <c r="SLX76" s="119"/>
      <c r="SLY76" s="119"/>
      <c r="SLZ76" s="119"/>
      <c r="SMA76" s="119"/>
      <c r="SMB76" s="119"/>
      <c r="SMC76" s="119"/>
      <c r="SMD76" s="119"/>
      <c r="SME76" s="119"/>
      <c r="SMF76" s="119"/>
      <c r="SMG76" s="119"/>
      <c r="SMH76" s="119"/>
      <c r="SMI76" s="119"/>
      <c r="SMJ76" s="119"/>
      <c r="SMK76" s="119"/>
      <c r="SML76" s="119"/>
      <c r="SMM76" s="119"/>
      <c r="SMN76" s="119"/>
      <c r="SMO76" s="119"/>
      <c r="SMP76" s="119"/>
      <c r="SMQ76" s="119"/>
      <c r="SMR76" s="119"/>
      <c r="SMS76" s="119"/>
      <c r="SMT76" s="119"/>
      <c r="SMU76" s="119"/>
      <c r="SMV76" s="119"/>
      <c r="SMW76" s="119"/>
      <c r="SMX76" s="119"/>
      <c r="SMY76" s="119"/>
      <c r="SMZ76" s="119"/>
      <c r="SNA76" s="119"/>
      <c r="SNB76" s="119"/>
      <c r="SNC76" s="119"/>
      <c r="SND76" s="119"/>
      <c r="SNE76" s="119"/>
      <c r="SNF76" s="119"/>
      <c r="SNG76" s="119"/>
      <c r="SNH76" s="119"/>
      <c r="SNI76" s="119"/>
      <c r="SNJ76" s="119"/>
      <c r="SNK76" s="119"/>
      <c r="SNL76" s="119"/>
      <c r="SNM76" s="119"/>
      <c r="SNN76" s="119"/>
      <c r="SNO76" s="119"/>
      <c r="SNP76" s="119"/>
      <c r="SNQ76" s="119"/>
      <c r="SNR76" s="119"/>
      <c r="SNS76" s="119"/>
      <c r="SNT76" s="119"/>
      <c r="SNU76" s="119"/>
      <c r="SNV76" s="119"/>
      <c r="SNW76" s="119"/>
      <c r="SNX76" s="119"/>
      <c r="SNY76" s="119"/>
      <c r="SNZ76" s="119"/>
      <c r="SOA76" s="119"/>
      <c r="SOB76" s="119"/>
      <c r="SOC76" s="119"/>
      <c r="SOD76" s="119"/>
      <c r="SOE76" s="119"/>
      <c r="SOF76" s="119"/>
      <c r="SOG76" s="119"/>
      <c r="SOH76" s="119"/>
      <c r="SOI76" s="119"/>
      <c r="SOJ76" s="119"/>
      <c r="SOK76" s="119"/>
      <c r="SOL76" s="119"/>
      <c r="SOM76" s="119"/>
      <c r="SON76" s="119"/>
      <c r="SOO76" s="119"/>
      <c r="SOP76" s="119"/>
      <c r="SOQ76" s="119"/>
      <c r="SOR76" s="119"/>
      <c r="SOS76" s="119"/>
      <c r="SOT76" s="119"/>
      <c r="SOU76" s="119"/>
      <c r="SOV76" s="119"/>
      <c r="SOW76" s="119"/>
      <c r="SOX76" s="119"/>
      <c r="SOY76" s="119"/>
      <c r="SOZ76" s="119"/>
      <c r="SPA76" s="119"/>
      <c r="SPB76" s="119"/>
      <c r="SPC76" s="119"/>
      <c r="SPD76" s="119"/>
      <c r="SPE76" s="119"/>
      <c r="SPF76" s="119"/>
      <c r="SPG76" s="119"/>
      <c r="SPH76" s="119"/>
      <c r="SPI76" s="119"/>
      <c r="SPJ76" s="119"/>
      <c r="SPK76" s="119"/>
      <c r="SPL76" s="119"/>
      <c r="SPM76" s="119"/>
      <c r="SPN76" s="119"/>
      <c r="SPO76" s="119"/>
      <c r="SPP76" s="119"/>
      <c r="SPQ76" s="119"/>
      <c r="SPR76" s="119"/>
      <c r="SPS76" s="119"/>
      <c r="SPT76" s="119"/>
      <c r="SPU76" s="119"/>
      <c r="SPV76" s="119"/>
      <c r="SPW76" s="119"/>
      <c r="SPX76" s="119"/>
      <c r="SPY76" s="119"/>
      <c r="SPZ76" s="119"/>
      <c r="SQA76" s="119"/>
      <c r="SQB76" s="119"/>
      <c r="SQC76" s="119"/>
      <c r="SQD76" s="119"/>
      <c r="SQE76" s="119"/>
      <c r="SQF76" s="119"/>
      <c r="SQG76" s="119"/>
      <c r="SQH76" s="119"/>
      <c r="SQI76" s="119"/>
      <c r="SQJ76" s="119"/>
      <c r="SQK76" s="119"/>
      <c r="SQL76" s="119"/>
      <c r="SQM76" s="119"/>
      <c r="SQN76" s="119"/>
      <c r="SQO76" s="119"/>
      <c r="SQP76" s="119"/>
      <c r="SQQ76" s="119"/>
      <c r="SQR76" s="119"/>
      <c r="SQS76" s="119"/>
      <c r="SQT76" s="119"/>
      <c r="SQU76" s="119"/>
      <c r="SQV76" s="119"/>
      <c r="SQW76" s="119"/>
      <c r="SQX76" s="119"/>
      <c r="SQY76" s="119"/>
      <c r="SQZ76" s="119"/>
      <c r="SRA76" s="119"/>
      <c r="SRB76" s="119"/>
      <c r="SRC76" s="119"/>
      <c r="SRD76" s="119"/>
      <c r="SRE76" s="119"/>
      <c r="SRF76" s="119"/>
      <c r="SRG76" s="119"/>
      <c r="SRH76" s="119"/>
      <c r="SRI76" s="119"/>
      <c r="SRJ76" s="119"/>
      <c r="SRK76" s="119"/>
      <c r="SRL76" s="119"/>
      <c r="SRM76" s="119"/>
      <c r="SRN76" s="119"/>
      <c r="SRO76" s="119"/>
      <c r="SRP76" s="119"/>
      <c r="SRQ76" s="119"/>
      <c r="SRR76" s="119"/>
      <c r="SRS76" s="119"/>
      <c r="SRT76" s="119"/>
      <c r="SRU76" s="119"/>
      <c r="SRV76" s="119"/>
      <c r="SRW76" s="119"/>
      <c r="SRX76" s="119"/>
      <c r="SRY76" s="119"/>
      <c r="SRZ76" s="119"/>
      <c r="SSA76" s="119"/>
      <c r="SSB76" s="119"/>
      <c r="SSC76" s="119"/>
      <c r="SSD76" s="119"/>
      <c r="SSE76" s="119"/>
      <c r="SSF76" s="119"/>
      <c r="SSG76" s="119"/>
      <c r="SSH76" s="119"/>
      <c r="SSI76" s="119"/>
      <c r="SSJ76" s="119"/>
      <c r="SSK76" s="119"/>
      <c r="SSL76" s="119"/>
      <c r="SSM76" s="119"/>
      <c r="SSN76" s="119"/>
      <c r="SSO76" s="119"/>
      <c r="SSP76" s="119"/>
      <c r="SSQ76" s="119"/>
      <c r="SSR76" s="119"/>
      <c r="SSS76" s="119"/>
      <c r="SST76" s="119"/>
      <c r="SSU76" s="119"/>
      <c r="SSV76" s="119"/>
      <c r="SSW76" s="119"/>
      <c r="SSX76" s="119"/>
      <c r="SSY76" s="119"/>
      <c r="SSZ76" s="119"/>
      <c r="STA76" s="119"/>
      <c r="STB76" s="119"/>
      <c r="STC76" s="119"/>
      <c r="STD76" s="119"/>
      <c r="STE76" s="119"/>
      <c r="STF76" s="119"/>
      <c r="STG76" s="119"/>
      <c r="STH76" s="119"/>
      <c r="STI76" s="119"/>
      <c r="STJ76" s="119"/>
      <c r="STK76" s="119"/>
      <c r="STL76" s="119"/>
      <c r="STM76" s="119"/>
      <c r="STN76" s="119"/>
      <c r="STO76" s="119"/>
      <c r="STP76" s="119"/>
      <c r="STQ76" s="119"/>
      <c r="STR76" s="119"/>
      <c r="STS76" s="119"/>
      <c r="STT76" s="119"/>
      <c r="STU76" s="119"/>
      <c r="STV76" s="119"/>
      <c r="STW76" s="119"/>
      <c r="STX76" s="119"/>
      <c r="STY76" s="119"/>
      <c r="STZ76" s="119"/>
      <c r="SUA76" s="119"/>
      <c r="SUB76" s="119"/>
      <c r="SUC76" s="119"/>
      <c r="SUD76" s="119"/>
      <c r="SUE76" s="119"/>
      <c r="SUF76" s="119"/>
      <c r="SUG76" s="119"/>
      <c r="SUH76" s="119"/>
      <c r="SUI76" s="119"/>
      <c r="SUJ76" s="119"/>
      <c r="SUK76" s="119"/>
      <c r="SUL76" s="119"/>
      <c r="SUM76" s="119"/>
      <c r="SUN76" s="119"/>
      <c r="SUO76" s="119"/>
      <c r="SUP76" s="119"/>
      <c r="SUQ76" s="119"/>
      <c r="SUR76" s="119"/>
      <c r="SUS76" s="119"/>
      <c r="SUT76" s="119"/>
      <c r="SUU76" s="119"/>
      <c r="SUV76" s="119"/>
      <c r="SUW76" s="119"/>
      <c r="SUX76" s="119"/>
      <c r="SUY76" s="119"/>
      <c r="SUZ76" s="119"/>
      <c r="SVA76" s="119"/>
      <c r="SVB76" s="119"/>
      <c r="SVC76" s="119"/>
      <c r="SVD76" s="119"/>
      <c r="SVE76" s="119"/>
      <c r="SVF76" s="119"/>
      <c r="SVG76" s="119"/>
      <c r="SVH76" s="119"/>
      <c r="SVI76" s="119"/>
      <c r="SVJ76" s="119"/>
      <c r="SVK76" s="119"/>
      <c r="SVL76" s="119"/>
      <c r="SVM76" s="119"/>
      <c r="SVN76" s="119"/>
      <c r="SVO76" s="119"/>
      <c r="SVP76" s="119"/>
      <c r="SVQ76" s="119"/>
      <c r="SVR76" s="119"/>
      <c r="SVS76" s="119"/>
      <c r="SVT76" s="119"/>
      <c r="SVU76" s="119"/>
      <c r="SVV76" s="119"/>
      <c r="SVW76" s="119"/>
      <c r="SVX76" s="119"/>
      <c r="SVY76" s="119"/>
      <c r="SVZ76" s="119"/>
      <c r="SWA76" s="119"/>
      <c r="SWB76" s="119"/>
      <c r="SWC76" s="119"/>
      <c r="SWD76" s="119"/>
      <c r="SWE76" s="119"/>
      <c r="SWF76" s="119"/>
      <c r="SWG76" s="119"/>
      <c r="SWH76" s="119"/>
      <c r="SWI76" s="119"/>
      <c r="SWJ76" s="119"/>
      <c r="SWK76" s="119"/>
      <c r="SWL76" s="119"/>
      <c r="SWM76" s="119"/>
      <c r="SWN76" s="119"/>
      <c r="SWO76" s="119"/>
      <c r="SWP76" s="119"/>
      <c r="SWQ76" s="119"/>
      <c r="SWR76" s="119"/>
      <c r="SWS76" s="119"/>
      <c r="SWT76" s="119"/>
      <c r="SWU76" s="119"/>
      <c r="SWV76" s="119"/>
      <c r="SWW76" s="119"/>
      <c r="SWX76" s="119"/>
      <c r="SWY76" s="119"/>
      <c r="SWZ76" s="119"/>
      <c r="SXA76" s="119"/>
      <c r="SXB76" s="119"/>
      <c r="SXC76" s="119"/>
      <c r="SXD76" s="119"/>
      <c r="SXE76" s="119"/>
      <c r="SXF76" s="119"/>
      <c r="SXG76" s="119"/>
      <c r="SXH76" s="119"/>
      <c r="SXI76" s="119"/>
      <c r="SXJ76" s="119"/>
      <c r="SXK76" s="119"/>
      <c r="SXL76" s="119"/>
      <c r="SXM76" s="119"/>
      <c r="SXN76" s="119"/>
      <c r="SXO76" s="119"/>
      <c r="SXP76" s="119"/>
      <c r="SXQ76" s="119"/>
      <c r="SXR76" s="119"/>
      <c r="SXS76" s="119"/>
      <c r="SXT76" s="119"/>
      <c r="SXU76" s="119"/>
      <c r="SXV76" s="119"/>
      <c r="SXW76" s="119"/>
      <c r="SXX76" s="119"/>
      <c r="SXY76" s="119"/>
      <c r="SXZ76" s="119"/>
      <c r="SYA76" s="119"/>
      <c r="SYB76" s="119"/>
      <c r="SYC76" s="119"/>
      <c r="SYD76" s="119"/>
      <c r="SYE76" s="119"/>
      <c r="SYF76" s="119"/>
      <c r="SYG76" s="119"/>
      <c r="SYH76" s="119"/>
      <c r="SYI76" s="119"/>
      <c r="SYJ76" s="119"/>
      <c r="SYK76" s="119"/>
      <c r="SYL76" s="119"/>
      <c r="SYM76" s="119"/>
      <c r="SYN76" s="119"/>
      <c r="SYO76" s="119"/>
      <c r="SYP76" s="119"/>
      <c r="SYQ76" s="119"/>
      <c r="SYR76" s="119"/>
      <c r="SYS76" s="119"/>
      <c r="SYT76" s="119"/>
      <c r="SYU76" s="119"/>
      <c r="SYV76" s="119"/>
      <c r="SYW76" s="119"/>
      <c r="SYX76" s="119"/>
      <c r="SYY76" s="119"/>
      <c r="SYZ76" s="119"/>
      <c r="SZA76" s="119"/>
      <c r="SZB76" s="119"/>
      <c r="SZC76" s="119"/>
      <c r="SZD76" s="119"/>
      <c r="SZE76" s="119"/>
      <c r="SZF76" s="119"/>
      <c r="SZG76" s="119"/>
      <c r="SZH76" s="119"/>
      <c r="SZI76" s="119"/>
      <c r="SZJ76" s="119"/>
      <c r="SZK76" s="119"/>
      <c r="SZL76" s="119"/>
      <c r="SZM76" s="119"/>
      <c r="SZN76" s="119"/>
      <c r="SZO76" s="119"/>
      <c r="SZP76" s="119"/>
      <c r="SZQ76" s="119"/>
      <c r="SZR76" s="119"/>
      <c r="SZS76" s="119"/>
      <c r="SZT76" s="119"/>
      <c r="SZU76" s="119"/>
      <c r="SZV76" s="119"/>
      <c r="SZW76" s="119"/>
      <c r="SZX76" s="119"/>
      <c r="SZY76" s="119"/>
      <c r="SZZ76" s="119"/>
      <c r="TAA76" s="119"/>
      <c r="TAB76" s="119"/>
      <c r="TAC76" s="119"/>
      <c r="TAD76" s="119"/>
      <c r="TAE76" s="119"/>
      <c r="TAF76" s="119"/>
      <c r="TAG76" s="119"/>
      <c r="TAH76" s="119"/>
      <c r="TAI76" s="119"/>
      <c r="TAJ76" s="119"/>
      <c r="TAK76" s="119"/>
      <c r="TAL76" s="119"/>
      <c r="TAM76" s="119"/>
      <c r="TAN76" s="119"/>
      <c r="TAO76" s="119"/>
      <c r="TAP76" s="119"/>
      <c r="TAQ76" s="119"/>
      <c r="TAR76" s="119"/>
      <c r="TAS76" s="119"/>
      <c r="TAT76" s="119"/>
      <c r="TAU76" s="119"/>
      <c r="TAV76" s="119"/>
      <c r="TAW76" s="119"/>
      <c r="TAX76" s="119"/>
      <c r="TAY76" s="119"/>
      <c r="TAZ76" s="119"/>
      <c r="TBA76" s="119"/>
      <c r="TBB76" s="119"/>
      <c r="TBC76" s="119"/>
      <c r="TBD76" s="119"/>
      <c r="TBE76" s="119"/>
      <c r="TBF76" s="119"/>
      <c r="TBG76" s="119"/>
      <c r="TBH76" s="119"/>
      <c r="TBI76" s="119"/>
      <c r="TBJ76" s="119"/>
      <c r="TBK76" s="119"/>
      <c r="TBL76" s="119"/>
      <c r="TBM76" s="119"/>
      <c r="TBN76" s="119"/>
      <c r="TBO76" s="119"/>
      <c r="TBP76" s="119"/>
      <c r="TBQ76" s="119"/>
      <c r="TBR76" s="119"/>
      <c r="TBS76" s="119"/>
      <c r="TBT76" s="119"/>
      <c r="TBU76" s="119"/>
      <c r="TBV76" s="119"/>
      <c r="TBW76" s="119"/>
      <c r="TBX76" s="119"/>
      <c r="TBY76" s="119"/>
      <c r="TBZ76" s="119"/>
      <c r="TCA76" s="119"/>
      <c r="TCB76" s="119"/>
      <c r="TCC76" s="119"/>
      <c r="TCD76" s="119"/>
      <c r="TCE76" s="119"/>
      <c r="TCF76" s="119"/>
      <c r="TCG76" s="119"/>
      <c r="TCH76" s="119"/>
      <c r="TCI76" s="119"/>
      <c r="TCJ76" s="119"/>
      <c r="TCK76" s="119"/>
      <c r="TCL76" s="119"/>
      <c r="TCM76" s="119"/>
      <c r="TCN76" s="119"/>
      <c r="TCO76" s="119"/>
      <c r="TCP76" s="119"/>
      <c r="TCQ76" s="119"/>
      <c r="TCR76" s="119"/>
      <c r="TCS76" s="119"/>
      <c r="TCT76" s="119"/>
      <c r="TCU76" s="119"/>
      <c r="TCV76" s="119"/>
      <c r="TCW76" s="119"/>
      <c r="TCX76" s="119"/>
      <c r="TCY76" s="119"/>
      <c r="TCZ76" s="119"/>
      <c r="TDA76" s="119"/>
      <c r="TDB76" s="119"/>
      <c r="TDC76" s="119"/>
      <c r="TDD76" s="119"/>
      <c r="TDE76" s="119"/>
      <c r="TDF76" s="119"/>
      <c r="TDG76" s="119"/>
      <c r="TDH76" s="119"/>
      <c r="TDI76" s="119"/>
      <c r="TDJ76" s="119"/>
      <c r="TDK76" s="119"/>
      <c r="TDL76" s="119"/>
      <c r="TDM76" s="119"/>
      <c r="TDN76" s="119"/>
      <c r="TDO76" s="119"/>
      <c r="TDP76" s="119"/>
      <c r="TDQ76" s="119"/>
      <c r="TDR76" s="119"/>
      <c r="TDS76" s="119"/>
      <c r="TDT76" s="119"/>
      <c r="TDU76" s="119"/>
      <c r="TDV76" s="119"/>
      <c r="TDW76" s="119"/>
      <c r="TDX76" s="119"/>
      <c r="TDY76" s="119"/>
      <c r="TDZ76" s="119"/>
      <c r="TEA76" s="119"/>
      <c r="TEB76" s="119"/>
      <c r="TEC76" s="119"/>
      <c r="TED76" s="119"/>
      <c r="TEE76" s="119"/>
      <c r="TEF76" s="119"/>
      <c r="TEG76" s="119"/>
      <c r="TEH76" s="119"/>
      <c r="TEI76" s="119"/>
      <c r="TEJ76" s="119"/>
      <c r="TEK76" s="119"/>
      <c r="TEL76" s="119"/>
      <c r="TEM76" s="119"/>
      <c r="TEN76" s="119"/>
      <c r="TEO76" s="119"/>
      <c r="TEP76" s="119"/>
      <c r="TEQ76" s="119"/>
      <c r="TER76" s="119"/>
      <c r="TES76" s="119"/>
      <c r="TET76" s="119"/>
      <c r="TEU76" s="119"/>
      <c r="TEV76" s="119"/>
      <c r="TEW76" s="119"/>
      <c r="TEX76" s="119"/>
      <c r="TEY76" s="119"/>
      <c r="TEZ76" s="119"/>
      <c r="TFA76" s="119"/>
      <c r="TFB76" s="119"/>
      <c r="TFC76" s="119"/>
      <c r="TFD76" s="119"/>
      <c r="TFE76" s="119"/>
      <c r="TFF76" s="119"/>
      <c r="TFG76" s="119"/>
      <c r="TFH76" s="119"/>
      <c r="TFI76" s="119"/>
      <c r="TFJ76" s="119"/>
      <c r="TFK76" s="119"/>
      <c r="TFL76" s="119"/>
      <c r="TFM76" s="119"/>
      <c r="TFN76" s="119"/>
      <c r="TFO76" s="119"/>
      <c r="TFP76" s="119"/>
      <c r="TFQ76" s="119"/>
      <c r="TFR76" s="119"/>
      <c r="TFS76" s="119"/>
      <c r="TFT76" s="119"/>
      <c r="TFU76" s="119"/>
      <c r="TFV76" s="119"/>
      <c r="TFW76" s="119"/>
      <c r="TFX76" s="119"/>
      <c r="TFY76" s="119"/>
      <c r="TFZ76" s="119"/>
      <c r="TGA76" s="119"/>
      <c r="TGB76" s="119"/>
      <c r="TGC76" s="119"/>
      <c r="TGD76" s="119"/>
      <c r="TGE76" s="119"/>
      <c r="TGF76" s="119"/>
      <c r="TGG76" s="119"/>
      <c r="TGH76" s="119"/>
      <c r="TGI76" s="119"/>
      <c r="TGJ76" s="119"/>
      <c r="TGK76" s="119"/>
      <c r="TGL76" s="119"/>
      <c r="TGM76" s="119"/>
      <c r="TGN76" s="119"/>
      <c r="TGO76" s="119"/>
      <c r="TGP76" s="119"/>
      <c r="TGQ76" s="119"/>
      <c r="TGR76" s="119"/>
      <c r="TGS76" s="119"/>
      <c r="TGT76" s="119"/>
      <c r="TGU76" s="119"/>
      <c r="TGV76" s="119"/>
      <c r="TGW76" s="119"/>
      <c r="TGX76" s="119"/>
      <c r="TGY76" s="119"/>
      <c r="TGZ76" s="119"/>
      <c r="THA76" s="119"/>
      <c r="THB76" s="119"/>
      <c r="THC76" s="119"/>
      <c r="THD76" s="119"/>
      <c r="THE76" s="119"/>
      <c r="THF76" s="119"/>
      <c r="THG76" s="119"/>
      <c r="THH76" s="119"/>
      <c r="THI76" s="119"/>
      <c r="THJ76" s="119"/>
      <c r="THK76" s="119"/>
      <c r="THL76" s="119"/>
      <c r="THM76" s="119"/>
      <c r="THN76" s="119"/>
      <c r="THO76" s="119"/>
      <c r="THP76" s="119"/>
      <c r="THQ76" s="119"/>
      <c r="THR76" s="119"/>
      <c r="THS76" s="119"/>
      <c r="THT76" s="119"/>
      <c r="THU76" s="119"/>
      <c r="THV76" s="119"/>
      <c r="THW76" s="119"/>
      <c r="THX76" s="119"/>
      <c r="THY76" s="119"/>
      <c r="THZ76" s="119"/>
      <c r="TIA76" s="119"/>
      <c r="TIB76" s="119"/>
      <c r="TIC76" s="119"/>
      <c r="TID76" s="119"/>
      <c r="TIE76" s="119"/>
      <c r="TIF76" s="119"/>
      <c r="TIG76" s="119"/>
      <c r="TIH76" s="119"/>
      <c r="TII76" s="119"/>
      <c r="TIJ76" s="119"/>
      <c r="TIK76" s="119"/>
      <c r="TIL76" s="119"/>
      <c r="TIM76" s="119"/>
      <c r="TIN76" s="119"/>
      <c r="TIO76" s="119"/>
      <c r="TIP76" s="119"/>
      <c r="TIQ76" s="119"/>
      <c r="TIR76" s="119"/>
      <c r="TIS76" s="119"/>
      <c r="TIT76" s="119"/>
      <c r="TIU76" s="119"/>
      <c r="TIV76" s="119"/>
      <c r="TIW76" s="119"/>
      <c r="TIX76" s="119"/>
      <c r="TIY76" s="119"/>
      <c r="TIZ76" s="119"/>
      <c r="TJA76" s="119"/>
      <c r="TJB76" s="119"/>
      <c r="TJC76" s="119"/>
      <c r="TJD76" s="119"/>
      <c r="TJE76" s="119"/>
      <c r="TJF76" s="119"/>
      <c r="TJG76" s="119"/>
      <c r="TJH76" s="119"/>
      <c r="TJI76" s="119"/>
      <c r="TJJ76" s="119"/>
      <c r="TJK76" s="119"/>
      <c r="TJL76" s="119"/>
      <c r="TJM76" s="119"/>
      <c r="TJN76" s="119"/>
      <c r="TJO76" s="119"/>
      <c r="TJP76" s="119"/>
      <c r="TJQ76" s="119"/>
      <c r="TJR76" s="119"/>
      <c r="TJS76" s="119"/>
      <c r="TJT76" s="119"/>
      <c r="TJU76" s="119"/>
      <c r="TJV76" s="119"/>
      <c r="TJW76" s="119"/>
      <c r="TJX76" s="119"/>
      <c r="TJY76" s="119"/>
      <c r="TJZ76" s="119"/>
      <c r="TKA76" s="119"/>
      <c r="TKB76" s="119"/>
      <c r="TKC76" s="119"/>
      <c r="TKD76" s="119"/>
      <c r="TKE76" s="119"/>
      <c r="TKF76" s="119"/>
      <c r="TKG76" s="119"/>
      <c r="TKH76" s="119"/>
      <c r="TKI76" s="119"/>
      <c r="TKJ76" s="119"/>
      <c r="TKK76" s="119"/>
      <c r="TKL76" s="119"/>
      <c r="TKM76" s="119"/>
      <c r="TKN76" s="119"/>
      <c r="TKO76" s="119"/>
      <c r="TKP76" s="119"/>
      <c r="TKQ76" s="119"/>
      <c r="TKR76" s="119"/>
      <c r="TKS76" s="119"/>
      <c r="TKT76" s="119"/>
      <c r="TKU76" s="119"/>
      <c r="TKV76" s="119"/>
      <c r="TKW76" s="119"/>
      <c r="TKX76" s="119"/>
      <c r="TKY76" s="119"/>
      <c r="TKZ76" s="119"/>
      <c r="TLA76" s="119"/>
      <c r="TLB76" s="119"/>
      <c r="TLC76" s="119"/>
      <c r="TLD76" s="119"/>
      <c r="TLE76" s="119"/>
      <c r="TLF76" s="119"/>
      <c r="TLG76" s="119"/>
      <c r="TLH76" s="119"/>
      <c r="TLI76" s="119"/>
      <c r="TLJ76" s="119"/>
      <c r="TLK76" s="119"/>
      <c r="TLL76" s="119"/>
      <c r="TLM76" s="119"/>
      <c r="TLN76" s="119"/>
      <c r="TLO76" s="119"/>
      <c r="TLP76" s="119"/>
      <c r="TLQ76" s="119"/>
      <c r="TLR76" s="119"/>
      <c r="TLS76" s="119"/>
      <c r="TLT76" s="119"/>
      <c r="TLU76" s="119"/>
      <c r="TLV76" s="119"/>
      <c r="TLW76" s="119"/>
      <c r="TLX76" s="119"/>
      <c r="TLY76" s="119"/>
      <c r="TLZ76" s="119"/>
      <c r="TMA76" s="119"/>
      <c r="TMB76" s="119"/>
      <c r="TMC76" s="119"/>
      <c r="TMD76" s="119"/>
      <c r="TME76" s="119"/>
      <c r="TMF76" s="119"/>
      <c r="TMG76" s="119"/>
      <c r="TMH76" s="119"/>
      <c r="TMI76" s="119"/>
      <c r="TMJ76" s="119"/>
      <c r="TMK76" s="119"/>
      <c r="TML76" s="119"/>
      <c r="TMM76" s="119"/>
      <c r="TMN76" s="119"/>
      <c r="TMO76" s="119"/>
      <c r="TMP76" s="119"/>
      <c r="TMQ76" s="119"/>
      <c r="TMR76" s="119"/>
      <c r="TMS76" s="119"/>
      <c r="TMT76" s="119"/>
      <c r="TMU76" s="119"/>
      <c r="TMV76" s="119"/>
      <c r="TMW76" s="119"/>
      <c r="TMX76" s="119"/>
      <c r="TMY76" s="119"/>
      <c r="TMZ76" s="119"/>
      <c r="TNA76" s="119"/>
      <c r="TNB76" s="119"/>
      <c r="TNC76" s="119"/>
      <c r="TND76" s="119"/>
      <c r="TNE76" s="119"/>
      <c r="TNF76" s="119"/>
      <c r="TNG76" s="119"/>
      <c r="TNH76" s="119"/>
      <c r="TNI76" s="119"/>
      <c r="TNJ76" s="119"/>
      <c r="TNK76" s="119"/>
      <c r="TNL76" s="119"/>
      <c r="TNM76" s="119"/>
      <c r="TNN76" s="119"/>
      <c r="TNO76" s="119"/>
      <c r="TNP76" s="119"/>
      <c r="TNQ76" s="119"/>
      <c r="TNR76" s="119"/>
      <c r="TNS76" s="119"/>
      <c r="TNT76" s="119"/>
      <c r="TNU76" s="119"/>
      <c r="TNV76" s="119"/>
      <c r="TNW76" s="119"/>
      <c r="TNX76" s="119"/>
      <c r="TNY76" s="119"/>
      <c r="TNZ76" s="119"/>
      <c r="TOA76" s="119"/>
      <c r="TOB76" s="119"/>
      <c r="TOC76" s="119"/>
      <c r="TOD76" s="119"/>
      <c r="TOE76" s="119"/>
      <c r="TOF76" s="119"/>
      <c r="TOG76" s="119"/>
      <c r="TOH76" s="119"/>
      <c r="TOI76" s="119"/>
      <c r="TOJ76" s="119"/>
      <c r="TOK76" s="119"/>
      <c r="TOL76" s="119"/>
      <c r="TOM76" s="119"/>
      <c r="TON76" s="119"/>
      <c r="TOO76" s="119"/>
      <c r="TOP76" s="119"/>
      <c r="TOQ76" s="119"/>
      <c r="TOR76" s="119"/>
      <c r="TOS76" s="119"/>
      <c r="TOT76" s="119"/>
      <c r="TOU76" s="119"/>
      <c r="TOV76" s="119"/>
      <c r="TOW76" s="119"/>
      <c r="TOX76" s="119"/>
      <c r="TOY76" s="119"/>
      <c r="TOZ76" s="119"/>
      <c r="TPA76" s="119"/>
      <c r="TPB76" s="119"/>
      <c r="TPC76" s="119"/>
      <c r="TPD76" s="119"/>
      <c r="TPE76" s="119"/>
      <c r="TPF76" s="119"/>
      <c r="TPG76" s="119"/>
      <c r="TPH76" s="119"/>
      <c r="TPI76" s="119"/>
      <c r="TPJ76" s="119"/>
      <c r="TPK76" s="119"/>
      <c r="TPL76" s="119"/>
      <c r="TPM76" s="119"/>
      <c r="TPN76" s="119"/>
      <c r="TPO76" s="119"/>
      <c r="TPP76" s="119"/>
      <c r="TPQ76" s="119"/>
      <c r="TPR76" s="119"/>
      <c r="TPS76" s="119"/>
      <c r="TPT76" s="119"/>
      <c r="TPU76" s="119"/>
      <c r="TPV76" s="119"/>
      <c r="TPW76" s="119"/>
      <c r="TPX76" s="119"/>
      <c r="TPY76" s="119"/>
      <c r="TPZ76" s="119"/>
      <c r="TQA76" s="119"/>
      <c r="TQB76" s="119"/>
      <c r="TQC76" s="119"/>
      <c r="TQD76" s="119"/>
      <c r="TQE76" s="119"/>
      <c r="TQF76" s="119"/>
      <c r="TQG76" s="119"/>
      <c r="TQH76" s="119"/>
      <c r="TQI76" s="119"/>
      <c r="TQJ76" s="119"/>
      <c r="TQK76" s="119"/>
      <c r="TQL76" s="119"/>
      <c r="TQM76" s="119"/>
      <c r="TQN76" s="119"/>
      <c r="TQO76" s="119"/>
      <c r="TQP76" s="119"/>
      <c r="TQQ76" s="119"/>
      <c r="TQR76" s="119"/>
      <c r="TQS76" s="119"/>
      <c r="TQT76" s="119"/>
      <c r="TQU76" s="119"/>
      <c r="TQV76" s="119"/>
      <c r="TQW76" s="119"/>
      <c r="TQX76" s="119"/>
      <c r="TQY76" s="119"/>
      <c r="TQZ76" s="119"/>
      <c r="TRA76" s="119"/>
      <c r="TRB76" s="119"/>
      <c r="TRC76" s="119"/>
      <c r="TRD76" s="119"/>
      <c r="TRE76" s="119"/>
      <c r="TRF76" s="119"/>
      <c r="TRG76" s="119"/>
      <c r="TRH76" s="119"/>
      <c r="TRI76" s="119"/>
      <c r="TRJ76" s="119"/>
      <c r="TRK76" s="119"/>
      <c r="TRL76" s="119"/>
      <c r="TRM76" s="119"/>
      <c r="TRN76" s="119"/>
      <c r="TRO76" s="119"/>
      <c r="TRP76" s="119"/>
      <c r="TRQ76" s="119"/>
      <c r="TRR76" s="119"/>
      <c r="TRS76" s="119"/>
      <c r="TRT76" s="119"/>
      <c r="TRU76" s="119"/>
      <c r="TRV76" s="119"/>
      <c r="TRW76" s="119"/>
      <c r="TRX76" s="119"/>
      <c r="TRY76" s="119"/>
      <c r="TRZ76" s="119"/>
      <c r="TSA76" s="119"/>
      <c r="TSB76" s="119"/>
      <c r="TSC76" s="119"/>
      <c r="TSD76" s="119"/>
      <c r="TSE76" s="119"/>
      <c r="TSF76" s="119"/>
      <c r="TSG76" s="119"/>
      <c r="TSH76" s="119"/>
      <c r="TSI76" s="119"/>
      <c r="TSJ76" s="119"/>
      <c r="TSK76" s="119"/>
      <c r="TSL76" s="119"/>
      <c r="TSM76" s="119"/>
      <c r="TSN76" s="119"/>
      <c r="TSO76" s="119"/>
      <c r="TSP76" s="119"/>
      <c r="TSQ76" s="119"/>
      <c r="TSR76" s="119"/>
      <c r="TSS76" s="119"/>
      <c r="TST76" s="119"/>
      <c r="TSU76" s="119"/>
      <c r="TSV76" s="119"/>
      <c r="TSW76" s="119"/>
      <c r="TSX76" s="119"/>
      <c r="TSY76" s="119"/>
      <c r="TSZ76" s="119"/>
      <c r="TTA76" s="119"/>
      <c r="TTB76" s="119"/>
      <c r="TTC76" s="119"/>
      <c r="TTD76" s="119"/>
      <c r="TTE76" s="119"/>
      <c r="TTF76" s="119"/>
      <c r="TTG76" s="119"/>
      <c r="TTH76" s="119"/>
      <c r="TTI76" s="119"/>
      <c r="TTJ76" s="119"/>
      <c r="TTK76" s="119"/>
      <c r="TTL76" s="119"/>
      <c r="TTM76" s="119"/>
      <c r="TTN76" s="119"/>
      <c r="TTO76" s="119"/>
      <c r="TTP76" s="119"/>
      <c r="TTQ76" s="119"/>
      <c r="TTR76" s="119"/>
      <c r="TTS76" s="119"/>
      <c r="TTT76" s="119"/>
      <c r="TTU76" s="119"/>
      <c r="TTV76" s="119"/>
      <c r="TTW76" s="119"/>
      <c r="TTX76" s="119"/>
      <c r="TTY76" s="119"/>
      <c r="TTZ76" s="119"/>
      <c r="TUA76" s="119"/>
      <c r="TUB76" s="119"/>
      <c r="TUC76" s="119"/>
      <c r="TUD76" s="119"/>
      <c r="TUE76" s="119"/>
      <c r="TUF76" s="119"/>
      <c r="TUG76" s="119"/>
      <c r="TUH76" s="119"/>
      <c r="TUI76" s="119"/>
      <c r="TUJ76" s="119"/>
      <c r="TUK76" s="119"/>
      <c r="TUL76" s="119"/>
      <c r="TUM76" s="119"/>
      <c r="TUN76" s="119"/>
      <c r="TUO76" s="119"/>
      <c r="TUP76" s="119"/>
      <c r="TUQ76" s="119"/>
      <c r="TUR76" s="119"/>
      <c r="TUS76" s="119"/>
      <c r="TUT76" s="119"/>
      <c r="TUU76" s="119"/>
      <c r="TUV76" s="119"/>
      <c r="TUW76" s="119"/>
      <c r="TUX76" s="119"/>
      <c r="TUY76" s="119"/>
      <c r="TUZ76" s="119"/>
      <c r="TVA76" s="119"/>
      <c r="TVB76" s="119"/>
      <c r="TVC76" s="119"/>
      <c r="TVD76" s="119"/>
      <c r="TVE76" s="119"/>
      <c r="TVF76" s="119"/>
      <c r="TVG76" s="119"/>
      <c r="TVH76" s="119"/>
      <c r="TVI76" s="119"/>
      <c r="TVJ76" s="119"/>
      <c r="TVK76" s="119"/>
      <c r="TVL76" s="119"/>
      <c r="TVM76" s="119"/>
      <c r="TVN76" s="119"/>
      <c r="TVO76" s="119"/>
      <c r="TVP76" s="119"/>
      <c r="TVQ76" s="119"/>
      <c r="TVR76" s="119"/>
      <c r="TVS76" s="119"/>
      <c r="TVT76" s="119"/>
      <c r="TVU76" s="119"/>
      <c r="TVV76" s="119"/>
      <c r="TVW76" s="119"/>
      <c r="TVX76" s="119"/>
      <c r="TVY76" s="119"/>
      <c r="TVZ76" s="119"/>
      <c r="TWA76" s="119"/>
      <c r="TWB76" s="119"/>
      <c r="TWC76" s="119"/>
      <c r="TWD76" s="119"/>
      <c r="TWE76" s="119"/>
      <c r="TWF76" s="119"/>
      <c r="TWG76" s="119"/>
      <c r="TWH76" s="119"/>
      <c r="TWI76" s="119"/>
      <c r="TWJ76" s="119"/>
      <c r="TWK76" s="119"/>
      <c r="TWL76" s="119"/>
      <c r="TWM76" s="119"/>
      <c r="TWN76" s="119"/>
      <c r="TWO76" s="119"/>
      <c r="TWP76" s="119"/>
      <c r="TWQ76" s="119"/>
      <c r="TWR76" s="119"/>
      <c r="TWS76" s="119"/>
      <c r="TWT76" s="119"/>
      <c r="TWU76" s="119"/>
      <c r="TWV76" s="119"/>
      <c r="TWW76" s="119"/>
      <c r="TWX76" s="119"/>
      <c r="TWY76" s="119"/>
      <c r="TWZ76" s="119"/>
      <c r="TXA76" s="119"/>
      <c r="TXB76" s="119"/>
      <c r="TXC76" s="119"/>
      <c r="TXD76" s="119"/>
      <c r="TXE76" s="119"/>
      <c r="TXF76" s="119"/>
      <c r="TXG76" s="119"/>
      <c r="TXH76" s="119"/>
      <c r="TXI76" s="119"/>
      <c r="TXJ76" s="119"/>
      <c r="TXK76" s="119"/>
      <c r="TXL76" s="119"/>
      <c r="TXM76" s="119"/>
      <c r="TXN76" s="119"/>
      <c r="TXO76" s="119"/>
      <c r="TXP76" s="119"/>
      <c r="TXQ76" s="119"/>
      <c r="TXR76" s="119"/>
      <c r="TXS76" s="119"/>
      <c r="TXT76" s="119"/>
      <c r="TXU76" s="119"/>
      <c r="TXV76" s="119"/>
      <c r="TXW76" s="119"/>
      <c r="TXX76" s="119"/>
      <c r="TXY76" s="119"/>
      <c r="TXZ76" s="119"/>
      <c r="TYA76" s="119"/>
      <c r="TYB76" s="119"/>
      <c r="TYC76" s="119"/>
      <c r="TYD76" s="119"/>
      <c r="TYE76" s="119"/>
      <c r="TYF76" s="119"/>
      <c r="TYG76" s="119"/>
      <c r="TYH76" s="119"/>
      <c r="TYI76" s="119"/>
      <c r="TYJ76" s="119"/>
      <c r="TYK76" s="119"/>
      <c r="TYL76" s="119"/>
      <c r="TYM76" s="119"/>
      <c r="TYN76" s="119"/>
      <c r="TYO76" s="119"/>
      <c r="TYP76" s="119"/>
      <c r="TYQ76" s="119"/>
      <c r="TYR76" s="119"/>
      <c r="TYS76" s="119"/>
      <c r="TYT76" s="119"/>
      <c r="TYU76" s="119"/>
      <c r="TYV76" s="119"/>
      <c r="TYW76" s="119"/>
      <c r="TYX76" s="119"/>
      <c r="TYY76" s="119"/>
      <c r="TYZ76" s="119"/>
      <c r="TZA76" s="119"/>
      <c r="TZB76" s="119"/>
      <c r="TZC76" s="119"/>
      <c r="TZD76" s="119"/>
      <c r="TZE76" s="119"/>
      <c r="TZF76" s="119"/>
      <c r="TZG76" s="119"/>
      <c r="TZH76" s="119"/>
      <c r="TZI76" s="119"/>
      <c r="TZJ76" s="119"/>
      <c r="TZK76" s="119"/>
      <c r="TZL76" s="119"/>
      <c r="TZM76" s="119"/>
      <c r="TZN76" s="119"/>
      <c r="TZO76" s="119"/>
      <c r="TZP76" s="119"/>
      <c r="TZQ76" s="119"/>
      <c r="TZR76" s="119"/>
      <c r="TZS76" s="119"/>
      <c r="TZT76" s="119"/>
      <c r="TZU76" s="119"/>
      <c r="TZV76" s="119"/>
      <c r="TZW76" s="119"/>
      <c r="TZX76" s="119"/>
      <c r="TZY76" s="119"/>
      <c r="TZZ76" s="119"/>
      <c r="UAA76" s="119"/>
      <c r="UAB76" s="119"/>
      <c r="UAC76" s="119"/>
      <c r="UAD76" s="119"/>
      <c r="UAE76" s="119"/>
      <c r="UAF76" s="119"/>
      <c r="UAG76" s="119"/>
      <c r="UAH76" s="119"/>
      <c r="UAI76" s="119"/>
      <c r="UAJ76" s="119"/>
      <c r="UAK76" s="119"/>
      <c r="UAL76" s="119"/>
      <c r="UAM76" s="119"/>
      <c r="UAN76" s="119"/>
      <c r="UAO76" s="119"/>
      <c r="UAP76" s="119"/>
      <c r="UAQ76" s="119"/>
      <c r="UAR76" s="119"/>
      <c r="UAS76" s="119"/>
      <c r="UAT76" s="119"/>
      <c r="UAU76" s="119"/>
      <c r="UAV76" s="119"/>
      <c r="UAW76" s="119"/>
      <c r="UAX76" s="119"/>
      <c r="UAY76" s="119"/>
      <c r="UAZ76" s="119"/>
      <c r="UBA76" s="119"/>
      <c r="UBB76" s="119"/>
      <c r="UBC76" s="119"/>
      <c r="UBD76" s="119"/>
      <c r="UBE76" s="119"/>
      <c r="UBF76" s="119"/>
      <c r="UBG76" s="119"/>
      <c r="UBH76" s="119"/>
      <c r="UBI76" s="119"/>
      <c r="UBJ76" s="119"/>
      <c r="UBK76" s="119"/>
      <c r="UBL76" s="119"/>
      <c r="UBM76" s="119"/>
      <c r="UBN76" s="119"/>
      <c r="UBO76" s="119"/>
      <c r="UBP76" s="119"/>
      <c r="UBQ76" s="119"/>
      <c r="UBR76" s="119"/>
      <c r="UBS76" s="119"/>
      <c r="UBT76" s="119"/>
      <c r="UBU76" s="119"/>
      <c r="UBV76" s="119"/>
      <c r="UBW76" s="119"/>
      <c r="UBX76" s="119"/>
      <c r="UBY76" s="119"/>
      <c r="UBZ76" s="119"/>
      <c r="UCA76" s="119"/>
      <c r="UCB76" s="119"/>
      <c r="UCC76" s="119"/>
      <c r="UCD76" s="119"/>
      <c r="UCE76" s="119"/>
      <c r="UCF76" s="119"/>
      <c r="UCG76" s="119"/>
      <c r="UCH76" s="119"/>
      <c r="UCI76" s="119"/>
      <c r="UCJ76" s="119"/>
      <c r="UCK76" s="119"/>
      <c r="UCL76" s="119"/>
      <c r="UCM76" s="119"/>
      <c r="UCN76" s="119"/>
      <c r="UCO76" s="119"/>
      <c r="UCP76" s="119"/>
      <c r="UCQ76" s="119"/>
      <c r="UCR76" s="119"/>
      <c r="UCS76" s="119"/>
      <c r="UCT76" s="119"/>
      <c r="UCU76" s="119"/>
      <c r="UCV76" s="119"/>
      <c r="UCW76" s="119"/>
      <c r="UCX76" s="119"/>
      <c r="UCY76" s="119"/>
      <c r="UCZ76" s="119"/>
      <c r="UDA76" s="119"/>
      <c r="UDB76" s="119"/>
      <c r="UDC76" s="119"/>
      <c r="UDD76" s="119"/>
      <c r="UDE76" s="119"/>
      <c r="UDF76" s="119"/>
      <c r="UDG76" s="119"/>
      <c r="UDH76" s="119"/>
      <c r="UDI76" s="119"/>
      <c r="UDJ76" s="119"/>
      <c r="UDK76" s="119"/>
      <c r="UDL76" s="119"/>
      <c r="UDM76" s="119"/>
      <c r="UDN76" s="119"/>
      <c r="UDO76" s="119"/>
      <c r="UDP76" s="119"/>
      <c r="UDQ76" s="119"/>
      <c r="UDR76" s="119"/>
      <c r="UDS76" s="119"/>
      <c r="UDT76" s="119"/>
      <c r="UDU76" s="119"/>
      <c r="UDV76" s="119"/>
      <c r="UDW76" s="119"/>
      <c r="UDX76" s="119"/>
      <c r="UDY76" s="119"/>
      <c r="UDZ76" s="119"/>
      <c r="UEA76" s="119"/>
      <c r="UEB76" s="119"/>
      <c r="UEC76" s="119"/>
      <c r="UED76" s="119"/>
      <c r="UEE76" s="119"/>
      <c r="UEF76" s="119"/>
      <c r="UEG76" s="119"/>
      <c r="UEH76" s="119"/>
      <c r="UEI76" s="119"/>
      <c r="UEJ76" s="119"/>
      <c r="UEK76" s="119"/>
      <c r="UEL76" s="119"/>
      <c r="UEM76" s="119"/>
      <c r="UEN76" s="119"/>
      <c r="UEO76" s="119"/>
      <c r="UEP76" s="119"/>
      <c r="UEQ76" s="119"/>
      <c r="UER76" s="119"/>
      <c r="UES76" s="119"/>
      <c r="UET76" s="119"/>
      <c r="UEU76" s="119"/>
      <c r="UEV76" s="119"/>
      <c r="UEW76" s="119"/>
      <c r="UEX76" s="119"/>
      <c r="UEY76" s="119"/>
      <c r="UEZ76" s="119"/>
      <c r="UFA76" s="119"/>
      <c r="UFB76" s="119"/>
      <c r="UFC76" s="119"/>
      <c r="UFD76" s="119"/>
      <c r="UFE76" s="119"/>
      <c r="UFF76" s="119"/>
      <c r="UFG76" s="119"/>
      <c r="UFH76" s="119"/>
      <c r="UFI76" s="119"/>
      <c r="UFJ76" s="119"/>
      <c r="UFK76" s="119"/>
      <c r="UFL76" s="119"/>
      <c r="UFM76" s="119"/>
      <c r="UFN76" s="119"/>
      <c r="UFO76" s="119"/>
      <c r="UFP76" s="119"/>
      <c r="UFQ76" s="119"/>
      <c r="UFR76" s="119"/>
      <c r="UFS76" s="119"/>
      <c r="UFT76" s="119"/>
      <c r="UFU76" s="119"/>
      <c r="UFV76" s="119"/>
      <c r="UFW76" s="119"/>
      <c r="UFX76" s="119"/>
      <c r="UFY76" s="119"/>
      <c r="UFZ76" s="119"/>
      <c r="UGA76" s="119"/>
      <c r="UGB76" s="119"/>
      <c r="UGC76" s="119"/>
      <c r="UGD76" s="119"/>
      <c r="UGE76" s="119"/>
      <c r="UGF76" s="119"/>
      <c r="UGG76" s="119"/>
      <c r="UGH76" s="119"/>
      <c r="UGI76" s="119"/>
      <c r="UGJ76" s="119"/>
      <c r="UGK76" s="119"/>
      <c r="UGL76" s="119"/>
      <c r="UGM76" s="119"/>
      <c r="UGN76" s="119"/>
      <c r="UGO76" s="119"/>
      <c r="UGP76" s="119"/>
      <c r="UGQ76" s="119"/>
      <c r="UGR76" s="119"/>
      <c r="UGS76" s="119"/>
      <c r="UGT76" s="119"/>
      <c r="UGU76" s="119"/>
      <c r="UGV76" s="119"/>
      <c r="UGW76" s="119"/>
      <c r="UGX76" s="119"/>
      <c r="UGY76" s="119"/>
      <c r="UGZ76" s="119"/>
      <c r="UHA76" s="119"/>
      <c r="UHB76" s="119"/>
      <c r="UHC76" s="119"/>
      <c r="UHD76" s="119"/>
      <c r="UHE76" s="119"/>
      <c r="UHF76" s="119"/>
      <c r="UHG76" s="119"/>
      <c r="UHH76" s="119"/>
      <c r="UHI76" s="119"/>
      <c r="UHJ76" s="119"/>
      <c r="UHK76" s="119"/>
      <c r="UHL76" s="119"/>
      <c r="UHM76" s="119"/>
      <c r="UHN76" s="119"/>
      <c r="UHO76" s="119"/>
      <c r="UHP76" s="119"/>
      <c r="UHQ76" s="119"/>
      <c r="UHR76" s="119"/>
      <c r="UHS76" s="119"/>
      <c r="UHT76" s="119"/>
      <c r="UHU76" s="119"/>
      <c r="UHV76" s="119"/>
      <c r="UHW76" s="119"/>
      <c r="UHX76" s="119"/>
      <c r="UHY76" s="119"/>
      <c r="UHZ76" s="119"/>
      <c r="UIA76" s="119"/>
      <c r="UIB76" s="119"/>
      <c r="UIC76" s="119"/>
      <c r="UID76" s="119"/>
      <c r="UIE76" s="119"/>
      <c r="UIF76" s="119"/>
      <c r="UIG76" s="119"/>
      <c r="UIH76" s="119"/>
      <c r="UII76" s="119"/>
      <c r="UIJ76" s="119"/>
      <c r="UIK76" s="119"/>
      <c r="UIL76" s="119"/>
      <c r="UIM76" s="119"/>
      <c r="UIN76" s="119"/>
      <c r="UIO76" s="119"/>
      <c r="UIP76" s="119"/>
      <c r="UIQ76" s="119"/>
      <c r="UIR76" s="119"/>
      <c r="UIS76" s="119"/>
      <c r="UIT76" s="119"/>
      <c r="UIU76" s="119"/>
      <c r="UIV76" s="119"/>
      <c r="UIW76" s="119"/>
      <c r="UIX76" s="119"/>
      <c r="UIY76" s="119"/>
      <c r="UIZ76" s="119"/>
      <c r="UJA76" s="119"/>
      <c r="UJB76" s="119"/>
      <c r="UJC76" s="119"/>
      <c r="UJD76" s="119"/>
      <c r="UJE76" s="119"/>
      <c r="UJF76" s="119"/>
      <c r="UJG76" s="119"/>
      <c r="UJH76" s="119"/>
      <c r="UJI76" s="119"/>
      <c r="UJJ76" s="119"/>
      <c r="UJK76" s="119"/>
      <c r="UJL76" s="119"/>
      <c r="UJM76" s="119"/>
      <c r="UJN76" s="119"/>
      <c r="UJO76" s="119"/>
      <c r="UJP76" s="119"/>
      <c r="UJQ76" s="119"/>
      <c r="UJR76" s="119"/>
      <c r="UJS76" s="119"/>
      <c r="UJT76" s="119"/>
      <c r="UJU76" s="119"/>
      <c r="UJV76" s="119"/>
      <c r="UJW76" s="119"/>
      <c r="UJX76" s="119"/>
      <c r="UJY76" s="119"/>
      <c r="UJZ76" s="119"/>
      <c r="UKA76" s="119"/>
      <c r="UKB76" s="119"/>
      <c r="UKC76" s="119"/>
      <c r="UKD76" s="119"/>
      <c r="UKE76" s="119"/>
      <c r="UKF76" s="119"/>
      <c r="UKG76" s="119"/>
      <c r="UKH76" s="119"/>
      <c r="UKI76" s="119"/>
      <c r="UKJ76" s="119"/>
      <c r="UKK76" s="119"/>
      <c r="UKL76" s="119"/>
      <c r="UKM76" s="119"/>
      <c r="UKN76" s="119"/>
      <c r="UKO76" s="119"/>
      <c r="UKP76" s="119"/>
      <c r="UKQ76" s="119"/>
      <c r="UKR76" s="119"/>
      <c r="UKS76" s="119"/>
      <c r="UKT76" s="119"/>
      <c r="UKU76" s="119"/>
      <c r="UKV76" s="119"/>
      <c r="UKW76" s="119"/>
      <c r="UKX76" s="119"/>
      <c r="UKY76" s="119"/>
      <c r="UKZ76" s="119"/>
      <c r="ULA76" s="119"/>
      <c r="ULB76" s="119"/>
      <c r="ULC76" s="119"/>
      <c r="ULD76" s="119"/>
      <c r="ULE76" s="119"/>
      <c r="ULF76" s="119"/>
      <c r="ULG76" s="119"/>
      <c r="ULH76" s="119"/>
      <c r="ULI76" s="119"/>
      <c r="ULJ76" s="119"/>
      <c r="ULK76" s="119"/>
      <c r="ULL76" s="119"/>
      <c r="ULM76" s="119"/>
      <c r="ULN76" s="119"/>
      <c r="ULO76" s="119"/>
      <c r="ULP76" s="119"/>
      <c r="ULQ76" s="119"/>
      <c r="ULR76" s="119"/>
      <c r="ULS76" s="119"/>
      <c r="ULT76" s="119"/>
      <c r="ULU76" s="119"/>
      <c r="ULV76" s="119"/>
      <c r="ULW76" s="119"/>
      <c r="ULX76" s="119"/>
      <c r="ULY76" s="119"/>
      <c r="ULZ76" s="119"/>
      <c r="UMA76" s="119"/>
      <c r="UMB76" s="119"/>
      <c r="UMC76" s="119"/>
      <c r="UMD76" s="119"/>
      <c r="UME76" s="119"/>
      <c r="UMF76" s="119"/>
      <c r="UMG76" s="119"/>
      <c r="UMH76" s="119"/>
      <c r="UMI76" s="119"/>
      <c r="UMJ76" s="119"/>
      <c r="UMK76" s="119"/>
      <c r="UML76" s="119"/>
      <c r="UMM76" s="119"/>
      <c r="UMN76" s="119"/>
      <c r="UMO76" s="119"/>
      <c r="UMP76" s="119"/>
      <c r="UMQ76" s="119"/>
      <c r="UMR76" s="119"/>
      <c r="UMS76" s="119"/>
      <c r="UMT76" s="119"/>
      <c r="UMU76" s="119"/>
      <c r="UMV76" s="119"/>
      <c r="UMW76" s="119"/>
      <c r="UMX76" s="119"/>
      <c r="UMY76" s="119"/>
      <c r="UMZ76" s="119"/>
      <c r="UNA76" s="119"/>
      <c r="UNB76" s="119"/>
      <c r="UNC76" s="119"/>
      <c r="UND76" s="119"/>
      <c r="UNE76" s="119"/>
      <c r="UNF76" s="119"/>
      <c r="UNG76" s="119"/>
      <c r="UNH76" s="119"/>
      <c r="UNI76" s="119"/>
      <c r="UNJ76" s="119"/>
      <c r="UNK76" s="119"/>
      <c r="UNL76" s="119"/>
      <c r="UNM76" s="119"/>
      <c r="UNN76" s="119"/>
      <c r="UNO76" s="119"/>
      <c r="UNP76" s="119"/>
      <c r="UNQ76" s="119"/>
      <c r="UNR76" s="119"/>
      <c r="UNS76" s="119"/>
      <c r="UNT76" s="119"/>
      <c r="UNU76" s="119"/>
      <c r="UNV76" s="119"/>
      <c r="UNW76" s="119"/>
      <c r="UNX76" s="119"/>
      <c r="UNY76" s="119"/>
      <c r="UNZ76" s="119"/>
      <c r="UOA76" s="119"/>
      <c r="UOB76" s="119"/>
      <c r="UOC76" s="119"/>
      <c r="UOD76" s="119"/>
      <c r="UOE76" s="119"/>
      <c r="UOF76" s="119"/>
      <c r="UOG76" s="119"/>
      <c r="UOH76" s="119"/>
      <c r="UOI76" s="119"/>
      <c r="UOJ76" s="119"/>
      <c r="UOK76" s="119"/>
      <c r="UOL76" s="119"/>
      <c r="UOM76" s="119"/>
      <c r="UON76" s="119"/>
      <c r="UOO76" s="119"/>
      <c r="UOP76" s="119"/>
      <c r="UOQ76" s="119"/>
      <c r="UOR76" s="119"/>
      <c r="UOS76" s="119"/>
      <c r="UOT76" s="119"/>
      <c r="UOU76" s="119"/>
      <c r="UOV76" s="119"/>
      <c r="UOW76" s="119"/>
      <c r="UOX76" s="119"/>
      <c r="UOY76" s="119"/>
      <c r="UOZ76" s="119"/>
      <c r="UPA76" s="119"/>
      <c r="UPB76" s="119"/>
      <c r="UPC76" s="119"/>
      <c r="UPD76" s="119"/>
      <c r="UPE76" s="119"/>
      <c r="UPF76" s="119"/>
      <c r="UPG76" s="119"/>
      <c r="UPH76" s="119"/>
      <c r="UPI76" s="119"/>
      <c r="UPJ76" s="119"/>
      <c r="UPK76" s="119"/>
      <c r="UPL76" s="119"/>
      <c r="UPM76" s="119"/>
      <c r="UPN76" s="119"/>
      <c r="UPO76" s="119"/>
      <c r="UPP76" s="119"/>
      <c r="UPQ76" s="119"/>
      <c r="UPR76" s="119"/>
      <c r="UPS76" s="119"/>
      <c r="UPT76" s="119"/>
      <c r="UPU76" s="119"/>
      <c r="UPV76" s="119"/>
      <c r="UPW76" s="119"/>
      <c r="UPX76" s="119"/>
      <c r="UPY76" s="119"/>
      <c r="UPZ76" s="119"/>
      <c r="UQA76" s="119"/>
      <c r="UQB76" s="119"/>
      <c r="UQC76" s="119"/>
      <c r="UQD76" s="119"/>
      <c r="UQE76" s="119"/>
      <c r="UQF76" s="119"/>
      <c r="UQG76" s="119"/>
      <c r="UQH76" s="119"/>
      <c r="UQI76" s="119"/>
      <c r="UQJ76" s="119"/>
      <c r="UQK76" s="119"/>
      <c r="UQL76" s="119"/>
      <c r="UQM76" s="119"/>
      <c r="UQN76" s="119"/>
      <c r="UQO76" s="119"/>
      <c r="UQP76" s="119"/>
      <c r="UQQ76" s="119"/>
      <c r="UQR76" s="119"/>
      <c r="UQS76" s="119"/>
      <c r="UQT76" s="119"/>
      <c r="UQU76" s="119"/>
      <c r="UQV76" s="119"/>
      <c r="UQW76" s="119"/>
      <c r="UQX76" s="119"/>
      <c r="UQY76" s="119"/>
      <c r="UQZ76" s="119"/>
      <c r="URA76" s="119"/>
      <c r="URB76" s="119"/>
      <c r="URC76" s="119"/>
      <c r="URD76" s="119"/>
      <c r="URE76" s="119"/>
      <c r="URF76" s="119"/>
      <c r="URG76" s="119"/>
      <c r="URH76" s="119"/>
      <c r="URI76" s="119"/>
      <c r="URJ76" s="119"/>
      <c r="URK76" s="119"/>
      <c r="URL76" s="119"/>
      <c r="URM76" s="119"/>
      <c r="URN76" s="119"/>
      <c r="URO76" s="119"/>
      <c r="URP76" s="119"/>
      <c r="URQ76" s="119"/>
      <c r="URR76" s="119"/>
      <c r="URS76" s="119"/>
      <c r="URT76" s="119"/>
      <c r="URU76" s="119"/>
      <c r="URV76" s="119"/>
      <c r="URW76" s="119"/>
      <c r="URX76" s="119"/>
      <c r="URY76" s="119"/>
      <c r="URZ76" s="119"/>
      <c r="USA76" s="119"/>
      <c r="USB76" s="119"/>
      <c r="USC76" s="119"/>
      <c r="USD76" s="119"/>
      <c r="USE76" s="119"/>
      <c r="USF76" s="119"/>
      <c r="USG76" s="119"/>
      <c r="USH76" s="119"/>
      <c r="USI76" s="119"/>
      <c r="USJ76" s="119"/>
      <c r="USK76" s="119"/>
      <c r="USL76" s="119"/>
      <c r="USM76" s="119"/>
      <c r="USN76" s="119"/>
      <c r="USO76" s="119"/>
      <c r="USP76" s="119"/>
      <c r="USQ76" s="119"/>
      <c r="USR76" s="119"/>
      <c r="USS76" s="119"/>
      <c r="UST76" s="119"/>
      <c r="USU76" s="119"/>
      <c r="USV76" s="119"/>
      <c r="USW76" s="119"/>
      <c r="USX76" s="119"/>
      <c r="USY76" s="119"/>
      <c r="USZ76" s="119"/>
      <c r="UTA76" s="119"/>
      <c r="UTB76" s="119"/>
      <c r="UTC76" s="119"/>
      <c r="UTD76" s="119"/>
      <c r="UTE76" s="119"/>
      <c r="UTF76" s="119"/>
      <c r="UTG76" s="119"/>
      <c r="UTH76" s="119"/>
      <c r="UTI76" s="119"/>
      <c r="UTJ76" s="119"/>
      <c r="UTK76" s="119"/>
      <c r="UTL76" s="119"/>
      <c r="UTM76" s="119"/>
      <c r="UTN76" s="119"/>
      <c r="UTO76" s="119"/>
      <c r="UTP76" s="119"/>
      <c r="UTQ76" s="119"/>
      <c r="UTR76" s="119"/>
      <c r="UTS76" s="119"/>
      <c r="UTT76" s="119"/>
      <c r="UTU76" s="119"/>
      <c r="UTV76" s="119"/>
      <c r="UTW76" s="119"/>
      <c r="UTX76" s="119"/>
      <c r="UTY76" s="119"/>
      <c r="UTZ76" s="119"/>
      <c r="UUA76" s="119"/>
      <c r="UUB76" s="119"/>
      <c r="UUC76" s="119"/>
      <c r="UUD76" s="119"/>
      <c r="UUE76" s="119"/>
      <c r="UUF76" s="119"/>
      <c r="UUG76" s="119"/>
      <c r="UUH76" s="119"/>
      <c r="UUI76" s="119"/>
      <c r="UUJ76" s="119"/>
      <c r="UUK76" s="119"/>
      <c r="UUL76" s="119"/>
      <c r="UUM76" s="119"/>
      <c r="UUN76" s="119"/>
      <c r="UUO76" s="119"/>
      <c r="UUP76" s="119"/>
      <c r="UUQ76" s="119"/>
      <c r="UUR76" s="119"/>
      <c r="UUS76" s="119"/>
      <c r="UUT76" s="119"/>
      <c r="UUU76" s="119"/>
      <c r="UUV76" s="119"/>
      <c r="UUW76" s="119"/>
      <c r="UUX76" s="119"/>
      <c r="UUY76" s="119"/>
      <c r="UUZ76" s="119"/>
      <c r="UVA76" s="119"/>
      <c r="UVB76" s="119"/>
      <c r="UVC76" s="119"/>
      <c r="UVD76" s="119"/>
      <c r="UVE76" s="119"/>
      <c r="UVF76" s="119"/>
      <c r="UVG76" s="119"/>
      <c r="UVH76" s="119"/>
      <c r="UVI76" s="119"/>
      <c r="UVJ76" s="119"/>
      <c r="UVK76" s="119"/>
      <c r="UVL76" s="119"/>
      <c r="UVM76" s="119"/>
      <c r="UVN76" s="119"/>
      <c r="UVO76" s="119"/>
      <c r="UVP76" s="119"/>
      <c r="UVQ76" s="119"/>
      <c r="UVR76" s="119"/>
      <c r="UVS76" s="119"/>
      <c r="UVT76" s="119"/>
      <c r="UVU76" s="119"/>
      <c r="UVV76" s="119"/>
      <c r="UVW76" s="119"/>
      <c r="UVX76" s="119"/>
      <c r="UVY76" s="119"/>
      <c r="UVZ76" s="119"/>
      <c r="UWA76" s="119"/>
      <c r="UWB76" s="119"/>
      <c r="UWC76" s="119"/>
      <c r="UWD76" s="119"/>
      <c r="UWE76" s="119"/>
      <c r="UWF76" s="119"/>
      <c r="UWG76" s="119"/>
      <c r="UWH76" s="119"/>
      <c r="UWI76" s="119"/>
      <c r="UWJ76" s="119"/>
      <c r="UWK76" s="119"/>
      <c r="UWL76" s="119"/>
      <c r="UWM76" s="119"/>
      <c r="UWN76" s="119"/>
      <c r="UWO76" s="119"/>
      <c r="UWP76" s="119"/>
      <c r="UWQ76" s="119"/>
      <c r="UWR76" s="119"/>
      <c r="UWS76" s="119"/>
      <c r="UWT76" s="119"/>
      <c r="UWU76" s="119"/>
      <c r="UWV76" s="119"/>
      <c r="UWW76" s="119"/>
      <c r="UWX76" s="119"/>
      <c r="UWY76" s="119"/>
      <c r="UWZ76" s="119"/>
      <c r="UXA76" s="119"/>
      <c r="UXB76" s="119"/>
      <c r="UXC76" s="119"/>
      <c r="UXD76" s="119"/>
      <c r="UXE76" s="119"/>
      <c r="UXF76" s="119"/>
      <c r="UXG76" s="119"/>
      <c r="UXH76" s="119"/>
      <c r="UXI76" s="119"/>
      <c r="UXJ76" s="119"/>
      <c r="UXK76" s="119"/>
      <c r="UXL76" s="119"/>
      <c r="UXM76" s="119"/>
      <c r="UXN76" s="119"/>
      <c r="UXO76" s="119"/>
      <c r="UXP76" s="119"/>
      <c r="UXQ76" s="119"/>
      <c r="UXR76" s="119"/>
      <c r="UXS76" s="119"/>
      <c r="UXT76" s="119"/>
      <c r="UXU76" s="119"/>
      <c r="UXV76" s="119"/>
      <c r="UXW76" s="119"/>
      <c r="UXX76" s="119"/>
      <c r="UXY76" s="119"/>
      <c r="UXZ76" s="119"/>
      <c r="UYA76" s="119"/>
      <c r="UYB76" s="119"/>
      <c r="UYC76" s="119"/>
      <c r="UYD76" s="119"/>
      <c r="UYE76" s="119"/>
      <c r="UYF76" s="119"/>
      <c r="UYG76" s="119"/>
      <c r="UYH76" s="119"/>
      <c r="UYI76" s="119"/>
      <c r="UYJ76" s="119"/>
      <c r="UYK76" s="119"/>
      <c r="UYL76" s="119"/>
      <c r="UYM76" s="119"/>
      <c r="UYN76" s="119"/>
      <c r="UYO76" s="119"/>
      <c r="UYP76" s="119"/>
      <c r="UYQ76" s="119"/>
      <c r="UYR76" s="119"/>
      <c r="UYS76" s="119"/>
      <c r="UYT76" s="119"/>
      <c r="UYU76" s="119"/>
      <c r="UYV76" s="119"/>
      <c r="UYW76" s="119"/>
      <c r="UYX76" s="119"/>
      <c r="UYY76" s="119"/>
      <c r="UYZ76" s="119"/>
      <c r="UZA76" s="119"/>
      <c r="UZB76" s="119"/>
      <c r="UZC76" s="119"/>
      <c r="UZD76" s="119"/>
      <c r="UZE76" s="119"/>
      <c r="UZF76" s="119"/>
      <c r="UZG76" s="119"/>
      <c r="UZH76" s="119"/>
      <c r="UZI76" s="119"/>
      <c r="UZJ76" s="119"/>
      <c r="UZK76" s="119"/>
      <c r="UZL76" s="119"/>
      <c r="UZM76" s="119"/>
      <c r="UZN76" s="119"/>
      <c r="UZO76" s="119"/>
      <c r="UZP76" s="119"/>
      <c r="UZQ76" s="119"/>
      <c r="UZR76" s="119"/>
      <c r="UZS76" s="119"/>
      <c r="UZT76" s="119"/>
      <c r="UZU76" s="119"/>
      <c r="UZV76" s="119"/>
      <c r="UZW76" s="119"/>
      <c r="UZX76" s="119"/>
      <c r="UZY76" s="119"/>
      <c r="UZZ76" s="119"/>
      <c r="VAA76" s="119"/>
      <c r="VAB76" s="119"/>
      <c r="VAC76" s="119"/>
      <c r="VAD76" s="119"/>
      <c r="VAE76" s="119"/>
      <c r="VAF76" s="119"/>
      <c r="VAG76" s="119"/>
      <c r="VAH76" s="119"/>
      <c r="VAI76" s="119"/>
      <c r="VAJ76" s="119"/>
      <c r="VAK76" s="119"/>
      <c r="VAL76" s="119"/>
      <c r="VAM76" s="119"/>
      <c r="VAN76" s="119"/>
      <c r="VAO76" s="119"/>
      <c r="VAP76" s="119"/>
      <c r="VAQ76" s="119"/>
      <c r="VAR76" s="119"/>
      <c r="VAS76" s="119"/>
      <c r="VAT76" s="119"/>
      <c r="VAU76" s="119"/>
      <c r="VAV76" s="119"/>
      <c r="VAW76" s="119"/>
      <c r="VAX76" s="119"/>
      <c r="VAY76" s="119"/>
      <c r="VAZ76" s="119"/>
      <c r="VBA76" s="119"/>
      <c r="VBB76" s="119"/>
      <c r="VBC76" s="119"/>
      <c r="VBD76" s="119"/>
      <c r="VBE76" s="119"/>
      <c r="VBF76" s="119"/>
      <c r="VBG76" s="119"/>
      <c r="VBH76" s="119"/>
      <c r="VBI76" s="119"/>
      <c r="VBJ76" s="119"/>
      <c r="VBK76" s="119"/>
      <c r="VBL76" s="119"/>
      <c r="VBM76" s="119"/>
      <c r="VBN76" s="119"/>
      <c r="VBO76" s="119"/>
      <c r="VBP76" s="119"/>
      <c r="VBQ76" s="119"/>
      <c r="VBR76" s="119"/>
      <c r="VBS76" s="119"/>
      <c r="VBT76" s="119"/>
      <c r="VBU76" s="119"/>
      <c r="VBV76" s="119"/>
      <c r="VBW76" s="119"/>
      <c r="VBX76" s="119"/>
      <c r="VBY76" s="119"/>
      <c r="VBZ76" s="119"/>
      <c r="VCA76" s="119"/>
      <c r="VCB76" s="119"/>
      <c r="VCC76" s="119"/>
      <c r="VCD76" s="119"/>
      <c r="VCE76" s="119"/>
      <c r="VCF76" s="119"/>
      <c r="VCG76" s="119"/>
      <c r="VCH76" s="119"/>
      <c r="VCI76" s="119"/>
      <c r="VCJ76" s="119"/>
      <c r="VCK76" s="119"/>
      <c r="VCL76" s="119"/>
      <c r="VCM76" s="119"/>
      <c r="VCN76" s="119"/>
      <c r="VCO76" s="119"/>
      <c r="VCP76" s="119"/>
      <c r="VCQ76" s="119"/>
      <c r="VCR76" s="119"/>
      <c r="VCS76" s="119"/>
      <c r="VCT76" s="119"/>
      <c r="VCU76" s="119"/>
      <c r="VCV76" s="119"/>
      <c r="VCW76" s="119"/>
      <c r="VCX76" s="119"/>
      <c r="VCY76" s="119"/>
      <c r="VCZ76" s="119"/>
      <c r="VDA76" s="119"/>
      <c r="VDB76" s="119"/>
      <c r="VDC76" s="119"/>
      <c r="VDD76" s="119"/>
      <c r="VDE76" s="119"/>
      <c r="VDF76" s="119"/>
      <c r="VDG76" s="119"/>
      <c r="VDH76" s="119"/>
      <c r="VDI76" s="119"/>
      <c r="VDJ76" s="119"/>
      <c r="VDK76" s="119"/>
      <c r="VDL76" s="119"/>
      <c r="VDM76" s="119"/>
      <c r="VDN76" s="119"/>
      <c r="VDO76" s="119"/>
      <c r="VDP76" s="119"/>
      <c r="VDQ76" s="119"/>
      <c r="VDR76" s="119"/>
      <c r="VDS76" s="119"/>
      <c r="VDT76" s="119"/>
      <c r="VDU76" s="119"/>
      <c r="VDV76" s="119"/>
      <c r="VDW76" s="119"/>
      <c r="VDX76" s="119"/>
      <c r="VDY76" s="119"/>
      <c r="VDZ76" s="119"/>
      <c r="VEA76" s="119"/>
      <c r="VEB76" s="119"/>
      <c r="VEC76" s="119"/>
      <c r="VED76" s="119"/>
      <c r="VEE76" s="119"/>
      <c r="VEF76" s="119"/>
      <c r="VEG76" s="119"/>
      <c r="VEH76" s="119"/>
      <c r="VEI76" s="119"/>
      <c r="VEJ76" s="119"/>
      <c r="VEK76" s="119"/>
      <c r="VEL76" s="119"/>
      <c r="VEM76" s="119"/>
      <c r="VEN76" s="119"/>
      <c r="VEO76" s="119"/>
      <c r="VEP76" s="119"/>
      <c r="VEQ76" s="119"/>
      <c r="VER76" s="119"/>
      <c r="VES76" s="119"/>
      <c r="VET76" s="119"/>
      <c r="VEU76" s="119"/>
      <c r="VEV76" s="119"/>
      <c r="VEW76" s="119"/>
      <c r="VEX76" s="119"/>
      <c r="VEY76" s="119"/>
      <c r="VEZ76" s="119"/>
      <c r="VFA76" s="119"/>
      <c r="VFB76" s="119"/>
      <c r="VFC76" s="119"/>
      <c r="VFD76" s="119"/>
      <c r="VFE76" s="119"/>
      <c r="VFF76" s="119"/>
      <c r="VFG76" s="119"/>
      <c r="VFH76" s="119"/>
      <c r="VFI76" s="119"/>
      <c r="VFJ76" s="119"/>
      <c r="VFK76" s="119"/>
      <c r="VFL76" s="119"/>
      <c r="VFM76" s="119"/>
      <c r="VFN76" s="119"/>
      <c r="VFO76" s="119"/>
      <c r="VFP76" s="119"/>
      <c r="VFQ76" s="119"/>
      <c r="VFR76" s="119"/>
      <c r="VFS76" s="119"/>
      <c r="VFT76" s="119"/>
      <c r="VFU76" s="119"/>
      <c r="VFV76" s="119"/>
      <c r="VFW76" s="119"/>
      <c r="VFX76" s="119"/>
      <c r="VFY76" s="119"/>
      <c r="VFZ76" s="119"/>
      <c r="VGA76" s="119"/>
      <c r="VGB76" s="119"/>
      <c r="VGC76" s="119"/>
      <c r="VGD76" s="119"/>
      <c r="VGE76" s="119"/>
      <c r="VGF76" s="119"/>
      <c r="VGG76" s="119"/>
      <c r="VGH76" s="119"/>
      <c r="VGI76" s="119"/>
      <c r="VGJ76" s="119"/>
      <c r="VGK76" s="119"/>
      <c r="VGL76" s="119"/>
      <c r="VGM76" s="119"/>
      <c r="VGN76" s="119"/>
      <c r="VGO76" s="119"/>
      <c r="VGP76" s="119"/>
      <c r="VGQ76" s="119"/>
      <c r="VGR76" s="119"/>
      <c r="VGS76" s="119"/>
      <c r="VGT76" s="119"/>
      <c r="VGU76" s="119"/>
      <c r="VGV76" s="119"/>
      <c r="VGW76" s="119"/>
      <c r="VGX76" s="119"/>
      <c r="VGY76" s="119"/>
      <c r="VGZ76" s="119"/>
      <c r="VHA76" s="119"/>
      <c r="VHB76" s="119"/>
      <c r="VHC76" s="119"/>
      <c r="VHD76" s="119"/>
      <c r="VHE76" s="119"/>
      <c r="VHF76" s="119"/>
      <c r="VHG76" s="119"/>
      <c r="VHH76" s="119"/>
      <c r="VHI76" s="119"/>
      <c r="VHJ76" s="119"/>
      <c r="VHK76" s="119"/>
      <c r="VHL76" s="119"/>
      <c r="VHM76" s="119"/>
      <c r="VHN76" s="119"/>
      <c r="VHO76" s="119"/>
      <c r="VHP76" s="119"/>
      <c r="VHQ76" s="119"/>
      <c r="VHR76" s="119"/>
      <c r="VHS76" s="119"/>
      <c r="VHT76" s="119"/>
      <c r="VHU76" s="119"/>
      <c r="VHV76" s="119"/>
      <c r="VHW76" s="119"/>
      <c r="VHX76" s="119"/>
      <c r="VHY76" s="119"/>
      <c r="VHZ76" s="119"/>
      <c r="VIA76" s="119"/>
      <c r="VIB76" s="119"/>
      <c r="VIC76" s="119"/>
      <c r="VID76" s="119"/>
      <c r="VIE76" s="119"/>
      <c r="VIF76" s="119"/>
      <c r="VIG76" s="119"/>
      <c r="VIH76" s="119"/>
      <c r="VII76" s="119"/>
      <c r="VIJ76" s="119"/>
      <c r="VIK76" s="119"/>
      <c r="VIL76" s="119"/>
      <c r="VIM76" s="119"/>
      <c r="VIN76" s="119"/>
      <c r="VIO76" s="119"/>
      <c r="VIP76" s="119"/>
      <c r="VIQ76" s="119"/>
      <c r="VIR76" s="119"/>
      <c r="VIS76" s="119"/>
      <c r="VIT76" s="119"/>
      <c r="VIU76" s="119"/>
      <c r="VIV76" s="119"/>
      <c r="VIW76" s="119"/>
      <c r="VIX76" s="119"/>
      <c r="VIY76" s="119"/>
      <c r="VIZ76" s="119"/>
      <c r="VJA76" s="119"/>
      <c r="VJB76" s="119"/>
      <c r="VJC76" s="119"/>
      <c r="VJD76" s="119"/>
      <c r="VJE76" s="119"/>
      <c r="VJF76" s="119"/>
      <c r="VJG76" s="119"/>
      <c r="VJH76" s="119"/>
      <c r="VJI76" s="119"/>
      <c r="VJJ76" s="119"/>
      <c r="VJK76" s="119"/>
      <c r="VJL76" s="119"/>
      <c r="VJM76" s="119"/>
      <c r="VJN76" s="119"/>
      <c r="VJO76" s="119"/>
      <c r="VJP76" s="119"/>
      <c r="VJQ76" s="119"/>
      <c r="VJR76" s="119"/>
      <c r="VJS76" s="119"/>
      <c r="VJT76" s="119"/>
      <c r="VJU76" s="119"/>
      <c r="VJV76" s="119"/>
      <c r="VJW76" s="119"/>
      <c r="VJX76" s="119"/>
      <c r="VJY76" s="119"/>
      <c r="VJZ76" s="119"/>
      <c r="VKA76" s="119"/>
      <c r="VKB76" s="119"/>
      <c r="VKC76" s="119"/>
      <c r="VKD76" s="119"/>
      <c r="VKE76" s="119"/>
      <c r="VKF76" s="119"/>
      <c r="VKG76" s="119"/>
      <c r="VKH76" s="119"/>
      <c r="VKI76" s="119"/>
      <c r="VKJ76" s="119"/>
      <c r="VKK76" s="119"/>
      <c r="VKL76" s="119"/>
      <c r="VKM76" s="119"/>
      <c r="VKN76" s="119"/>
      <c r="VKO76" s="119"/>
      <c r="VKP76" s="119"/>
      <c r="VKQ76" s="119"/>
      <c r="VKR76" s="119"/>
      <c r="VKS76" s="119"/>
      <c r="VKT76" s="119"/>
      <c r="VKU76" s="119"/>
      <c r="VKV76" s="119"/>
      <c r="VKW76" s="119"/>
      <c r="VKX76" s="119"/>
      <c r="VKY76" s="119"/>
      <c r="VKZ76" s="119"/>
      <c r="VLA76" s="119"/>
      <c r="VLB76" s="119"/>
      <c r="VLC76" s="119"/>
      <c r="VLD76" s="119"/>
      <c r="VLE76" s="119"/>
      <c r="VLF76" s="119"/>
      <c r="VLG76" s="119"/>
      <c r="VLH76" s="119"/>
      <c r="VLI76" s="119"/>
      <c r="VLJ76" s="119"/>
      <c r="VLK76" s="119"/>
      <c r="VLL76" s="119"/>
      <c r="VLM76" s="119"/>
      <c r="VLN76" s="119"/>
      <c r="VLO76" s="119"/>
      <c r="VLP76" s="119"/>
      <c r="VLQ76" s="119"/>
      <c r="VLR76" s="119"/>
      <c r="VLS76" s="119"/>
      <c r="VLT76" s="119"/>
      <c r="VLU76" s="119"/>
      <c r="VLV76" s="119"/>
      <c r="VLW76" s="119"/>
      <c r="VLX76" s="119"/>
      <c r="VLY76" s="119"/>
      <c r="VLZ76" s="119"/>
      <c r="VMA76" s="119"/>
      <c r="VMB76" s="119"/>
      <c r="VMC76" s="119"/>
      <c r="VMD76" s="119"/>
      <c r="VME76" s="119"/>
      <c r="VMF76" s="119"/>
      <c r="VMG76" s="119"/>
      <c r="VMH76" s="119"/>
      <c r="VMI76" s="119"/>
      <c r="VMJ76" s="119"/>
      <c r="VMK76" s="119"/>
      <c r="VML76" s="119"/>
      <c r="VMM76" s="119"/>
      <c r="VMN76" s="119"/>
      <c r="VMO76" s="119"/>
      <c r="VMP76" s="119"/>
      <c r="VMQ76" s="119"/>
      <c r="VMR76" s="119"/>
      <c r="VMS76" s="119"/>
      <c r="VMT76" s="119"/>
      <c r="VMU76" s="119"/>
      <c r="VMV76" s="119"/>
      <c r="VMW76" s="119"/>
      <c r="VMX76" s="119"/>
      <c r="VMY76" s="119"/>
      <c r="VMZ76" s="119"/>
      <c r="VNA76" s="119"/>
      <c r="VNB76" s="119"/>
      <c r="VNC76" s="119"/>
      <c r="VND76" s="119"/>
      <c r="VNE76" s="119"/>
      <c r="VNF76" s="119"/>
      <c r="VNG76" s="119"/>
      <c r="VNH76" s="119"/>
      <c r="VNI76" s="119"/>
      <c r="VNJ76" s="119"/>
      <c r="VNK76" s="119"/>
      <c r="VNL76" s="119"/>
      <c r="VNM76" s="119"/>
      <c r="VNN76" s="119"/>
      <c r="VNO76" s="119"/>
      <c r="VNP76" s="119"/>
      <c r="VNQ76" s="119"/>
      <c r="VNR76" s="119"/>
      <c r="VNS76" s="119"/>
      <c r="VNT76" s="119"/>
      <c r="VNU76" s="119"/>
      <c r="VNV76" s="119"/>
      <c r="VNW76" s="119"/>
      <c r="VNX76" s="119"/>
      <c r="VNY76" s="119"/>
      <c r="VNZ76" s="119"/>
      <c r="VOA76" s="119"/>
      <c r="VOB76" s="119"/>
      <c r="VOC76" s="119"/>
      <c r="VOD76" s="119"/>
      <c r="VOE76" s="119"/>
      <c r="VOF76" s="119"/>
      <c r="VOG76" s="119"/>
      <c r="VOH76" s="119"/>
      <c r="VOI76" s="119"/>
      <c r="VOJ76" s="119"/>
      <c r="VOK76" s="119"/>
      <c r="VOL76" s="119"/>
      <c r="VOM76" s="119"/>
      <c r="VON76" s="119"/>
      <c r="VOO76" s="119"/>
      <c r="VOP76" s="119"/>
      <c r="VOQ76" s="119"/>
      <c r="VOR76" s="119"/>
      <c r="VOS76" s="119"/>
      <c r="VOT76" s="119"/>
      <c r="VOU76" s="119"/>
      <c r="VOV76" s="119"/>
      <c r="VOW76" s="119"/>
      <c r="VOX76" s="119"/>
      <c r="VOY76" s="119"/>
      <c r="VOZ76" s="119"/>
      <c r="VPA76" s="119"/>
      <c r="VPB76" s="119"/>
      <c r="VPC76" s="119"/>
      <c r="VPD76" s="119"/>
      <c r="VPE76" s="119"/>
      <c r="VPF76" s="119"/>
      <c r="VPG76" s="119"/>
      <c r="VPH76" s="119"/>
      <c r="VPI76" s="119"/>
      <c r="VPJ76" s="119"/>
      <c r="VPK76" s="119"/>
      <c r="VPL76" s="119"/>
      <c r="VPM76" s="119"/>
      <c r="VPN76" s="119"/>
      <c r="VPO76" s="119"/>
      <c r="VPP76" s="119"/>
      <c r="VPQ76" s="119"/>
      <c r="VPR76" s="119"/>
      <c r="VPS76" s="119"/>
      <c r="VPT76" s="119"/>
      <c r="VPU76" s="119"/>
      <c r="VPV76" s="119"/>
      <c r="VPW76" s="119"/>
      <c r="VPX76" s="119"/>
      <c r="VPY76" s="119"/>
      <c r="VPZ76" s="119"/>
      <c r="VQA76" s="119"/>
      <c r="VQB76" s="119"/>
      <c r="VQC76" s="119"/>
      <c r="VQD76" s="119"/>
      <c r="VQE76" s="119"/>
      <c r="VQF76" s="119"/>
      <c r="VQG76" s="119"/>
      <c r="VQH76" s="119"/>
      <c r="VQI76" s="119"/>
      <c r="VQJ76" s="119"/>
      <c r="VQK76" s="119"/>
      <c r="VQL76" s="119"/>
      <c r="VQM76" s="119"/>
      <c r="VQN76" s="119"/>
      <c r="VQO76" s="119"/>
      <c r="VQP76" s="119"/>
      <c r="VQQ76" s="119"/>
      <c r="VQR76" s="119"/>
      <c r="VQS76" s="119"/>
      <c r="VQT76" s="119"/>
      <c r="VQU76" s="119"/>
      <c r="VQV76" s="119"/>
      <c r="VQW76" s="119"/>
      <c r="VQX76" s="119"/>
      <c r="VQY76" s="119"/>
      <c r="VQZ76" s="119"/>
      <c r="VRA76" s="119"/>
      <c r="VRB76" s="119"/>
      <c r="VRC76" s="119"/>
      <c r="VRD76" s="119"/>
      <c r="VRE76" s="119"/>
      <c r="VRF76" s="119"/>
      <c r="VRG76" s="119"/>
      <c r="VRH76" s="119"/>
      <c r="VRI76" s="119"/>
      <c r="VRJ76" s="119"/>
      <c r="VRK76" s="119"/>
      <c r="VRL76" s="119"/>
      <c r="VRM76" s="119"/>
      <c r="VRN76" s="119"/>
      <c r="VRO76" s="119"/>
      <c r="VRP76" s="119"/>
      <c r="VRQ76" s="119"/>
      <c r="VRR76" s="119"/>
      <c r="VRS76" s="119"/>
      <c r="VRT76" s="119"/>
      <c r="VRU76" s="119"/>
      <c r="VRV76" s="119"/>
      <c r="VRW76" s="119"/>
      <c r="VRX76" s="119"/>
      <c r="VRY76" s="119"/>
      <c r="VRZ76" s="119"/>
      <c r="VSA76" s="119"/>
      <c r="VSB76" s="119"/>
      <c r="VSC76" s="119"/>
      <c r="VSD76" s="119"/>
      <c r="VSE76" s="119"/>
      <c r="VSF76" s="119"/>
      <c r="VSG76" s="119"/>
      <c r="VSH76" s="119"/>
      <c r="VSI76" s="119"/>
      <c r="VSJ76" s="119"/>
      <c r="VSK76" s="119"/>
      <c r="VSL76" s="119"/>
      <c r="VSM76" s="119"/>
      <c r="VSN76" s="119"/>
      <c r="VSO76" s="119"/>
      <c r="VSP76" s="119"/>
      <c r="VSQ76" s="119"/>
      <c r="VSR76" s="119"/>
      <c r="VSS76" s="119"/>
      <c r="VST76" s="119"/>
      <c r="VSU76" s="119"/>
      <c r="VSV76" s="119"/>
      <c r="VSW76" s="119"/>
      <c r="VSX76" s="119"/>
      <c r="VSY76" s="119"/>
      <c r="VSZ76" s="119"/>
      <c r="VTA76" s="119"/>
      <c r="VTB76" s="119"/>
      <c r="VTC76" s="119"/>
      <c r="VTD76" s="119"/>
      <c r="VTE76" s="119"/>
      <c r="VTF76" s="119"/>
      <c r="VTG76" s="119"/>
      <c r="VTH76" s="119"/>
      <c r="VTI76" s="119"/>
      <c r="VTJ76" s="119"/>
      <c r="VTK76" s="119"/>
      <c r="VTL76" s="119"/>
      <c r="VTM76" s="119"/>
      <c r="VTN76" s="119"/>
      <c r="VTO76" s="119"/>
      <c r="VTP76" s="119"/>
      <c r="VTQ76" s="119"/>
      <c r="VTR76" s="119"/>
      <c r="VTS76" s="119"/>
      <c r="VTT76" s="119"/>
      <c r="VTU76" s="119"/>
      <c r="VTV76" s="119"/>
      <c r="VTW76" s="119"/>
      <c r="VTX76" s="119"/>
      <c r="VTY76" s="119"/>
      <c r="VTZ76" s="119"/>
      <c r="VUA76" s="119"/>
      <c r="VUB76" s="119"/>
      <c r="VUC76" s="119"/>
      <c r="VUD76" s="119"/>
      <c r="VUE76" s="119"/>
      <c r="VUF76" s="119"/>
      <c r="VUG76" s="119"/>
      <c r="VUH76" s="119"/>
      <c r="VUI76" s="119"/>
      <c r="VUJ76" s="119"/>
      <c r="VUK76" s="119"/>
      <c r="VUL76" s="119"/>
      <c r="VUM76" s="119"/>
      <c r="VUN76" s="119"/>
      <c r="VUO76" s="119"/>
      <c r="VUP76" s="119"/>
      <c r="VUQ76" s="119"/>
      <c r="VUR76" s="119"/>
      <c r="VUS76" s="119"/>
      <c r="VUT76" s="119"/>
      <c r="VUU76" s="119"/>
      <c r="VUV76" s="119"/>
      <c r="VUW76" s="119"/>
      <c r="VUX76" s="119"/>
      <c r="VUY76" s="119"/>
      <c r="VUZ76" s="119"/>
      <c r="VVA76" s="119"/>
      <c r="VVB76" s="119"/>
      <c r="VVC76" s="119"/>
      <c r="VVD76" s="119"/>
      <c r="VVE76" s="119"/>
      <c r="VVF76" s="119"/>
      <c r="VVG76" s="119"/>
      <c r="VVH76" s="119"/>
      <c r="VVI76" s="119"/>
      <c r="VVJ76" s="119"/>
      <c r="VVK76" s="119"/>
      <c r="VVL76" s="119"/>
      <c r="VVM76" s="119"/>
      <c r="VVN76" s="119"/>
      <c r="VVO76" s="119"/>
      <c r="VVP76" s="119"/>
      <c r="VVQ76" s="119"/>
      <c r="VVR76" s="119"/>
      <c r="VVS76" s="119"/>
      <c r="VVT76" s="119"/>
      <c r="VVU76" s="119"/>
      <c r="VVV76" s="119"/>
      <c r="VVW76" s="119"/>
      <c r="VVX76" s="119"/>
      <c r="VVY76" s="119"/>
      <c r="VVZ76" s="119"/>
      <c r="VWA76" s="119"/>
      <c r="VWB76" s="119"/>
      <c r="VWC76" s="119"/>
      <c r="VWD76" s="119"/>
      <c r="VWE76" s="119"/>
      <c r="VWF76" s="119"/>
      <c r="VWG76" s="119"/>
      <c r="VWH76" s="119"/>
      <c r="VWI76" s="119"/>
      <c r="VWJ76" s="119"/>
      <c r="VWK76" s="119"/>
      <c r="VWL76" s="119"/>
      <c r="VWM76" s="119"/>
      <c r="VWN76" s="119"/>
      <c r="VWO76" s="119"/>
      <c r="VWP76" s="119"/>
      <c r="VWQ76" s="119"/>
      <c r="VWR76" s="119"/>
      <c r="VWS76" s="119"/>
      <c r="VWT76" s="119"/>
      <c r="VWU76" s="119"/>
      <c r="VWV76" s="119"/>
      <c r="VWW76" s="119"/>
      <c r="VWX76" s="119"/>
      <c r="VWY76" s="119"/>
      <c r="VWZ76" s="119"/>
      <c r="VXA76" s="119"/>
      <c r="VXB76" s="119"/>
      <c r="VXC76" s="119"/>
      <c r="VXD76" s="119"/>
      <c r="VXE76" s="119"/>
      <c r="VXF76" s="119"/>
      <c r="VXG76" s="119"/>
      <c r="VXH76" s="119"/>
      <c r="VXI76" s="119"/>
      <c r="VXJ76" s="119"/>
      <c r="VXK76" s="119"/>
      <c r="VXL76" s="119"/>
      <c r="VXM76" s="119"/>
      <c r="VXN76" s="119"/>
      <c r="VXO76" s="119"/>
      <c r="VXP76" s="119"/>
      <c r="VXQ76" s="119"/>
      <c r="VXR76" s="119"/>
      <c r="VXS76" s="119"/>
      <c r="VXT76" s="119"/>
      <c r="VXU76" s="119"/>
      <c r="VXV76" s="119"/>
      <c r="VXW76" s="119"/>
      <c r="VXX76" s="119"/>
      <c r="VXY76" s="119"/>
      <c r="VXZ76" s="119"/>
      <c r="VYA76" s="119"/>
      <c r="VYB76" s="119"/>
      <c r="VYC76" s="119"/>
      <c r="VYD76" s="119"/>
      <c r="VYE76" s="119"/>
      <c r="VYF76" s="119"/>
      <c r="VYG76" s="119"/>
      <c r="VYH76" s="119"/>
      <c r="VYI76" s="119"/>
      <c r="VYJ76" s="119"/>
      <c r="VYK76" s="119"/>
      <c r="VYL76" s="119"/>
      <c r="VYM76" s="119"/>
      <c r="VYN76" s="119"/>
      <c r="VYO76" s="119"/>
      <c r="VYP76" s="119"/>
      <c r="VYQ76" s="119"/>
      <c r="VYR76" s="119"/>
      <c r="VYS76" s="119"/>
      <c r="VYT76" s="119"/>
      <c r="VYU76" s="119"/>
      <c r="VYV76" s="119"/>
      <c r="VYW76" s="119"/>
      <c r="VYX76" s="119"/>
      <c r="VYY76" s="119"/>
      <c r="VYZ76" s="119"/>
      <c r="VZA76" s="119"/>
      <c r="VZB76" s="119"/>
      <c r="VZC76" s="119"/>
      <c r="VZD76" s="119"/>
      <c r="VZE76" s="119"/>
      <c r="VZF76" s="119"/>
      <c r="VZG76" s="119"/>
      <c r="VZH76" s="119"/>
      <c r="VZI76" s="119"/>
      <c r="VZJ76" s="119"/>
      <c r="VZK76" s="119"/>
      <c r="VZL76" s="119"/>
      <c r="VZM76" s="119"/>
      <c r="VZN76" s="119"/>
      <c r="VZO76" s="119"/>
      <c r="VZP76" s="119"/>
      <c r="VZQ76" s="119"/>
      <c r="VZR76" s="119"/>
      <c r="VZS76" s="119"/>
      <c r="VZT76" s="119"/>
      <c r="VZU76" s="119"/>
      <c r="VZV76" s="119"/>
      <c r="VZW76" s="119"/>
      <c r="VZX76" s="119"/>
      <c r="VZY76" s="119"/>
      <c r="VZZ76" s="119"/>
      <c r="WAA76" s="119"/>
      <c r="WAB76" s="119"/>
      <c r="WAC76" s="119"/>
      <c r="WAD76" s="119"/>
      <c r="WAE76" s="119"/>
      <c r="WAF76" s="119"/>
      <c r="WAG76" s="119"/>
      <c r="WAH76" s="119"/>
      <c r="WAI76" s="119"/>
      <c r="WAJ76" s="119"/>
      <c r="WAK76" s="119"/>
      <c r="WAL76" s="119"/>
      <c r="WAM76" s="119"/>
      <c r="WAN76" s="119"/>
      <c r="WAO76" s="119"/>
      <c r="WAP76" s="119"/>
      <c r="WAQ76" s="119"/>
      <c r="WAR76" s="119"/>
      <c r="WAS76" s="119"/>
      <c r="WAT76" s="119"/>
      <c r="WAU76" s="119"/>
      <c r="WAV76" s="119"/>
      <c r="WAW76" s="119"/>
      <c r="WAX76" s="119"/>
      <c r="WAY76" s="119"/>
      <c r="WAZ76" s="119"/>
      <c r="WBA76" s="119"/>
      <c r="WBB76" s="119"/>
      <c r="WBC76" s="119"/>
      <c r="WBD76" s="119"/>
      <c r="WBE76" s="119"/>
      <c r="WBF76" s="119"/>
      <c r="WBG76" s="119"/>
      <c r="WBH76" s="119"/>
      <c r="WBI76" s="119"/>
      <c r="WBJ76" s="119"/>
      <c r="WBK76" s="119"/>
      <c r="WBL76" s="119"/>
      <c r="WBM76" s="119"/>
      <c r="WBN76" s="119"/>
      <c r="WBO76" s="119"/>
      <c r="WBP76" s="119"/>
      <c r="WBQ76" s="119"/>
      <c r="WBR76" s="119"/>
      <c r="WBS76" s="119"/>
      <c r="WBT76" s="119"/>
      <c r="WBU76" s="119"/>
      <c r="WBV76" s="119"/>
      <c r="WBW76" s="119"/>
      <c r="WBX76" s="119"/>
      <c r="WBY76" s="119"/>
      <c r="WBZ76" s="119"/>
      <c r="WCA76" s="119"/>
      <c r="WCB76" s="119"/>
      <c r="WCC76" s="119"/>
      <c r="WCD76" s="119"/>
      <c r="WCE76" s="119"/>
      <c r="WCF76" s="119"/>
      <c r="WCG76" s="119"/>
      <c r="WCH76" s="119"/>
      <c r="WCI76" s="119"/>
      <c r="WCJ76" s="119"/>
      <c r="WCK76" s="119"/>
      <c r="WCL76" s="119"/>
      <c r="WCM76" s="119"/>
      <c r="WCN76" s="119"/>
      <c r="WCO76" s="119"/>
      <c r="WCP76" s="119"/>
      <c r="WCQ76" s="119"/>
      <c r="WCR76" s="119"/>
      <c r="WCS76" s="119"/>
      <c r="WCT76" s="119"/>
      <c r="WCU76" s="119"/>
      <c r="WCV76" s="119"/>
      <c r="WCW76" s="119"/>
      <c r="WCX76" s="119"/>
      <c r="WCY76" s="119"/>
      <c r="WCZ76" s="119"/>
      <c r="WDA76" s="119"/>
      <c r="WDB76" s="119"/>
      <c r="WDC76" s="119"/>
      <c r="WDD76" s="119"/>
      <c r="WDE76" s="119"/>
      <c r="WDF76" s="119"/>
      <c r="WDG76" s="119"/>
      <c r="WDH76" s="119"/>
      <c r="WDI76" s="119"/>
      <c r="WDJ76" s="119"/>
      <c r="WDK76" s="119"/>
      <c r="WDL76" s="119"/>
      <c r="WDM76" s="119"/>
      <c r="WDN76" s="119"/>
      <c r="WDO76" s="119"/>
      <c r="WDP76" s="119"/>
      <c r="WDQ76" s="119"/>
      <c r="WDR76" s="119"/>
      <c r="WDS76" s="119"/>
      <c r="WDT76" s="119"/>
      <c r="WDU76" s="119"/>
      <c r="WDV76" s="119"/>
      <c r="WDW76" s="119"/>
      <c r="WDX76" s="119"/>
      <c r="WDY76" s="119"/>
      <c r="WDZ76" s="119"/>
      <c r="WEA76" s="119"/>
      <c r="WEB76" s="119"/>
      <c r="WEC76" s="119"/>
      <c r="WED76" s="119"/>
      <c r="WEE76" s="119"/>
      <c r="WEF76" s="119"/>
      <c r="WEG76" s="119"/>
      <c r="WEH76" s="119"/>
      <c r="WEI76" s="119"/>
      <c r="WEJ76" s="119"/>
      <c r="WEK76" s="119"/>
      <c r="WEL76" s="119"/>
      <c r="WEM76" s="119"/>
      <c r="WEN76" s="119"/>
      <c r="WEO76" s="119"/>
      <c r="WEP76" s="119"/>
      <c r="WEQ76" s="119"/>
      <c r="WER76" s="119"/>
      <c r="WES76" s="119"/>
      <c r="WET76" s="119"/>
      <c r="WEU76" s="119"/>
      <c r="WEV76" s="119"/>
      <c r="WEW76" s="119"/>
      <c r="WEX76" s="119"/>
      <c r="WEY76" s="119"/>
      <c r="WEZ76" s="119"/>
      <c r="WFA76" s="119"/>
      <c r="WFB76" s="119"/>
      <c r="WFC76" s="119"/>
      <c r="WFD76" s="119"/>
      <c r="WFE76" s="119"/>
      <c r="WFF76" s="119"/>
      <c r="WFG76" s="119"/>
      <c r="WFH76" s="119"/>
      <c r="WFI76" s="119"/>
      <c r="WFJ76" s="119"/>
      <c r="WFK76" s="119"/>
      <c r="WFL76" s="119"/>
      <c r="WFM76" s="119"/>
      <c r="WFN76" s="119"/>
      <c r="WFO76" s="119"/>
      <c r="WFP76" s="119"/>
      <c r="WFQ76" s="119"/>
      <c r="WFR76" s="119"/>
      <c r="WFS76" s="119"/>
      <c r="WFT76" s="119"/>
      <c r="WFU76" s="119"/>
      <c r="WFV76" s="119"/>
      <c r="WFW76" s="119"/>
      <c r="WFX76" s="119"/>
      <c r="WFY76" s="119"/>
      <c r="WFZ76" s="119"/>
      <c r="WGA76" s="119"/>
      <c r="WGB76" s="119"/>
      <c r="WGC76" s="119"/>
      <c r="WGD76" s="119"/>
      <c r="WGE76" s="119"/>
      <c r="WGF76" s="119"/>
      <c r="WGG76" s="119"/>
      <c r="WGH76" s="119"/>
      <c r="WGI76" s="119"/>
      <c r="WGJ76" s="119"/>
      <c r="WGK76" s="119"/>
      <c r="WGL76" s="119"/>
      <c r="WGM76" s="119"/>
      <c r="WGN76" s="119"/>
      <c r="WGO76" s="119"/>
      <c r="WGP76" s="119"/>
      <c r="WGQ76" s="119"/>
      <c r="WGR76" s="119"/>
      <c r="WGS76" s="119"/>
      <c r="WGT76" s="119"/>
      <c r="WGU76" s="119"/>
      <c r="WGV76" s="119"/>
      <c r="WGW76" s="119"/>
      <c r="WGX76" s="119"/>
      <c r="WGY76" s="119"/>
      <c r="WGZ76" s="119"/>
      <c r="WHA76" s="119"/>
      <c r="WHB76" s="119"/>
      <c r="WHC76" s="119"/>
      <c r="WHD76" s="119"/>
      <c r="WHE76" s="119"/>
      <c r="WHF76" s="119"/>
      <c r="WHG76" s="119"/>
      <c r="WHH76" s="119"/>
      <c r="WHI76" s="119"/>
      <c r="WHJ76" s="119"/>
      <c r="WHK76" s="119"/>
      <c r="WHL76" s="119"/>
      <c r="WHM76" s="119"/>
      <c r="WHN76" s="119"/>
      <c r="WHO76" s="119"/>
      <c r="WHP76" s="119"/>
      <c r="WHQ76" s="119"/>
      <c r="WHR76" s="119"/>
      <c r="WHS76" s="119"/>
      <c r="WHT76" s="119"/>
      <c r="WHU76" s="119"/>
      <c r="WHV76" s="119"/>
      <c r="WHW76" s="119"/>
      <c r="WHX76" s="119"/>
      <c r="WHY76" s="119"/>
      <c r="WHZ76" s="119"/>
      <c r="WIA76" s="119"/>
      <c r="WIB76" s="119"/>
      <c r="WIC76" s="119"/>
      <c r="WID76" s="119"/>
      <c r="WIE76" s="119"/>
      <c r="WIF76" s="119"/>
      <c r="WIG76" s="119"/>
      <c r="WIH76" s="119"/>
      <c r="WII76" s="119"/>
      <c r="WIJ76" s="119"/>
      <c r="WIK76" s="119"/>
      <c r="WIL76" s="119"/>
      <c r="WIM76" s="119"/>
      <c r="WIN76" s="119"/>
      <c r="WIO76" s="119"/>
      <c r="WIP76" s="119"/>
      <c r="WIQ76" s="119"/>
      <c r="WIR76" s="119"/>
      <c r="WIS76" s="119"/>
      <c r="WIT76" s="119"/>
      <c r="WIU76" s="119"/>
      <c r="WIV76" s="119"/>
      <c r="WIW76" s="119"/>
      <c r="WIX76" s="119"/>
      <c r="WIY76" s="119"/>
      <c r="WIZ76" s="119"/>
      <c r="WJA76" s="119"/>
      <c r="WJB76" s="119"/>
      <c r="WJC76" s="119"/>
      <c r="WJD76" s="119"/>
      <c r="WJE76" s="119"/>
      <c r="WJF76" s="119"/>
      <c r="WJG76" s="119"/>
      <c r="WJH76" s="119"/>
      <c r="WJI76" s="119"/>
      <c r="WJJ76" s="119"/>
      <c r="WJK76" s="119"/>
      <c r="WJL76" s="119"/>
      <c r="WJM76" s="119"/>
      <c r="WJN76" s="119"/>
      <c r="WJO76" s="119"/>
      <c r="WJP76" s="119"/>
      <c r="WJQ76" s="119"/>
      <c r="WJR76" s="119"/>
      <c r="WJS76" s="119"/>
      <c r="WJT76" s="119"/>
      <c r="WJU76" s="119"/>
      <c r="WJV76" s="119"/>
      <c r="WJW76" s="119"/>
      <c r="WJX76" s="119"/>
      <c r="WJY76" s="119"/>
      <c r="WJZ76" s="119"/>
      <c r="WKA76" s="119"/>
      <c r="WKB76" s="119"/>
      <c r="WKC76" s="119"/>
      <c r="WKD76" s="119"/>
      <c r="WKE76" s="119"/>
      <c r="WKF76" s="119"/>
      <c r="WKG76" s="119"/>
      <c r="WKH76" s="119"/>
      <c r="WKI76" s="119"/>
      <c r="WKJ76" s="119"/>
      <c r="WKK76" s="119"/>
      <c r="WKL76" s="119"/>
      <c r="WKM76" s="119"/>
      <c r="WKN76" s="119"/>
      <c r="WKO76" s="119"/>
      <c r="WKP76" s="119"/>
      <c r="WKQ76" s="119"/>
      <c r="WKR76" s="119"/>
      <c r="WKS76" s="119"/>
      <c r="WKT76" s="119"/>
      <c r="WKU76" s="119"/>
      <c r="WKV76" s="119"/>
      <c r="WKW76" s="119"/>
      <c r="WKX76" s="119"/>
      <c r="WKY76" s="119"/>
      <c r="WKZ76" s="119"/>
      <c r="WLA76" s="119"/>
      <c r="WLB76" s="119"/>
      <c r="WLC76" s="119"/>
      <c r="WLD76" s="119"/>
      <c r="WLE76" s="119"/>
      <c r="WLF76" s="119"/>
      <c r="WLG76" s="119"/>
      <c r="WLH76" s="119"/>
      <c r="WLI76" s="119"/>
      <c r="WLJ76" s="119"/>
      <c r="WLK76" s="119"/>
      <c r="WLL76" s="119"/>
      <c r="WLM76" s="119"/>
      <c r="WLN76" s="119"/>
      <c r="WLO76" s="119"/>
      <c r="WLP76" s="119"/>
      <c r="WLQ76" s="119"/>
      <c r="WLR76" s="119"/>
      <c r="WLS76" s="119"/>
      <c r="WLT76" s="119"/>
      <c r="WLU76" s="119"/>
      <c r="WLV76" s="119"/>
      <c r="WLW76" s="119"/>
      <c r="WLX76" s="119"/>
      <c r="WLY76" s="119"/>
      <c r="WLZ76" s="119"/>
      <c r="WMA76" s="119"/>
      <c r="WMB76" s="119"/>
      <c r="WMC76" s="119"/>
      <c r="WMD76" s="119"/>
      <c r="WME76" s="119"/>
      <c r="WMF76" s="119"/>
      <c r="WMG76" s="119"/>
      <c r="WMH76" s="119"/>
      <c r="WMI76" s="119"/>
      <c r="WMJ76" s="119"/>
      <c r="WMK76" s="119"/>
      <c r="WML76" s="119"/>
      <c r="WMM76" s="119"/>
      <c r="WMN76" s="119"/>
      <c r="WMO76" s="119"/>
      <c r="WMP76" s="119"/>
      <c r="WMQ76" s="119"/>
      <c r="WMR76" s="119"/>
      <c r="WMS76" s="119"/>
      <c r="WMT76" s="119"/>
      <c r="WMU76" s="119"/>
      <c r="WMV76" s="119"/>
      <c r="WMW76" s="119"/>
      <c r="WMX76" s="119"/>
      <c r="WMY76" s="119"/>
      <c r="WMZ76" s="119"/>
      <c r="WNA76" s="119"/>
      <c r="WNB76" s="119"/>
      <c r="WNC76" s="119"/>
      <c r="WND76" s="119"/>
      <c r="WNE76" s="119"/>
      <c r="WNF76" s="119"/>
      <c r="WNG76" s="119"/>
      <c r="WNH76" s="119"/>
      <c r="WNI76" s="119"/>
      <c r="WNJ76" s="119"/>
      <c r="WNK76" s="119"/>
      <c r="WNL76" s="119"/>
      <c r="WNM76" s="119"/>
      <c r="WNN76" s="119"/>
      <c r="WNO76" s="119"/>
      <c r="WNP76" s="119"/>
      <c r="WNQ76" s="119"/>
      <c r="WNR76" s="119"/>
      <c r="WNS76" s="119"/>
      <c r="WNT76" s="119"/>
      <c r="WNU76" s="119"/>
      <c r="WNV76" s="119"/>
      <c r="WNW76" s="119"/>
      <c r="WNX76" s="119"/>
      <c r="WNY76" s="119"/>
      <c r="WNZ76" s="119"/>
      <c r="WOA76" s="119"/>
      <c r="WOB76" s="119"/>
      <c r="WOC76" s="119"/>
      <c r="WOD76" s="119"/>
      <c r="WOE76" s="119"/>
      <c r="WOF76" s="119"/>
      <c r="WOG76" s="119"/>
      <c r="WOH76" s="119"/>
      <c r="WOI76" s="119"/>
      <c r="WOJ76" s="119"/>
      <c r="WOK76" s="119"/>
      <c r="WOL76" s="119"/>
      <c r="WOM76" s="119"/>
      <c r="WON76" s="119"/>
      <c r="WOO76" s="119"/>
      <c r="WOP76" s="119"/>
      <c r="WOQ76" s="119"/>
      <c r="WOR76" s="119"/>
      <c r="WOS76" s="119"/>
      <c r="WOT76" s="119"/>
      <c r="WOU76" s="119"/>
      <c r="WOV76" s="119"/>
      <c r="WOW76" s="119"/>
      <c r="WOX76" s="119"/>
      <c r="WOY76" s="119"/>
      <c r="WOZ76" s="119"/>
      <c r="WPA76" s="119"/>
      <c r="WPB76" s="119"/>
      <c r="WPC76" s="119"/>
      <c r="WPD76" s="119"/>
      <c r="WPE76" s="119"/>
      <c r="WPF76" s="119"/>
      <c r="WPG76" s="119"/>
      <c r="WPH76" s="119"/>
      <c r="WPI76" s="119"/>
      <c r="WPJ76" s="119"/>
      <c r="WPK76" s="119"/>
      <c r="WPL76" s="119"/>
      <c r="WPM76" s="119"/>
      <c r="WPN76" s="119"/>
      <c r="WPO76" s="119"/>
      <c r="WPP76" s="119"/>
      <c r="WPQ76" s="119"/>
      <c r="WPR76" s="119"/>
      <c r="WPS76" s="119"/>
      <c r="WPT76" s="119"/>
      <c r="WPU76" s="119"/>
      <c r="WPV76" s="119"/>
      <c r="WPW76" s="119"/>
      <c r="WPX76" s="119"/>
      <c r="WPY76" s="119"/>
      <c r="WPZ76" s="119"/>
      <c r="WQA76" s="119"/>
      <c r="WQB76" s="119"/>
      <c r="WQC76" s="119"/>
      <c r="WQD76" s="119"/>
      <c r="WQE76" s="119"/>
      <c r="WQF76" s="119"/>
      <c r="WQG76" s="119"/>
      <c r="WQH76" s="119"/>
      <c r="WQI76" s="119"/>
      <c r="WQJ76" s="119"/>
      <c r="WQK76" s="119"/>
      <c r="WQL76" s="119"/>
      <c r="WQM76" s="119"/>
      <c r="WQN76" s="119"/>
      <c r="WQO76" s="119"/>
      <c r="WQP76" s="119"/>
      <c r="WQQ76" s="119"/>
      <c r="WQR76" s="119"/>
      <c r="WQS76" s="119"/>
      <c r="WQT76" s="119"/>
      <c r="WQU76" s="119"/>
      <c r="WQV76" s="119"/>
      <c r="WQW76" s="119"/>
      <c r="WQX76" s="119"/>
      <c r="WQY76" s="119"/>
      <c r="WQZ76" s="119"/>
      <c r="WRA76" s="119"/>
      <c r="WRB76" s="119"/>
      <c r="WRC76" s="119"/>
      <c r="WRD76" s="119"/>
      <c r="WRE76" s="119"/>
      <c r="WRF76" s="119"/>
      <c r="WRG76" s="119"/>
      <c r="WRH76" s="119"/>
      <c r="WRI76" s="119"/>
      <c r="WRJ76" s="119"/>
      <c r="WRK76" s="119"/>
      <c r="WRL76" s="119"/>
      <c r="WRM76" s="119"/>
      <c r="WRN76" s="119"/>
      <c r="WRO76" s="119"/>
      <c r="WRP76" s="119"/>
      <c r="WRQ76" s="119"/>
      <c r="WRR76" s="119"/>
      <c r="WRS76" s="119"/>
      <c r="WRT76" s="119"/>
      <c r="WRU76" s="119"/>
      <c r="WRV76" s="119"/>
      <c r="WRW76" s="119"/>
      <c r="WRX76" s="119"/>
      <c r="WRY76" s="119"/>
      <c r="WRZ76" s="119"/>
      <c r="WSA76" s="119"/>
      <c r="WSB76" s="119"/>
      <c r="WSC76" s="119"/>
      <c r="WSD76" s="119"/>
      <c r="WSE76" s="119"/>
      <c r="WSF76" s="119"/>
      <c r="WSG76" s="119"/>
      <c r="WSH76" s="119"/>
      <c r="WSI76" s="119"/>
      <c r="WSJ76" s="119"/>
      <c r="WSK76" s="119"/>
      <c r="WSL76" s="119"/>
      <c r="WSM76" s="119"/>
      <c r="WSN76" s="119"/>
      <c r="WSO76" s="119"/>
      <c r="WSP76" s="119"/>
      <c r="WSQ76" s="119"/>
      <c r="WSR76" s="119"/>
      <c r="WSS76" s="119"/>
      <c r="WST76" s="119"/>
      <c r="WSU76" s="119"/>
      <c r="WSV76" s="119"/>
      <c r="WSW76" s="119"/>
      <c r="WSX76" s="119"/>
      <c r="WSY76" s="119"/>
      <c r="WSZ76" s="119"/>
      <c r="WTA76" s="119"/>
      <c r="WTB76" s="119"/>
      <c r="WTC76" s="119"/>
      <c r="WTD76" s="119"/>
      <c r="WTE76" s="119"/>
      <c r="WTF76" s="119"/>
      <c r="WTG76" s="119"/>
      <c r="WTH76" s="119"/>
      <c r="WTI76" s="119"/>
      <c r="WTJ76" s="119"/>
      <c r="WTK76" s="119"/>
      <c r="WTL76" s="119"/>
      <c r="WTM76" s="119"/>
      <c r="WTN76" s="119"/>
      <c r="WTO76" s="119"/>
      <c r="WTP76" s="119"/>
      <c r="WTQ76" s="119"/>
      <c r="WTR76" s="119"/>
      <c r="WTS76" s="119"/>
      <c r="WTT76" s="119"/>
      <c r="WTU76" s="119"/>
      <c r="WTV76" s="119"/>
      <c r="WTW76" s="119"/>
      <c r="WTX76" s="119"/>
      <c r="WTY76" s="119"/>
      <c r="WTZ76" s="119"/>
      <c r="WUA76" s="119"/>
      <c r="WUB76" s="119"/>
      <c r="WUC76" s="119"/>
      <c r="WUD76" s="119"/>
      <c r="WUE76" s="119"/>
      <c r="WUF76" s="119"/>
      <c r="WUG76" s="119"/>
      <c r="WUH76" s="119"/>
      <c r="WUI76" s="119"/>
      <c r="WUJ76" s="119"/>
      <c r="WUK76" s="119"/>
      <c r="WUL76" s="119"/>
      <c r="WUM76" s="119"/>
      <c r="WUN76" s="119"/>
      <c r="WUO76" s="119"/>
      <c r="WUP76" s="119"/>
      <c r="WUQ76" s="119"/>
      <c r="WUR76" s="119"/>
      <c r="WUS76" s="119"/>
      <c r="WUT76" s="119"/>
      <c r="WUU76" s="119"/>
      <c r="WUV76" s="119"/>
      <c r="WUW76" s="119"/>
      <c r="WUX76" s="119"/>
      <c r="WUY76" s="119"/>
      <c r="WUZ76" s="119"/>
      <c r="WVA76" s="119"/>
      <c r="WVB76" s="119"/>
      <c r="WVC76" s="119"/>
      <c r="WVD76" s="119"/>
      <c r="WVE76" s="119"/>
      <c r="WVF76" s="119"/>
      <c r="WVG76" s="119"/>
      <c r="WVH76" s="119"/>
      <c r="WVI76" s="119"/>
      <c r="WVJ76" s="119"/>
      <c r="WVK76" s="119"/>
      <c r="WVL76" s="119"/>
      <c r="WVM76" s="119"/>
      <c r="WVN76" s="119"/>
      <c r="WVO76" s="119"/>
      <c r="WVP76" s="119"/>
      <c r="WVQ76" s="119"/>
      <c r="WVR76" s="119"/>
      <c r="WVS76" s="119"/>
      <c r="WVT76" s="119"/>
      <c r="WVU76" s="119"/>
      <c r="WVV76" s="119"/>
      <c r="WVW76" s="119"/>
      <c r="WVX76" s="119"/>
      <c r="WVY76" s="119"/>
      <c r="WVZ76" s="119"/>
      <c r="WWA76" s="119"/>
      <c r="WWB76" s="119"/>
      <c r="WWC76" s="119"/>
      <c r="WWD76" s="119"/>
      <c r="WWE76" s="119"/>
      <c r="WWF76" s="119"/>
      <c r="WWG76" s="119"/>
      <c r="WWH76" s="119"/>
      <c r="WWI76" s="119"/>
      <c r="WWJ76" s="119"/>
      <c r="WWK76" s="119"/>
      <c r="WWL76" s="119"/>
      <c r="WWM76" s="119"/>
      <c r="WWN76" s="119"/>
      <c r="WWO76" s="119"/>
      <c r="WWP76" s="119"/>
      <c r="WWQ76" s="119"/>
      <c r="WWR76" s="119"/>
      <c r="WWS76" s="119"/>
      <c r="WWT76" s="119"/>
      <c r="WWU76" s="119"/>
      <c r="WWV76" s="119"/>
      <c r="WWW76" s="119"/>
      <c r="WWX76" s="119"/>
      <c r="WWY76" s="119"/>
      <c r="WWZ76" s="119"/>
      <c r="WXA76" s="119"/>
      <c r="WXB76" s="119"/>
      <c r="WXC76" s="119"/>
      <c r="WXD76" s="119"/>
      <c r="WXE76" s="119"/>
      <c r="WXF76" s="119"/>
      <c r="WXG76" s="119"/>
      <c r="WXH76" s="119"/>
      <c r="WXI76" s="119"/>
      <c r="WXJ76" s="119"/>
      <c r="WXK76" s="119"/>
      <c r="WXL76" s="119"/>
      <c r="WXM76" s="119"/>
      <c r="WXN76" s="119"/>
      <c r="WXO76" s="119"/>
      <c r="WXP76" s="119"/>
      <c r="WXQ76" s="119"/>
      <c r="WXR76" s="119"/>
      <c r="WXS76" s="119"/>
      <c r="WXT76" s="119"/>
      <c r="WXU76" s="119"/>
      <c r="WXV76" s="119"/>
      <c r="WXW76" s="119"/>
      <c r="WXX76" s="119"/>
      <c r="WXY76" s="119"/>
      <c r="WXZ76" s="119"/>
      <c r="WYA76" s="119"/>
      <c r="WYB76" s="119"/>
      <c r="WYC76" s="119"/>
      <c r="WYD76" s="119"/>
      <c r="WYE76" s="119"/>
      <c r="WYF76" s="119"/>
      <c r="WYG76" s="119"/>
      <c r="WYH76" s="119"/>
      <c r="WYI76" s="119"/>
      <c r="WYJ76" s="119"/>
      <c r="WYK76" s="119"/>
      <c r="WYL76" s="119"/>
      <c r="WYM76" s="119"/>
      <c r="WYN76" s="119"/>
      <c r="WYO76" s="119"/>
      <c r="WYP76" s="119"/>
      <c r="WYQ76" s="119"/>
      <c r="WYR76" s="119"/>
      <c r="WYS76" s="119"/>
      <c r="WYT76" s="119"/>
      <c r="WYU76" s="119"/>
      <c r="WYV76" s="119"/>
      <c r="WYW76" s="119"/>
      <c r="WYX76" s="119"/>
      <c r="WYY76" s="119"/>
      <c r="WYZ76" s="119"/>
      <c r="WZA76" s="119"/>
      <c r="WZB76" s="119"/>
      <c r="WZC76" s="119"/>
      <c r="WZD76" s="119"/>
      <c r="WZE76" s="119"/>
      <c r="WZF76" s="119"/>
      <c r="WZG76" s="119"/>
      <c r="WZH76" s="119"/>
      <c r="WZI76" s="119"/>
      <c r="WZJ76" s="119"/>
      <c r="WZK76" s="119"/>
      <c r="WZL76" s="119"/>
      <c r="WZM76" s="119"/>
      <c r="WZN76" s="119"/>
      <c r="WZO76" s="119"/>
      <c r="WZP76" s="119"/>
      <c r="WZQ76" s="119"/>
      <c r="WZR76" s="119"/>
      <c r="WZS76" s="119"/>
      <c r="WZT76" s="119"/>
      <c r="WZU76" s="119"/>
      <c r="WZV76" s="119"/>
      <c r="WZW76" s="119"/>
      <c r="WZX76" s="119"/>
      <c r="WZY76" s="119"/>
      <c r="WZZ76" s="119"/>
      <c r="XAA76" s="119"/>
      <c r="XAB76" s="119"/>
      <c r="XAC76" s="119"/>
      <c r="XAD76" s="119"/>
      <c r="XAE76" s="119"/>
      <c r="XAF76" s="119"/>
      <c r="XAG76" s="119"/>
      <c r="XAH76" s="119"/>
      <c r="XAI76" s="119"/>
      <c r="XAJ76" s="119"/>
      <c r="XAK76" s="119"/>
      <c r="XAL76" s="119"/>
      <c r="XAM76" s="119"/>
      <c r="XAN76" s="119"/>
      <c r="XAO76" s="119"/>
      <c r="XAP76" s="119"/>
      <c r="XAQ76" s="119"/>
      <c r="XAR76" s="119"/>
      <c r="XAS76" s="119"/>
      <c r="XAT76" s="119"/>
      <c r="XAU76" s="119"/>
      <c r="XAV76" s="119"/>
      <c r="XAW76" s="119"/>
      <c r="XAX76" s="119"/>
      <c r="XAY76" s="119"/>
      <c r="XAZ76" s="119"/>
      <c r="XBA76" s="119"/>
      <c r="XBB76" s="119"/>
      <c r="XBC76" s="119"/>
      <c r="XBD76" s="119"/>
      <c r="XBE76" s="119"/>
      <c r="XBF76" s="119"/>
      <c r="XBG76" s="119"/>
      <c r="XBH76" s="119"/>
      <c r="XBI76" s="119"/>
      <c r="XBJ76" s="119"/>
      <c r="XBK76" s="119"/>
      <c r="XBL76" s="119"/>
      <c r="XBM76" s="119"/>
      <c r="XBN76" s="119"/>
      <c r="XBO76" s="119"/>
      <c r="XBP76" s="119"/>
      <c r="XBQ76" s="119"/>
      <c r="XBR76" s="119"/>
      <c r="XBS76" s="119"/>
      <c r="XBT76" s="119"/>
      <c r="XBU76" s="119"/>
      <c r="XBV76" s="119"/>
      <c r="XBW76" s="119"/>
      <c r="XBX76" s="119"/>
      <c r="XBY76" s="119"/>
      <c r="XBZ76" s="119"/>
      <c r="XCA76" s="119"/>
      <c r="XCB76" s="119"/>
      <c r="XCC76" s="119"/>
      <c r="XCD76" s="119"/>
      <c r="XCE76" s="119"/>
      <c r="XCF76" s="119"/>
      <c r="XCG76" s="119"/>
      <c r="XCH76" s="119"/>
      <c r="XCI76" s="119"/>
      <c r="XCJ76" s="119"/>
      <c r="XCK76" s="119"/>
      <c r="XCL76" s="119"/>
      <c r="XCM76" s="119"/>
      <c r="XCN76" s="119"/>
      <c r="XCO76" s="119"/>
      <c r="XCP76" s="119"/>
      <c r="XCQ76" s="119"/>
      <c r="XCR76" s="119"/>
      <c r="XCS76" s="119"/>
      <c r="XCT76" s="119"/>
      <c r="XCU76" s="119"/>
      <c r="XCV76" s="119"/>
      <c r="XCW76" s="119"/>
      <c r="XCX76" s="119"/>
      <c r="XCY76" s="119"/>
      <c r="XCZ76" s="119"/>
      <c r="XDA76" s="119"/>
      <c r="XDB76" s="119"/>
      <c r="XDC76" s="119"/>
      <c r="XDD76" s="119"/>
      <c r="XDE76" s="119"/>
      <c r="XDF76" s="119"/>
      <c r="XDG76" s="119"/>
      <c r="XDH76" s="119"/>
      <c r="XDI76" s="119"/>
      <c r="XDJ76" s="119"/>
      <c r="XDK76" s="119"/>
      <c r="XDL76" s="119"/>
      <c r="XDM76" s="119"/>
      <c r="XDN76" s="119"/>
      <c r="XDO76" s="119"/>
      <c r="XDP76" s="119"/>
      <c r="XDQ76" s="119"/>
      <c r="XDR76" s="119"/>
      <c r="XDS76" s="119"/>
      <c r="XDT76" s="119"/>
      <c r="XDU76" s="119"/>
      <c r="XDV76" s="119"/>
      <c r="XDW76" s="119"/>
      <c r="XDX76" s="119"/>
      <c r="XDY76" s="119"/>
      <c r="XDZ76" s="119"/>
      <c r="XEA76" s="119"/>
      <c r="XEB76" s="119"/>
      <c r="XEC76" s="119"/>
      <c r="XED76" s="119"/>
      <c r="XEE76" s="119"/>
      <c r="XEF76" s="119"/>
      <c r="XEG76" s="119"/>
      <c r="XEH76" s="119"/>
      <c r="XEI76" s="119"/>
      <c r="XEJ76" s="119"/>
      <c r="XEK76" s="119"/>
      <c r="XEL76" s="119"/>
      <c r="XEM76" s="119"/>
      <c r="XEN76" s="119"/>
      <c r="XEO76" s="119"/>
      <c r="XEP76" s="119"/>
      <c r="XEQ76" s="119"/>
      <c r="XER76" s="119"/>
      <c r="XES76" s="119"/>
      <c r="XET76" s="119"/>
      <c r="XEU76" s="119"/>
      <c r="XEV76" s="119"/>
      <c r="XEW76" s="119"/>
      <c r="XEX76" s="119"/>
      <c r="XEY76" s="119"/>
      <c r="XEZ76" s="119"/>
      <c r="XFA76" s="119"/>
      <c r="XFB76" s="119"/>
      <c r="XFC76" s="119"/>
      <c r="XFD76" s="119"/>
    </row>
    <row r="77" spans="1:16384" s="281" customFormat="1" ht="12.4">
      <c r="A77" s="328"/>
      <c r="B77" s="312"/>
      <c r="C77" s="312"/>
      <c r="D77" s="312"/>
    </row>
    <row r="78" spans="1:16384" s="119" customFormat="1" ht="12.4">
      <c r="A78" s="120" t="s">
        <v>100</v>
      </c>
      <c r="B78" s="121" t="s">
        <v>187</v>
      </c>
      <c r="C78" s="118" t="s">
        <v>1</v>
      </c>
      <c r="D78" s="140"/>
      <c r="E78" s="140"/>
      <c r="F78" s="95">
        <v>0</v>
      </c>
      <c r="G78" s="95">
        <v>-0.7</v>
      </c>
      <c r="H78" s="95">
        <v>-13.8</v>
      </c>
      <c r="I78" s="95">
        <v>1</v>
      </c>
      <c r="J78" s="95">
        <v>3</v>
      </c>
      <c r="K78" s="95">
        <v>-0.1</v>
      </c>
      <c r="L78" s="95">
        <v>28.8</v>
      </c>
      <c r="M78" s="70"/>
      <c r="N78" s="332" t="s">
        <v>98</v>
      </c>
      <c r="R78" s="125"/>
      <c r="S78" s="125"/>
      <c r="T78" s="125"/>
      <c r="U78" s="125"/>
      <c r="V78" s="125"/>
      <c r="W78" s="125"/>
    </row>
    <row r="79" spans="1:16384" s="119" customFormat="1" ht="12.4">
      <c r="A79" s="120"/>
      <c r="B79" s="121"/>
      <c r="C79" s="118"/>
      <c r="D79" s="140"/>
      <c r="E79" s="140"/>
      <c r="F79" s="137"/>
      <c r="N79" s="332"/>
      <c r="R79" s="125"/>
      <c r="S79" s="125"/>
      <c r="T79" s="125"/>
      <c r="U79" s="125"/>
      <c r="V79" s="125"/>
      <c r="W79" s="125"/>
    </row>
    <row r="80" spans="1:16384" ht="12.4">
      <c r="A80" s="120" t="s">
        <v>180</v>
      </c>
      <c r="C80" s="118"/>
      <c r="D80" s="137"/>
      <c r="E80" s="137"/>
      <c r="F80" s="140"/>
      <c r="G80" s="352"/>
      <c r="H80" s="352"/>
      <c r="I80" s="352"/>
      <c r="J80" s="352"/>
      <c r="K80" s="352"/>
      <c r="L80" s="141"/>
      <c r="M80" s="141"/>
      <c r="N80" s="333"/>
    </row>
    <row r="81" spans="1:17" ht="12.4">
      <c r="A81" s="119" t="s">
        <v>679</v>
      </c>
      <c r="B81" s="121" t="s">
        <v>365</v>
      </c>
      <c r="C81" s="118" t="s">
        <v>1</v>
      </c>
      <c r="D81" s="137"/>
      <c r="E81" s="263">
        <v>437.74</v>
      </c>
      <c r="F81" s="140"/>
      <c r="G81" s="140"/>
      <c r="H81" s="140"/>
      <c r="I81" s="140"/>
      <c r="J81" s="140"/>
      <c r="K81" s="141"/>
      <c r="L81" s="141"/>
      <c r="M81" s="141"/>
      <c r="N81" s="333"/>
    </row>
    <row r="82" spans="1:17" ht="12.4">
      <c r="A82" s="119" t="s">
        <v>678</v>
      </c>
      <c r="B82" s="121" t="s">
        <v>353</v>
      </c>
      <c r="C82" s="118" t="s">
        <v>1</v>
      </c>
      <c r="D82" s="137"/>
      <c r="E82" s="263">
        <v>438.64499999999998</v>
      </c>
      <c r="F82" s="140"/>
      <c r="G82" s="140"/>
      <c r="H82" s="140"/>
      <c r="I82" s="140"/>
      <c r="J82" s="140"/>
      <c r="K82" s="141"/>
      <c r="L82" s="141"/>
      <c r="M82" s="141"/>
      <c r="N82" s="333"/>
    </row>
    <row r="83" spans="1:17" ht="12.4">
      <c r="A83" s="119"/>
      <c r="C83" s="118"/>
      <c r="D83" s="137"/>
      <c r="E83" s="137"/>
      <c r="F83" s="140"/>
      <c r="G83" s="140"/>
      <c r="H83" s="140"/>
      <c r="I83" s="140"/>
      <c r="J83" s="140"/>
      <c r="K83" s="141"/>
      <c r="L83" s="141"/>
      <c r="M83" s="141"/>
      <c r="N83" s="333"/>
    </row>
    <row r="84" spans="1:17" ht="12.4">
      <c r="A84" s="120" t="s">
        <v>544</v>
      </c>
      <c r="C84" s="118"/>
      <c r="D84" s="137"/>
      <c r="E84" s="137"/>
      <c r="F84" s="140"/>
      <c r="G84" s="140"/>
      <c r="H84" s="140"/>
      <c r="I84" s="140"/>
      <c r="J84" s="140"/>
      <c r="K84" s="141"/>
      <c r="L84" s="141"/>
      <c r="M84" s="141"/>
      <c r="N84" s="333"/>
    </row>
    <row r="85" spans="1:17" ht="12.4">
      <c r="A85" s="141" t="s">
        <v>767</v>
      </c>
      <c r="B85" s="139" t="s">
        <v>348</v>
      </c>
      <c r="C85" s="118" t="s">
        <v>1</v>
      </c>
      <c r="D85" s="137"/>
      <c r="E85" s="137"/>
      <c r="F85" s="274"/>
      <c r="G85" s="70"/>
      <c r="H85" s="70"/>
      <c r="I85" s="70"/>
      <c r="J85" s="70"/>
      <c r="K85" s="70"/>
      <c r="L85" s="70"/>
      <c r="M85" s="70"/>
      <c r="N85" s="333" t="s">
        <v>348</v>
      </c>
    </row>
    <row r="86" spans="1:17" ht="12.4">
      <c r="A86" s="141" t="s">
        <v>768</v>
      </c>
      <c r="B86" s="139" t="s">
        <v>349</v>
      </c>
      <c r="C86" s="118" t="s">
        <v>1</v>
      </c>
      <c r="D86" s="137"/>
      <c r="E86" s="137"/>
      <c r="F86" s="274"/>
      <c r="G86" s="70"/>
      <c r="H86" s="70"/>
      <c r="I86" s="70"/>
      <c r="J86" s="70"/>
      <c r="K86" s="70"/>
      <c r="L86" s="70"/>
      <c r="M86" s="70"/>
      <c r="N86" s="333" t="s">
        <v>349</v>
      </c>
    </row>
    <row r="87" spans="1:17" ht="12.4">
      <c r="A87" s="141" t="s">
        <v>352</v>
      </c>
      <c r="B87" s="139" t="s">
        <v>350</v>
      </c>
      <c r="C87" s="118" t="s">
        <v>1</v>
      </c>
      <c r="D87" s="137"/>
      <c r="E87" s="137"/>
      <c r="F87" s="274"/>
      <c r="G87" s="70"/>
      <c r="H87" s="70"/>
      <c r="I87" s="70"/>
      <c r="J87" s="70"/>
      <c r="K87" s="70"/>
      <c r="L87" s="70"/>
      <c r="M87" s="70"/>
      <c r="N87" s="333" t="s">
        <v>350</v>
      </c>
    </row>
    <row r="88" spans="1:17" ht="12.4">
      <c r="A88" s="119" t="s">
        <v>358</v>
      </c>
      <c r="B88" s="121" t="s">
        <v>356</v>
      </c>
      <c r="C88" s="118" t="s">
        <v>1</v>
      </c>
      <c r="D88" s="137"/>
      <c r="E88" s="137"/>
      <c r="F88" s="274"/>
      <c r="G88" s="70"/>
      <c r="H88" s="70"/>
      <c r="I88" s="70"/>
      <c r="J88" s="70"/>
      <c r="K88" s="70"/>
      <c r="L88" s="70"/>
      <c r="M88" s="70"/>
      <c r="N88" s="333" t="s">
        <v>356</v>
      </c>
    </row>
    <row r="89" spans="1:17" ht="12.4">
      <c r="A89" s="119" t="s">
        <v>360</v>
      </c>
      <c r="B89" s="121" t="s">
        <v>357</v>
      </c>
      <c r="C89" s="118" t="s">
        <v>1</v>
      </c>
      <c r="D89" s="137"/>
      <c r="E89" s="137"/>
      <c r="F89" s="274"/>
      <c r="G89" s="70"/>
      <c r="H89" s="70"/>
      <c r="I89" s="70"/>
      <c r="J89" s="70"/>
      <c r="K89" s="70"/>
      <c r="L89" s="70"/>
      <c r="M89" s="70"/>
      <c r="N89" s="333" t="s">
        <v>357</v>
      </c>
    </row>
    <row r="90" spans="1:17" ht="12.4">
      <c r="A90" s="119"/>
      <c r="C90" s="118"/>
      <c r="D90" s="137"/>
      <c r="E90" s="137"/>
      <c r="F90" s="140"/>
      <c r="G90" s="140"/>
      <c r="H90" s="140"/>
      <c r="I90" s="140"/>
      <c r="J90" s="140"/>
      <c r="K90" s="141"/>
      <c r="L90" s="141"/>
      <c r="M90" s="141"/>
      <c r="N90" s="333"/>
    </row>
    <row r="91" spans="1:17" ht="12.4">
      <c r="A91" s="119" t="s">
        <v>545</v>
      </c>
      <c r="C91" s="118"/>
      <c r="D91" s="137"/>
      <c r="E91" s="137"/>
      <c r="F91" s="137"/>
      <c r="G91" s="140"/>
      <c r="H91" s="140"/>
      <c r="I91" s="140"/>
      <c r="J91" s="140"/>
      <c r="K91" s="141"/>
      <c r="L91" s="141"/>
      <c r="M91" s="141"/>
      <c r="N91" s="333"/>
    </row>
    <row r="92" spans="1:17" s="141" customFormat="1" ht="13.5">
      <c r="A92" s="141" t="s">
        <v>394</v>
      </c>
      <c r="B92" s="139" t="s">
        <v>391</v>
      </c>
      <c r="C92" s="118" t="s">
        <v>1</v>
      </c>
      <c r="D92" s="154"/>
      <c r="E92" s="154"/>
      <c r="F92" s="70"/>
      <c r="G92" s="70"/>
      <c r="H92" s="70"/>
      <c r="I92" s="70"/>
      <c r="J92" s="70"/>
      <c r="K92" s="70"/>
      <c r="L92" s="70"/>
      <c r="M92" s="70"/>
      <c r="N92" s="313" t="s">
        <v>391</v>
      </c>
      <c r="O92" s="154"/>
      <c r="P92" s="154"/>
      <c r="Q92" s="154"/>
    </row>
    <row r="93" spans="1:17" s="141" customFormat="1" ht="13.5">
      <c r="A93" s="141" t="s">
        <v>393</v>
      </c>
      <c r="B93" s="139" t="s">
        <v>392</v>
      </c>
      <c r="C93" s="118" t="s">
        <v>1</v>
      </c>
      <c r="D93" s="154"/>
      <c r="E93" s="154"/>
      <c r="F93" s="278"/>
      <c r="G93" s="261"/>
      <c r="H93" s="261"/>
      <c r="I93" s="261"/>
      <c r="J93" s="261"/>
      <c r="K93" s="261"/>
      <c r="L93" s="261"/>
      <c r="M93" s="261"/>
      <c r="N93" s="313" t="s">
        <v>392</v>
      </c>
      <c r="O93" s="154"/>
      <c r="P93" s="154"/>
      <c r="Q93" s="154"/>
    </row>
    <row r="94" spans="1:17" s="141" customFormat="1" ht="13.5">
      <c r="B94" s="139"/>
      <c r="C94" s="118"/>
      <c r="D94" s="154"/>
      <c r="E94" s="154"/>
      <c r="F94" s="262"/>
      <c r="G94" s="262"/>
      <c r="H94" s="262"/>
      <c r="I94" s="262"/>
      <c r="J94" s="262"/>
      <c r="K94" s="262"/>
      <c r="L94" s="262"/>
      <c r="M94" s="262"/>
      <c r="N94" s="313"/>
      <c r="O94" s="154"/>
      <c r="P94" s="154"/>
      <c r="Q94" s="154"/>
    </row>
    <row r="95" spans="1:17" s="141" customFormat="1" ht="24.75">
      <c r="A95" s="120" t="s">
        <v>658</v>
      </c>
      <c r="B95" s="139"/>
      <c r="C95" s="118"/>
      <c r="D95" s="154"/>
      <c r="E95" s="154"/>
      <c r="F95" s="75"/>
      <c r="G95" s="75"/>
      <c r="H95" s="75"/>
      <c r="I95" s="75"/>
      <c r="J95" s="75"/>
      <c r="K95" s="75"/>
      <c r="L95" s="75"/>
      <c r="M95" s="75"/>
      <c r="N95" s="313"/>
      <c r="O95" s="154"/>
      <c r="P95" s="154"/>
      <c r="Q95" s="154"/>
    </row>
    <row r="96" spans="1:17" s="141" customFormat="1" ht="13.5">
      <c r="A96" s="257" t="s">
        <v>659</v>
      </c>
      <c r="B96" s="139" t="s">
        <v>256</v>
      </c>
      <c r="C96" s="118" t="s">
        <v>1</v>
      </c>
      <c r="D96" s="154"/>
      <c r="E96" s="263">
        <v>49.832999999999998</v>
      </c>
      <c r="F96" s="75"/>
      <c r="G96" s="75"/>
      <c r="H96" s="75"/>
      <c r="I96" s="75"/>
      <c r="J96" s="75"/>
      <c r="K96" s="75"/>
      <c r="L96" s="75"/>
      <c r="M96" s="75"/>
      <c r="N96" s="313"/>
      <c r="O96" s="154"/>
      <c r="P96" s="154"/>
      <c r="Q96" s="154"/>
    </row>
    <row r="97" spans="1:16384" s="141" customFormat="1" ht="13.5">
      <c r="A97" s="257" t="s">
        <v>660</v>
      </c>
      <c r="B97" s="139" t="s">
        <v>661</v>
      </c>
      <c r="C97" s="118" t="s">
        <v>1</v>
      </c>
      <c r="D97" s="154"/>
      <c r="E97" s="263">
        <v>25.791</v>
      </c>
      <c r="F97" s="75"/>
      <c r="G97" s="75"/>
      <c r="H97" s="75"/>
      <c r="I97" s="75"/>
      <c r="J97" s="75"/>
      <c r="K97" s="75"/>
      <c r="L97" s="75"/>
      <c r="M97" s="75"/>
      <c r="N97" s="313"/>
      <c r="O97" s="154"/>
      <c r="P97" s="154"/>
      <c r="Q97" s="154"/>
    </row>
    <row r="98" spans="1:16384" s="141" customFormat="1" ht="13.5">
      <c r="A98" s="257" t="s">
        <v>662</v>
      </c>
      <c r="B98" s="139" t="s">
        <v>663</v>
      </c>
      <c r="C98" s="118" t="s">
        <v>1</v>
      </c>
      <c r="D98" s="154"/>
      <c r="E98" s="263">
        <v>3.7730000000000001</v>
      </c>
      <c r="F98" s="75"/>
      <c r="G98" s="75"/>
      <c r="H98" s="75"/>
      <c r="I98" s="75"/>
      <c r="J98" s="75"/>
      <c r="K98" s="75"/>
      <c r="L98" s="75"/>
      <c r="M98" s="75"/>
      <c r="N98" s="313"/>
      <c r="O98" s="154"/>
      <c r="P98" s="154"/>
      <c r="Q98" s="154"/>
    </row>
    <row r="99" spans="1:16384" s="141" customFormat="1" ht="13.5">
      <c r="A99" s="257" t="s">
        <v>664</v>
      </c>
      <c r="B99" s="139" t="s">
        <v>665</v>
      </c>
      <c r="C99" s="118" t="s">
        <v>1</v>
      </c>
      <c r="D99" s="154"/>
      <c r="E99" s="263">
        <v>40.713000000000001</v>
      </c>
      <c r="F99" s="75"/>
      <c r="G99" s="75"/>
      <c r="H99" s="75"/>
      <c r="I99" s="75"/>
      <c r="J99" s="75"/>
      <c r="K99" s="75"/>
      <c r="L99" s="75"/>
      <c r="M99" s="75"/>
      <c r="N99" s="313"/>
      <c r="O99" s="154"/>
      <c r="P99" s="154"/>
      <c r="Q99" s="154"/>
    </row>
    <row r="100" spans="1:16384" s="141" customFormat="1" ht="13.5">
      <c r="A100" s="257" t="s">
        <v>673</v>
      </c>
      <c r="B100" s="139" t="s">
        <v>668</v>
      </c>
      <c r="C100" s="118" t="s">
        <v>1</v>
      </c>
      <c r="D100" s="154"/>
      <c r="E100" s="263">
        <v>15.026</v>
      </c>
      <c r="F100" s="75"/>
      <c r="G100" s="75"/>
      <c r="H100" s="75"/>
      <c r="I100" s="75"/>
      <c r="J100" s="75"/>
      <c r="K100" s="75"/>
      <c r="L100" s="75"/>
      <c r="M100" s="75"/>
      <c r="N100" s="313"/>
      <c r="O100" s="154"/>
      <c r="P100" s="154"/>
      <c r="Q100" s="154"/>
    </row>
    <row r="101" spans="1:16384" s="141" customFormat="1" ht="13.5">
      <c r="A101" s="257" t="s">
        <v>666</v>
      </c>
      <c r="B101" s="139" t="s">
        <v>667</v>
      </c>
      <c r="C101" s="118" t="s">
        <v>1</v>
      </c>
      <c r="D101" s="154"/>
      <c r="E101" s="263">
        <v>51.6</v>
      </c>
      <c r="F101" s="75"/>
      <c r="G101" s="75"/>
      <c r="H101" s="75"/>
      <c r="I101" s="75"/>
      <c r="J101" s="75"/>
      <c r="K101" s="75"/>
      <c r="L101" s="75"/>
      <c r="M101" s="75"/>
      <c r="N101" s="313"/>
      <c r="O101" s="154"/>
      <c r="P101" s="154"/>
      <c r="Q101" s="154"/>
    </row>
    <row r="102" spans="1:16384" s="141" customFormat="1" ht="13.5">
      <c r="A102" s="257" t="s">
        <v>674</v>
      </c>
      <c r="B102" s="139" t="s">
        <v>669</v>
      </c>
      <c r="C102" s="118" t="s">
        <v>1</v>
      </c>
      <c r="D102" s="154"/>
      <c r="E102" s="263">
        <v>1.9441848328767124</v>
      </c>
      <c r="F102" s="75"/>
      <c r="G102" s="75"/>
      <c r="H102" s="75"/>
      <c r="I102" s="75"/>
      <c r="J102" s="75"/>
      <c r="K102" s="75"/>
      <c r="L102" s="75"/>
      <c r="M102" s="75"/>
      <c r="N102" s="313"/>
      <c r="O102" s="154"/>
      <c r="P102" s="154"/>
      <c r="Q102" s="154"/>
    </row>
    <row r="103" spans="1:16384" s="141" customFormat="1" ht="13.5">
      <c r="A103" s="257" t="s">
        <v>675</v>
      </c>
      <c r="B103" s="139" t="s">
        <v>670</v>
      </c>
      <c r="C103" s="118" t="s">
        <v>1</v>
      </c>
      <c r="D103" s="154"/>
      <c r="E103" s="263">
        <v>31</v>
      </c>
      <c r="F103" s="75"/>
      <c r="G103" s="75"/>
      <c r="H103" s="75"/>
      <c r="I103" s="75"/>
      <c r="J103" s="75"/>
      <c r="K103" s="75"/>
      <c r="L103" s="75"/>
      <c r="M103" s="75"/>
      <c r="N103" s="313"/>
      <c r="O103" s="154"/>
      <c r="P103" s="154"/>
      <c r="Q103" s="154"/>
    </row>
    <row r="104" spans="1:16384" s="141" customFormat="1" ht="13.5">
      <c r="A104" s="141" t="s">
        <v>676</v>
      </c>
      <c r="B104" s="139" t="s">
        <v>671</v>
      </c>
      <c r="C104" s="118" t="s">
        <v>1</v>
      </c>
      <c r="D104" s="154"/>
      <c r="E104" s="263">
        <v>9.7270000000000003</v>
      </c>
      <c r="F104" s="75"/>
      <c r="G104" s="75"/>
      <c r="H104" s="75"/>
      <c r="I104" s="75"/>
      <c r="J104" s="75"/>
      <c r="K104" s="75"/>
      <c r="L104" s="75"/>
      <c r="M104" s="75"/>
      <c r="N104" s="313"/>
      <c r="O104" s="154"/>
      <c r="P104" s="154"/>
      <c r="Q104" s="154"/>
    </row>
    <row r="105" spans="1:16384" s="141" customFormat="1" ht="13.5">
      <c r="A105" s="141" t="s">
        <v>677</v>
      </c>
      <c r="B105" s="139" t="s">
        <v>672</v>
      </c>
      <c r="C105" s="154"/>
      <c r="D105" s="154"/>
      <c r="E105" s="263">
        <v>1.1339999999999999</v>
      </c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4"/>
      <c r="EP105" s="154"/>
      <c r="EQ105" s="154"/>
      <c r="ER105" s="154"/>
      <c r="ES105" s="154"/>
      <c r="ET105" s="154"/>
      <c r="EU105" s="154"/>
      <c r="EV105" s="154"/>
      <c r="EW105" s="154"/>
      <c r="EX105" s="154"/>
      <c r="EY105" s="154"/>
      <c r="EZ105" s="154"/>
      <c r="FA105" s="154"/>
      <c r="FB105" s="154"/>
      <c r="FC105" s="154"/>
      <c r="FD105" s="154"/>
      <c r="FE105" s="154"/>
      <c r="FF105" s="154"/>
      <c r="FG105" s="154"/>
      <c r="FH105" s="154"/>
      <c r="FI105" s="154"/>
      <c r="FJ105" s="154"/>
      <c r="FK105" s="154"/>
      <c r="FL105" s="154"/>
      <c r="FM105" s="154"/>
      <c r="FN105" s="154"/>
      <c r="FO105" s="154"/>
      <c r="FP105" s="154"/>
      <c r="FQ105" s="154"/>
      <c r="FR105" s="154"/>
      <c r="FS105" s="154"/>
      <c r="FT105" s="154"/>
      <c r="FU105" s="154"/>
      <c r="FV105" s="154"/>
      <c r="FW105" s="154"/>
      <c r="FX105" s="154"/>
      <c r="FY105" s="154"/>
      <c r="FZ105" s="154"/>
      <c r="GA105" s="154"/>
      <c r="GB105" s="154"/>
      <c r="GC105" s="154"/>
      <c r="GD105" s="154"/>
      <c r="GE105" s="154"/>
      <c r="GF105" s="154"/>
      <c r="GG105" s="154"/>
      <c r="GH105" s="154"/>
      <c r="GI105" s="154"/>
      <c r="GJ105" s="154"/>
      <c r="GK105" s="154"/>
      <c r="GL105" s="154"/>
      <c r="GM105" s="154"/>
      <c r="GN105" s="154"/>
      <c r="GO105" s="154"/>
      <c r="GP105" s="154"/>
      <c r="GQ105" s="154"/>
      <c r="GR105" s="154"/>
      <c r="GS105" s="154"/>
      <c r="GT105" s="154"/>
      <c r="GU105" s="154"/>
      <c r="GV105" s="154"/>
      <c r="GW105" s="154"/>
      <c r="GX105" s="154"/>
      <c r="GY105" s="154"/>
      <c r="GZ105" s="154"/>
      <c r="HA105" s="154"/>
      <c r="HB105" s="154"/>
      <c r="HC105" s="154"/>
      <c r="HD105" s="154"/>
      <c r="HE105" s="154"/>
      <c r="HF105" s="154"/>
      <c r="HG105" s="154"/>
      <c r="HH105" s="154"/>
      <c r="HI105" s="154"/>
      <c r="HJ105" s="154"/>
      <c r="HK105" s="154"/>
      <c r="HL105" s="154"/>
      <c r="HM105" s="154"/>
      <c r="HN105" s="154"/>
      <c r="HO105" s="154"/>
      <c r="HP105" s="154"/>
      <c r="HQ105" s="154"/>
      <c r="HR105" s="154"/>
      <c r="HS105" s="154"/>
      <c r="HT105" s="154"/>
      <c r="HU105" s="154"/>
      <c r="HV105" s="154"/>
      <c r="HW105" s="154"/>
      <c r="HX105" s="154"/>
      <c r="HY105" s="154"/>
      <c r="HZ105" s="154"/>
      <c r="IA105" s="154"/>
      <c r="IB105" s="154"/>
      <c r="IC105" s="154"/>
      <c r="ID105" s="154"/>
      <c r="IE105" s="154"/>
      <c r="IF105" s="154"/>
      <c r="IG105" s="154"/>
      <c r="IH105" s="154"/>
      <c r="II105" s="154"/>
      <c r="IJ105" s="154"/>
      <c r="IK105" s="154"/>
      <c r="IL105" s="154"/>
      <c r="IM105" s="154"/>
      <c r="IN105" s="154"/>
      <c r="IO105" s="154"/>
      <c r="IP105" s="154"/>
      <c r="IQ105" s="154"/>
      <c r="IR105" s="154"/>
      <c r="IS105" s="154"/>
      <c r="IT105" s="154"/>
      <c r="IU105" s="154"/>
      <c r="IV105" s="154"/>
      <c r="IW105" s="154"/>
      <c r="IX105" s="154"/>
      <c r="IY105" s="154"/>
      <c r="IZ105" s="154"/>
      <c r="JA105" s="154"/>
      <c r="JB105" s="154"/>
      <c r="JC105" s="154"/>
      <c r="JD105" s="154"/>
      <c r="JE105" s="154"/>
      <c r="JF105" s="154"/>
      <c r="JG105" s="154"/>
      <c r="JH105" s="154"/>
      <c r="JI105" s="154"/>
      <c r="JJ105" s="154"/>
      <c r="JK105" s="154"/>
      <c r="JL105" s="154"/>
      <c r="JM105" s="154"/>
      <c r="JN105" s="154"/>
      <c r="JO105" s="154"/>
      <c r="JP105" s="154"/>
      <c r="JQ105" s="154"/>
      <c r="JR105" s="154"/>
      <c r="JS105" s="154"/>
      <c r="JT105" s="154"/>
      <c r="JU105" s="154"/>
      <c r="JV105" s="154"/>
      <c r="JW105" s="154"/>
      <c r="JX105" s="154"/>
      <c r="JY105" s="154"/>
      <c r="JZ105" s="154"/>
      <c r="KA105" s="154"/>
      <c r="KB105" s="154"/>
      <c r="KC105" s="154"/>
      <c r="KD105" s="154"/>
      <c r="KE105" s="154"/>
      <c r="KF105" s="154"/>
      <c r="KG105" s="154"/>
      <c r="KH105" s="154"/>
      <c r="KI105" s="154"/>
      <c r="KJ105" s="154"/>
      <c r="KK105" s="154"/>
      <c r="KL105" s="154"/>
      <c r="KM105" s="154"/>
      <c r="KN105" s="154"/>
      <c r="KO105" s="154"/>
      <c r="KP105" s="154"/>
      <c r="KQ105" s="154"/>
      <c r="KR105" s="154"/>
      <c r="KS105" s="154"/>
      <c r="KT105" s="154"/>
      <c r="KU105" s="154"/>
      <c r="KV105" s="154"/>
      <c r="KW105" s="154"/>
      <c r="KX105" s="154"/>
      <c r="KY105" s="154"/>
      <c r="KZ105" s="154"/>
      <c r="LA105" s="154"/>
      <c r="LB105" s="154"/>
      <c r="LC105" s="154"/>
      <c r="LD105" s="154"/>
      <c r="LE105" s="154"/>
      <c r="LF105" s="154"/>
      <c r="LG105" s="154"/>
      <c r="LH105" s="154"/>
      <c r="LI105" s="154"/>
      <c r="LJ105" s="154"/>
      <c r="LK105" s="154"/>
      <c r="LL105" s="154"/>
      <c r="LM105" s="154"/>
      <c r="LN105" s="154"/>
      <c r="LO105" s="154"/>
      <c r="LP105" s="154"/>
      <c r="LQ105" s="154"/>
      <c r="LR105" s="154"/>
      <c r="LS105" s="154"/>
      <c r="LT105" s="154"/>
      <c r="LU105" s="154"/>
      <c r="LV105" s="154"/>
      <c r="LW105" s="154"/>
      <c r="LX105" s="154"/>
      <c r="LY105" s="154"/>
      <c r="LZ105" s="154"/>
      <c r="MA105" s="154"/>
      <c r="MB105" s="154"/>
      <c r="MC105" s="154"/>
      <c r="MD105" s="154"/>
      <c r="ME105" s="154"/>
      <c r="MF105" s="154"/>
      <c r="MG105" s="154"/>
      <c r="MH105" s="154"/>
      <c r="MI105" s="154"/>
      <c r="MJ105" s="154"/>
      <c r="MK105" s="154"/>
      <c r="ML105" s="154"/>
      <c r="MM105" s="154"/>
      <c r="MN105" s="154"/>
      <c r="MO105" s="154"/>
      <c r="MP105" s="154"/>
      <c r="MQ105" s="154"/>
      <c r="MR105" s="154"/>
      <c r="MS105" s="154"/>
      <c r="MT105" s="154"/>
      <c r="MU105" s="154"/>
      <c r="MV105" s="154"/>
      <c r="MW105" s="154"/>
      <c r="MX105" s="154"/>
      <c r="MY105" s="154"/>
      <c r="MZ105" s="154"/>
      <c r="NA105" s="154"/>
      <c r="NB105" s="154"/>
      <c r="NC105" s="154"/>
      <c r="ND105" s="154"/>
      <c r="NE105" s="154"/>
      <c r="NF105" s="154"/>
      <c r="NG105" s="154"/>
      <c r="NH105" s="154"/>
      <c r="NI105" s="154"/>
      <c r="NJ105" s="154"/>
      <c r="NK105" s="154"/>
      <c r="NL105" s="154"/>
      <c r="NM105" s="154"/>
      <c r="NN105" s="154"/>
      <c r="NO105" s="154"/>
      <c r="NP105" s="154"/>
      <c r="NQ105" s="154"/>
      <c r="NR105" s="154"/>
      <c r="NS105" s="154"/>
      <c r="NT105" s="154"/>
      <c r="NU105" s="154"/>
      <c r="NV105" s="154"/>
      <c r="NW105" s="154"/>
      <c r="NX105" s="154"/>
      <c r="NY105" s="154"/>
      <c r="NZ105" s="154"/>
      <c r="OA105" s="154"/>
      <c r="OB105" s="154"/>
      <c r="OC105" s="154"/>
      <c r="OD105" s="154"/>
      <c r="OE105" s="154"/>
      <c r="OF105" s="154"/>
      <c r="OG105" s="154"/>
      <c r="OH105" s="154"/>
      <c r="OI105" s="154"/>
      <c r="OJ105" s="154"/>
      <c r="OK105" s="154"/>
      <c r="OL105" s="154"/>
      <c r="OM105" s="154"/>
      <c r="ON105" s="154"/>
      <c r="OO105" s="154"/>
      <c r="OP105" s="154"/>
      <c r="OQ105" s="154"/>
      <c r="OR105" s="154"/>
      <c r="OS105" s="154"/>
      <c r="OT105" s="154"/>
      <c r="OU105" s="154"/>
      <c r="OV105" s="154"/>
      <c r="OW105" s="154"/>
      <c r="OX105" s="154"/>
      <c r="OY105" s="154"/>
      <c r="OZ105" s="154"/>
      <c r="PA105" s="154"/>
      <c r="PB105" s="154"/>
      <c r="PC105" s="154"/>
      <c r="PD105" s="154"/>
      <c r="PE105" s="154"/>
      <c r="PF105" s="154"/>
      <c r="PG105" s="154"/>
      <c r="PH105" s="154"/>
      <c r="PI105" s="154"/>
      <c r="PJ105" s="154"/>
      <c r="PK105" s="154"/>
      <c r="PL105" s="154"/>
      <c r="PM105" s="154"/>
      <c r="PN105" s="154"/>
      <c r="PO105" s="154"/>
      <c r="PP105" s="154"/>
      <c r="PQ105" s="154"/>
      <c r="PR105" s="154"/>
      <c r="PS105" s="154"/>
      <c r="PT105" s="154"/>
      <c r="PU105" s="154"/>
      <c r="PV105" s="154"/>
      <c r="PW105" s="154"/>
      <c r="PX105" s="154"/>
      <c r="PY105" s="154"/>
      <c r="PZ105" s="154"/>
      <c r="QA105" s="154"/>
      <c r="QB105" s="154"/>
      <c r="QC105" s="154"/>
      <c r="QD105" s="154"/>
      <c r="QE105" s="154"/>
      <c r="QF105" s="154"/>
      <c r="QG105" s="154"/>
      <c r="QH105" s="154"/>
      <c r="QI105" s="154"/>
      <c r="QJ105" s="154"/>
      <c r="QK105" s="154"/>
      <c r="QL105" s="154"/>
      <c r="QM105" s="154"/>
      <c r="QN105" s="154"/>
      <c r="QO105" s="154"/>
      <c r="QP105" s="154"/>
      <c r="QQ105" s="154"/>
      <c r="QR105" s="154"/>
      <c r="QS105" s="154"/>
      <c r="QT105" s="154"/>
      <c r="QU105" s="154"/>
      <c r="QV105" s="154"/>
      <c r="QW105" s="154"/>
      <c r="QX105" s="154"/>
      <c r="QY105" s="154"/>
      <c r="QZ105" s="154"/>
      <c r="RA105" s="154"/>
      <c r="RB105" s="154"/>
      <c r="RC105" s="154"/>
      <c r="RD105" s="154"/>
      <c r="RE105" s="154"/>
      <c r="RF105" s="154"/>
      <c r="RG105" s="154"/>
      <c r="RH105" s="154"/>
      <c r="RI105" s="154"/>
      <c r="RJ105" s="154"/>
      <c r="RK105" s="154"/>
      <c r="RL105" s="154"/>
      <c r="RM105" s="154"/>
      <c r="RN105" s="154"/>
      <c r="RO105" s="154"/>
      <c r="RP105" s="154"/>
      <c r="RQ105" s="154"/>
      <c r="RR105" s="154"/>
      <c r="RS105" s="154"/>
      <c r="RT105" s="154"/>
      <c r="RU105" s="154"/>
      <c r="RV105" s="154"/>
      <c r="RW105" s="154"/>
      <c r="RX105" s="154"/>
      <c r="RY105" s="154"/>
      <c r="RZ105" s="154"/>
      <c r="SA105" s="154"/>
      <c r="SB105" s="154"/>
      <c r="SC105" s="154"/>
      <c r="SD105" s="154"/>
      <c r="SE105" s="154"/>
      <c r="SF105" s="154"/>
      <c r="SG105" s="154"/>
      <c r="SH105" s="154"/>
      <c r="SI105" s="154"/>
      <c r="SJ105" s="154"/>
      <c r="SK105" s="154"/>
      <c r="SL105" s="154"/>
      <c r="SM105" s="154"/>
      <c r="SN105" s="154"/>
      <c r="SO105" s="154"/>
      <c r="SP105" s="154"/>
      <c r="SQ105" s="154"/>
      <c r="SR105" s="154"/>
      <c r="SS105" s="154"/>
      <c r="ST105" s="154"/>
      <c r="SU105" s="154"/>
      <c r="SV105" s="154"/>
      <c r="SW105" s="154"/>
      <c r="SX105" s="154"/>
      <c r="SY105" s="154"/>
      <c r="SZ105" s="154"/>
      <c r="TA105" s="154"/>
      <c r="TB105" s="154"/>
      <c r="TC105" s="154"/>
      <c r="TD105" s="154"/>
      <c r="TE105" s="154"/>
      <c r="TF105" s="154"/>
      <c r="TG105" s="154"/>
      <c r="TH105" s="154"/>
      <c r="TI105" s="154"/>
      <c r="TJ105" s="154"/>
      <c r="TK105" s="154"/>
      <c r="TL105" s="154"/>
      <c r="TM105" s="154"/>
      <c r="TN105" s="154"/>
      <c r="TO105" s="154"/>
      <c r="TP105" s="154"/>
      <c r="TQ105" s="154"/>
      <c r="TR105" s="154"/>
      <c r="TS105" s="154"/>
      <c r="TT105" s="154"/>
      <c r="TU105" s="154"/>
      <c r="TV105" s="154"/>
      <c r="TW105" s="154"/>
      <c r="TX105" s="154"/>
      <c r="TY105" s="154"/>
      <c r="TZ105" s="154"/>
      <c r="UA105" s="154"/>
      <c r="UB105" s="154"/>
      <c r="UC105" s="154"/>
      <c r="UD105" s="154"/>
      <c r="UE105" s="154"/>
      <c r="UF105" s="154"/>
      <c r="UG105" s="154"/>
      <c r="UH105" s="154"/>
      <c r="UI105" s="154"/>
      <c r="UJ105" s="154"/>
      <c r="UK105" s="154"/>
      <c r="UL105" s="154"/>
      <c r="UM105" s="154"/>
      <c r="UN105" s="154"/>
      <c r="UO105" s="154"/>
      <c r="UP105" s="154"/>
      <c r="UQ105" s="154"/>
      <c r="UR105" s="154"/>
      <c r="US105" s="154"/>
      <c r="UT105" s="154"/>
      <c r="UU105" s="154"/>
      <c r="UV105" s="154"/>
      <c r="UW105" s="154"/>
      <c r="UX105" s="154"/>
      <c r="UY105" s="154"/>
      <c r="UZ105" s="154"/>
      <c r="VA105" s="154"/>
      <c r="VB105" s="154"/>
      <c r="VC105" s="154"/>
      <c r="VD105" s="154"/>
      <c r="VE105" s="154"/>
      <c r="VF105" s="154"/>
      <c r="VG105" s="154"/>
      <c r="VH105" s="154"/>
      <c r="VI105" s="154"/>
      <c r="VJ105" s="154"/>
      <c r="VK105" s="154"/>
      <c r="VL105" s="154"/>
      <c r="VM105" s="154"/>
      <c r="VN105" s="154"/>
      <c r="VO105" s="154"/>
      <c r="VP105" s="154"/>
      <c r="VQ105" s="154"/>
      <c r="VR105" s="154"/>
      <c r="VS105" s="154"/>
      <c r="VT105" s="154"/>
      <c r="VU105" s="154"/>
      <c r="VV105" s="154"/>
      <c r="VW105" s="154"/>
      <c r="VX105" s="154"/>
      <c r="VY105" s="154"/>
      <c r="VZ105" s="154"/>
      <c r="WA105" s="154"/>
      <c r="WB105" s="154"/>
      <c r="WC105" s="154"/>
      <c r="WD105" s="154"/>
      <c r="WE105" s="154"/>
      <c r="WF105" s="154"/>
      <c r="WG105" s="154"/>
      <c r="WH105" s="154"/>
      <c r="WI105" s="154"/>
      <c r="WJ105" s="154"/>
      <c r="WK105" s="154"/>
      <c r="WL105" s="154"/>
      <c r="WM105" s="154"/>
      <c r="WN105" s="154"/>
      <c r="WO105" s="154"/>
      <c r="WP105" s="154"/>
      <c r="WQ105" s="154"/>
      <c r="WR105" s="154"/>
      <c r="WS105" s="154"/>
      <c r="WT105" s="154"/>
      <c r="WU105" s="154"/>
      <c r="WV105" s="154"/>
      <c r="WW105" s="154"/>
      <c r="WX105" s="154"/>
      <c r="WY105" s="154"/>
      <c r="WZ105" s="154"/>
      <c r="XA105" s="154"/>
      <c r="XB105" s="154"/>
      <c r="XC105" s="154"/>
      <c r="XD105" s="154"/>
      <c r="XE105" s="154"/>
      <c r="XF105" s="154"/>
      <c r="XG105" s="154"/>
      <c r="XH105" s="154"/>
      <c r="XI105" s="154"/>
      <c r="XJ105" s="154"/>
      <c r="XK105" s="154"/>
      <c r="XL105" s="154"/>
      <c r="XM105" s="154"/>
      <c r="XN105" s="154"/>
      <c r="XO105" s="154"/>
      <c r="XP105" s="154"/>
      <c r="XQ105" s="154"/>
      <c r="XR105" s="154"/>
      <c r="XS105" s="154"/>
      <c r="XT105" s="154"/>
      <c r="XU105" s="154"/>
      <c r="XV105" s="154"/>
      <c r="XW105" s="154"/>
      <c r="XX105" s="154"/>
      <c r="XY105" s="154"/>
      <c r="XZ105" s="154"/>
      <c r="YA105" s="154"/>
      <c r="YB105" s="154"/>
      <c r="YC105" s="154"/>
      <c r="YD105" s="154"/>
      <c r="YE105" s="154"/>
      <c r="YF105" s="154"/>
      <c r="YG105" s="154"/>
      <c r="YH105" s="154"/>
      <c r="YI105" s="154"/>
      <c r="YJ105" s="154"/>
      <c r="YK105" s="154"/>
      <c r="YL105" s="154"/>
      <c r="YM105" s="154"/>
      <c r="YN105" s="154"/>
      <c r="YO105" s="154"/>
      <c r="YP105" s="154"/>
      <c r="YQ105" s="154"/>
      <c r="YR105" s="154"/>
      <c r="YS105" s="154"/>
      <c r="YT105" s="154"/>
      <c r="YU105" s="154"/>
      <c r="YV105" s="154"/>
      <c r="YW105" s="154"/>
      <c r="YX105" s="154"/>
      <c r="YY105" s="154"/>
      <c r="YZ105" s="154"/>
      <c r="ZA105" s="154"/>
      <c r="ZB105" s="154"/>
      <c r="ZC105" s="154"/>
      <c r="ZD105" s="154"/>
      <c r="ZE105" s="154"/>
      <c r="ZF105" s="154"/>
      <c r="ZG105" s="154"/>
      <c r="ZH105" s="154"/>
      <c r="ZI105" s="154"/>
      <c r="ZJ105" s="154"/>
      <c r="ZK105" s="154"/>
      <c r="ZL105" s="154"/>
      <c r="ZM105" s="154"/>
      <c r="ZN105" s="154"/>
      <c r="ZO105" s="154"/>
      <c r="ZP105" s="154"/>
      <c r="ZQ105" s="154"/>
      <c r="ZR105" s="154"/>
      <c r="ZS105" s="154"/>
      <c r="ZT105" s="154"/>
      <c r="ZU105" s="154"/>
      <c r="ZV105" s="154"/>
      <c r="ZW105" s="154"/>
      <c r="ZX105" s="154"/>
      <c r="ZY105" s="154"/>
      <c r="ZZ105" s="154"/>
      <c r="AAA105" s="154"/>
      <c r="AAB105" s="154"/>
      <c r="AAC105" s="154"/>
      <c r="AAD105" s="154"/>
      <c r="AAE105" s="154"/>
      <c r="AAF105" s="154"/>
      <c r="AAG105" s="154"/>
      <c r="AAH105" s="154"/>
      <c r="AAI105" s="154"/>
      <c r="AAJ105" s="154"/>
      <c r="AAK105" s="154"/>
      <c r="AAL105" s="154"/>
      <c r="AAM105" s="154"/>
      <c r="AAN105" s="154"/>
      <c r="AAO105" s="154"/>
      <c r="AAP105" s="154"/>
      <c r="AAQ105" s="154"/>
      <c r="AAR105" s="154"/>
      <c r="AAS105" s="154"/>
      <c r="AAT105" s="154"/>
      <c r="AAU105" s="154"/>
      <c r="AAV105" s="154"/>
      <c r="AAW105" s="154"/>
      <c r="AAX105" s="154"/>
      <c r="AAY105" s="154"/>
      <c r="AAZ105" s="154"/>
      <c r="ABA105" s="154"/>
      <c r="ABB105" s="154"/>
      <c r="ABC105" s="154"/>
      <c r="ABD105" s="154"/>
      <c r="ABE105" s="154"/>
      <c r="ABF105" s="154"/>
      <c r="ABG105" s="154"/>
      <c r="ABH105" s="154"/>
      <c r="ABI105" s="154"/>
      <c r="ABJ105" s="154"/>
      <c r="ABK105" s="154"/>
      <c r="ABL105" s="154"/>
      <c r="ABM105" s="154"/>
      <c r="ABN105" s="154"/>
      <c r="ABO105" s="154"/>
      <c r="ABP105" s="154"/>
      <c r="ABQ105" s="154"/>
      <c r="ABR105" s="154"/>
      <c r="ABS105" s="154"/>
      <c r="ABT105" s="154"/>
      <c r="ABU105" s="154"/>
      <c r="ABV105" s="154"/>
      <c r="ABW105" s="154"/>
      <c r="ABX105" s="154"/>
      <c r="ABY105" s="154"/>
      <c r="ABZ105" s="154"/>
      <c r="ACA105" s="154"/>
      <c r="ACB105" s="154"/>
      <c r="ACC105" s="154"/>
      <c r="ACD105" s="154"/>
      <c r="ACE105" s="154"/>
      <c r="ACF105" s="154"/>
      <c r="ACG105" s="154"/>
      <c r="ACH105" s="154"/>
      <c r="ACI105" s="154"/>
      <c r="ACJ105" s="154"/>
      <c r="ACK105" s="154"/>
      <c r="ACL105" s="154"/>
      <c r="ACM105" s="154"/>
      <c r="ACN105" s="154"/>
      <c r="ACO105" s="154"/>
      <c r="ACP105" s="154"/>
      <c r="ACQ105" s="154"/>
      <c r="ACR105" s="154"/>
      <c r="ACS105" s="154"/>
      <c r="ACT105" s="154"/>
      <c r="ACU105" s="154"/>
      <c r="ACV105" s="154"/>
      <c r="ACW105" s="154"/>
      <c r="ACX105" s="154"/>
      <c r="ACY105" s="154"/>
      <c r="ACZ105" s="154"/>
      <c r="ADA105" s="154"/>
      <c r="ADB105" s="154"/>
      <c r="ADC105" s="154"/>
      <c r="ADD105" s="154"/>
      <c r="ADE105" s="154"/>
      <c r="ADF105" s="154"/>
      <c r="ADG105" s="154"/>
      <c r="ADH105" s="154"/>
      <c r="ADI105" s="154"/>
      <c r="ADJ105" s="154"/>
      <c r="ADK105" s="154"/>
      <c r="ADL105" s="154"/>
      <c r="ADM105" s="154"/>
      <c r="ADN105" s="154"/>
      <c r="ADO105" s="154"/>
      <c r="ADP105" s="154"/>
      <c r="ADQ105" s="154"/>
      <c r="ADR105" s="154"/>
      <c r="ADS105" s="154"/>
      <c r="ADT105" s="154"/>
      <c r="ADU105" s="154"/>
      <c r="ADV105" s="154"/>
      <c r="ADW105" s="154"/>
      <c r="ADX105" s="154"/>
      <c r="ADY105" s="154"/>
      <c r="ADZ105" s="154"/>
      <c r="AEA105" s="154"/>
      <c r="AEB105" s="154"/>
      <c r="AEC105" s="154"/>
      <c r="AED105" s="154"/>
      <c r="AEE105" s="154"/>
      <c r="AEF105" s="154"/>
      <c r="AEG105" s="154"/>
      <c r="AEH105" s="154"/>
      <c r="AEI105" s="154"/>
      <c r="AEJ105" s="154"/>
      <c r="AEK105" s="154"/>
      <c r="AEL105" s="154"/>
      <c r="AEM105" s="154"/>
      <c r="AEN105" s="154"/>
      <c r="AEO105" s="154"/>
      <c r="AEP105" s="154"/>
      <c r="AEQ105" s="154"/>
      <c r="AER105" s="154"/>
      <c r="AES105" s="154"/>
      <c r="AET105" s="154"/>
      <c r="AEU105" s="154"/>
      <c r="AEV105" s="154"/>
      <c r="AEW105" s="154"/>
      <c r="AEX105" s="154"/>
      <c r="AEY105" s="154"/>
      <c r="AEZ105" s="154"/>
      <c r="AFA105" s="154"/>
      <c r="AFB105" s="154"/>
      <c r="AFC105" s="154"/>
      <c r="AFD105" s="154"/>
      <c r="AFE105" s="154"/>
      <c r="AFF105" s="154"/>
      <c r="AFG105" s="154"/>
      <c r="AFH105" s="154"/>
      <c r="AFI105" s="154"/>
      <c r="AFJ105" s="154"/>
      <c r="AFK105" s="154"/>
      <c r="AFL105" s="154"/>
      <c r="AFM105" s="154"/>
      <c r="AFN105" s="154"/>
      <c r="AFO105" s="154"/>
      <c r="AFP105" s="154"/>
      <c r="AFQ105" s="154"/>
      <c r="AFR105" s="154"/>
      <c r="AFS105" s="154"/>
      <c r="AFT105" s="154"/>
      <c r="AFU105" s="154"/>
      <c r="AFV105" s="154"/>
      <c r="AFW105" s="154"/>
      <c r="AFX105" s="154"/>
      <c r="AFY105" s="154"/>
      <c r="AFZ105" s="154"/>
      <c r="AGA105" s="154"/>
      <c r="AGB105" s="154"/>
      <c r="AGC105" s="154"/>
      <c r="AGD105" s="154"/>
      <c r="AGE105" s="154"/>
      <c r="AGF105" s="154"/>
      <c r="AGG105" s="154"/>
      <c r="AGH105" s="154"/>
      <c r="AGI105" s="154"/>
      <c r="AGJ105" s="154"/>
      <c r="AGK105" s="154"/>
      <c r="AGL105" s="154"/>
      <c r="AGM105" s="154"/>
      <c r="AGN105" s="154"/>
      <c r="AGO105" s="154"/>
      <c r="AGP105" s="154"/>
      <c r="AGQ105" s="154"/>
      <c r="AGR105" s="154"/>
      <c r="AGS105" s="154"/>
      <c r="AGT105" s="154"/>
      <c r="AGU105" s="154"/>
      <c r="AGV105" s="154"/>
      <c r="AGW105" s="154"/>
      <c r="AGX105" s="154"/>
      <c r="AGY105" s="154"/>
      <c r="AGZ105" s="154"/>
      <c r="AHA105" s="154"/>
      <c r="AHB105" s="154"/>
      <c r="AHC105" s="154"/>
      <c r="AHD105" s="154"/>
      <c r="AHE105" s="154"/>
      <c r="AHF105" s="154"/>
      <c r="AHG105" s="154"/>
      <c r="AHH105" s="154"/>
      <c r="AHI105" s="154"/>
      <c r="AHJ105" s="154"/>
      <c r="AHK105" s="154"/>
      <c r="AHL105" s="154"/>
      <c r="AHM105" s="154"/>
      <c r="AHN105" s="154"/>
      <c r="AHO105" s="154"/>
      <c r="AHP105" s="154"/>
      <c r="AHQ105" s="154"/>
      <c r="AHR105" s="154"/>
      <c r="AHS105" s="154"/>
      <c r="AHT105" s="154"/>
      <c r="AHU105" s="154"/>
      <c r="AHV105" s="154"/>
      <c r="AHW105" s="154"/>
      <c r="AHX105" s="154"/>
      <c r="AHY105" s="154"/>
      <c r="AHZ105" s="154"/>
      <c r="AIA105" s="154"/>
      <c r="AIB105" s="154"/>
      <c r="AIC105" s="154"/>
      <c r="AID105" s="154"/>
      <c r="AIE105" s="154"/>
      <c r="AIF105" s="154"/>
      <c r="AIG105" s="154"/>
      <c r="AIH105" s="154"/>
      <c r="AII105" s="154"/>
      <c r="AIJ105" s="154"/>
      <c r="AIK105" s="154"/>
      <c r="AIL105" s="154"/>
      <c r="AIM105" s="154"/>
      <c r="AIN105" s="154"/>
      <c r="AIO105" s="154"/>
      <c r="AIP105" s="154"/>
      <c r="AIQ105" s="154"/>
      <c r="AIR105" s="154"/>
      <c r="AIS105" s="154"/>
      <c r="AIT105" s="154"/>
      <c r="AIU105" s="154"/>
      <c r="AIV105" s="154"/>
      <c r="AIW105" s="154"/>
      <c r="AIX105" s="154"/>
      <c r="AIY105" s="154"/>
      <c r="AIZ105" s="154"/>
      <c r="AJA105" s="154"/>
      <c r="AJB105" s="154"/>
      <c r="AJC105" s="154"/>
      <c r="AJD105" s="154"/>
      <c r="AJE105" s="154"/>
      <c r="AJF105" s="154"/>
      <c r="AJG105" s="154"/>
      <c r="AJH105" s="154"/>
      <c r="AJI105" s="154"/>
      <c r="AJJ105" s="154"/>
      <c r="AJK105" s="154"/>
      <c r="AJL105" s="154"/>
      <c r="AJM105" s="154"/>
      <c r="AJN105" s="154"/>
      <c r="AJO105" s="154"/>
      <c r="AJP105" s="154"/>
      <c r="AJQ105" s="154"/>
      <c r="AJR105" s="154"/>
      <c r="AJS105" s="154"/>
      <c r="AJT105" s="154"/>
      <c r="AJU105" s="154"/>
      <c r="AJV105" s="154"/>
      <c r="AJW105" s="154"/>
      <c r="AJX105" s="154"/>
      <c r="AJY105" s="154"/>
      <c r="AJZ105" s="154"/>
      <c r="AKA105" s="154"/>
      <c r="AKB105" s="154"/>
      <c r="AKC105" s="154"/>
      <c r="AKD105" s="154"/>
      <c r="AKE105" s="154"/>
      <c r="AKF105" s="154"/>
      <c r="AKG105" s="154"/>
      <c r="AKH105" s="154"/>
      <c r="AKI105" s="154"/>
      <c r="AKJ105" s="154"/>
      <c r="AKK105" s="154"/>
      <c r="AKL105" s="154"/>
      <c r="AKM105" s="154"/>
      <c r="AKN105" s="154"/>
      <c r="AKO105" s="154"/>
      <c r="AKP105" s="154"/>
      <c r="AKQ105" s="154"/>
      <c r="AKR105" s="154"/>
      <c r="AKS105" s="154"/>
      <c r="AKT105" s="154"/>
      <c r="AKU105" s="154"/>
      <c r="AKV105" s="154"/>
      <c r="AKW105" s="154"/>
      <c r="AKX105" s="154"/>
      <c r="AKY105" s="154"/>
      <c r="AKZ105" s="154"/>
      <c r="ALA105" s="154"/>
      <c r="ALB105" s="154"/>
      <c r="ALC105" s="154"/>
      <c r="ALD105" s="154"/>
      <c r="ALE105" s="154"/>
      <c r="ALF105" s="154"/>
      <c r="ALG105" s="154"/>
      <c r="ALH105" s="154"/>
      <c r="ALI105" s="154"/>
      <c r="ALJ105" s="154"/>
      <c r="ALK105" s="154"/>
      <c r="ALL105" s="154"/>
      <c r="ALM105" s="154"/>
      <c r="ALN105" s="154"/>
      <c r="ALO105" s="154"/>
      <c r="ALP105" s="154"/>
      <c r="ALQ105" s="154"/>
      <c r="ALR105" s="154"/>
      <c r="ALS105" s="154"/>
      <c r="ALT105" s="154"/>
      <c r="ALU105" s="154"/>
      <c r="ALV105" s="154"/>
      <c r="ALW105" s="154"/>
      <c r="ALX105" s="154"/>
      <c r="ALY105" s="154"/>
      <c r="ALZ105" s="154"/>
      <c r="AMA105" s="154"/>
      <c r="AMB105" s="154"/>
      <c r="AMC105" s="154"/>
      <c r="AMD105" s="154"/>
      <c r="AME105" s="154"/>
      <c r="AMF105" s="154"/>
      <c r="AMG105" s="154"/>
      <c r="AMH105" s="154"/>
      <c r="AMI105" s="154"/>
      <c r="AMJ105" s="154"/>
      <c r="AMK105" s="154"/>
      <c r="AML105" s="154"/>
      <c r="AMM105" s="154"/>
      <c r="AMN105" s="154"/>
      <c r="AMO105" s="154"/>
      <c r="AMP105" s="154"/>
      <c r="AMQ105" s="154"/>
      <c r="AMR105" s="154"/>
      <c r="AMS105" s="154"/>
      <c r="AMT105" s="154"/>
      <c r="AMU105" s="154"/>
      <c r="AMV105" s="154"/>
      <c r="AMW105" s="154"/>
      <c r="AMX105" s="154"/>
      <c r="AMY105" s="154"/>
      <c r="AMZ105" s="154"/>
      <c r="ANA105" s="154"/>
      <c r="ANB105" s="154"/>
      <c r="ANC105" s="154"/>
      <c r="AND105" s="154"/>
      <c r="ANE105" s="154"/>
      <c r="ANF105" s="154"/>
      <c r="ANG105" s="154"/>
      <c r="ANH105" s="154"/>
      <c r="ANI105" s="154"/>
      <c r="ANJ105" s="154"/>
      <c r="ANK105" s="154"/>
      <c r="ANL105" s="154"/>
      <c r="ANM105" s="154"/>
      <c r="ANN105" s="154"/>
      <c r="ANO105" s="154"/>
      <c r="ANP105" s="154"/>
      <c r="ANQ105" s="154"/>
      <c r="ANR105" s="154"/>
      <c r="ANS105" s="154"/>
      <c r="ANT105" s="154"/>
      <c r="ANU105" s="154"/>
      <c r="ANV105" s="154"/>
      <c r="ANW105" s="154"/>
      <c r="ANX105" s="154"/>
      <c r="ANY105" s="154"/>
      <c r="ANZ105" s="154"/>
      <c r="AOA105" s="154"/>
      <c r="AOB105" s="154"/>
      <c r="AOC105" s="154"/>
      <c r="AOD105" s="154"/>
      <c r="AOE105" s="154"/>
      <c r="AOF105" s="154"/>
      <c r="AOG105" s="154"/>
      <c r="AOH105" s="154"/>
      <c r="AOI105" s="154"/>
      <c r="AOJ105" s="154"/>
      <c r="AOK105" s="154"/>
      <c r="AOL105" s="154"/>
      <c r="AOM105" s="154"/>
      <c r="AON105" s="154"/>
      <c r="AOO105" s="154"/>
      <c r="AOP105" s="154"/>
      <c r="AOQ105" s="154"/>
      <c r="AOR105" s="154"/>
      <c r="AOS105" s="154"/>
      <c r="AOT105" s="154"/>
      <c r="AOU105" s="154"/>
      <c r="AOV105" s="154"/>
      <c r="AOW105" s="154"/>
      <c r="AOX105" s="154"/>
      <c r="AOY105" s="154"/>
      <c r="AOZ105" s="154"/>
      <c r="APA105" s="154"/>
      <c r="APB105" s="154"/>
      <c r="APC105" s="154"/>
      <c r="APD105" s="154"/>
      <c r="APE105" s="154"/>
      <c r="APF105" s="154"/>
      <c r="APG105" s="154"/>
      <c r="APH105" s="154"/>
      <c r="API105" s="154"/>
      <c r="APJ105" s="154"/>
      <c r="APK105" s="154"/>
      <c r="APL105" s="154"/>
      <c r="APM105" s="154"/>
      <c r="APN105" s="154"/>
      <c r="APO105" s="154"/>
      <c r="APP105" s="154"/>
      <c r="APQ105" s="154"/>
      <c r="APR105" s="154"/>
      <c r="APS105" s="154"/>
      <c r="APT105" s="154"/>
      <c r="APU105" s="154"/>
      <c r="APV105" s="154"/>
      <c r="APW105" s="154"/>
      <c r="APX105" s="154"/>
      <c r="APY105" s="154"/>
      <c r="APZ105" s="154"/>
      <c r="AQA105" s="154"/>
      <c r="AQB105" s="154"/>
      <c r="AQC105" s="154"/>
      <c r="AQD105" s="154"/>
      <c r="AQE105" s="154"/>
      <c r="AQF105" s="154"/>
      <c r="AQG105" s="154"/>
      <c r="AQH105" s="154"/>
      <c r="AQI105" s="154"/>
      <c r="AQJ105" s="154"/>
      <c r="AQK105" s="154"/>
      <c r="AQL105" s="154"/>
      <c r="AQM105" s="154"/>
      <c r="AQN105" s="154"/>
      <c r="AQO105" s="154"/>
      <c r="AQP105" s="154"/>
      <c r="AQQ105" s="154"/>
      <c r="AQR105" s="154"/>
      <c r="AQS105" s="154"/>
      <c r="AQT105" s="154"/>
      <c r="AQU105" s="154"/>
      <c r="AQV105" s="154"/>
      <c r="AQW105" s="154"/>
      <c r="AQX105" s="154"/>
      <c r="AQY105" s="154"/>
      <c r="AQZ105" s="154"/>
      <c r="ARA105" s="154"/>
      <c r="ARB105" s="154"/>
      <c r="ARC105" s="154"/>
      <c r="ARD105" s="154"/>
      <c r="ARE105" s="154"/>
      <c r="ARF105" s="154"/>
      <c r="ARG105" s="154"/>
      <c r="ARH105" s="154"/>
      <c r="ARI105" s="154"/>
      <c r="ARJ105" s="154"/>
      <c r="ARK105" s="154"/>
      <c r="ARL105" s="154"/>
      <c r="ARM105" s="154"/>
      <c r="ARN105" s="154"/>
      <c r="ARO105" s="154"/>
      <c r="ARP105" s="154"/>
      <c r="ARQ105" s="154"/>
      <c r="ARR105" s="154"/>
      <c r="ARS105" s="154"/>
      <c r="ART105" s="154"/>
      <c r="ARU105" s="154"/>
      <c r="ARV105" s="154"/>
      <c r="ARW105" s="154"/>
      <c r="ARX105" s="154"/>
      <c r="ARY105" s="154"/>
      <c r="ARZ105" s="154"/>
      <c r="ASA105" s="154"/>
      <c r="ASB105" s="154"/>
      <c r="ASC105" s="154"/>
      <c r="ASD105" s="154"/>
      <c r="ASE105" s="154"/>
      <c r="ASF105" s="154"/>
      <c r="ASG105" s="154"/>
      <c r="ASH105" s="154"/>
      <c r="ASI105" s="154"/>
      <c r="ASJ105" s="154"/>
      <c r="ASK105" s="154"/>
      <c r="ASL105" s="154"/>
      <c r="ASM105" s="154"/>
      <c r="ASN105" s="154"/>
      <c r="ASO105" s="154"/>
      <c r="ASP105" s="154"/>
      <c r="ASQ105" s="154"/>
      <c r="ASR105" s="154"/>
      <c r="ASS105" s="154"/>
      <c r="AST105" s="154"/>
      <c r="ASU105" s="154"/>
      <c r="ASV105" s="154"/>
      <c r="ASW105" s="154"/>
      <c r="ASX105" s="154"/>
      <c r="ASY105" s="154"/>
      <c r="ASZ105" s="154"/>
      <c r="ATA105" s="154"/>
      <c r="ATB105" s="154"/>
      <c r="ATC105" s="154"/>
      <c r="ATD105" s="154"/>
      <c r="ATE105" s="154"/>
      <c r="ATF105" s="154"/>
      <c r="ATG105" s="154"/>
      <c r="ATH105" s="154"/>
      <c r="ATI105" s="154"/>
      <c r="ATJ105" s="154"/>
      <c r="ATK105" s="154"/>
      <c r="ATL105" s="154"/>
      <c r="ATM105" s="154"/>
      <c r="ATN105" s="154"/>
      <c r="ATO105" s="154"/>
      <c r="ATP105" s="154"/>
      <c r="ATQ105" s="154"/>
      <c r="ATR105" s="154"/>
      <c r="ATS105" s="154"/>
      <c r="ATT105" s="154"/>
      <c r="ATU105" s="154"/>
      <c r="ATV105" s="154"/>
      <c r="ATW105" s="154"/>
      <c r="ATX105" s="154"/>
      <c r="ATY105" s="154"/>
      <c r="ATZ105" s="154"/>
      <c r="AUA105" s="154"/>
      <c r="AUB105" s="154"/>
      <c r="AUC105" s="154"/>
      <c r="AUD105" s="154"/>
      <c r="AUE105" s="154"/>
      <c r="AUF105" s="154"/>
      <c r="AUG105" s="154"/>
      <c r="AUH105" s="154"/>
      <c r="AUI105" s="154"/>
      <c r="AUJ105" s="154"/>
      <c r="AUK105" s="154"/>
      <c r="AUL105" s="154"/>
      <c r="AUM105" s="154"/>
      <c r="AUN105" s="154"/>
      <c r="AUO105" s="154"/>
      <c r="AUP105" s="154"/>
      <c r="AUQ105" s="154"/>
      <c r="AUR105" s="154"/>
      <c r="AUS105" s="154"/>
      <c r="AUT105" s="154"/>
      <c r="AUU105" s="154"/>
      <c r="AUV105" s="154"/>
      <c r="AUW105" s="154"/>
      <c r="AUX105" s="154"/>
      <c r="AUY105" s="154"/>
      <c r="AUZ105" s="154"/>
      <c r="AVA105" s="154"/>
      <c r="AVB105" s="154"/>
      <c r="AVC105" s="154"/>
      <c r="AVD105" s="154"/>
      <c r="AVE105" s="154"/>
      <c r="AVF105" s="154"/>
      <c r="AVG105" s="154"/>
      <c r="AVH105" s="154"/>
      <c r="AVI105" s="154"/>
      <c r="AVJ105" s="154"/>
      <c r="AVK105" s="154"/>
      <c r="AVL105" s="154"/>
      <c r="AVM105" s="154"/>
      <c r="AVN105" s="154"/>
      <c r="AVO105" s="154"/>
      <c r="AVP105" s="154"/>
      <c r="AVQ105" s="154"/>
      <c r="AVR105" s="154"/>
      <c r="AVS105" s="154"/>
      <c r="AVT105" s="154"/>
      <c r="AVU105" s="154"/>
      <c r="AVV105" s="154"/>
      <c r="AVW105" s="154"/>
      <c r="AVX105" s="154"/>
      <c r="AVY105" s="154"/>
      <c r="AVZ105" s="154"/>
      <c r="AWA105" s="154"/>
      <c r="AWB105" s="154"/>
      <c r="AWC105" s="154"/>
      <c r="AWD105" s="154"/>
      <c r="AWE105" s="154"/>
      <c r="AWF105" s="154"/>
      <c r="AWG105" s="154"/>
      <c r="AWH105" s="154"/>
      <c r="AWI105" s="154"/>
      <c r="AWJ105" s="154"/>
      <c r="AWK105" s="154"/>
      <c r="AWL105" s="154"/>
      <c r="AWM105" s="154"/>
      <c r="AWN105" s="154"/>
      <c r="AWO105" s="154"/>
      <c r="AWP105" s="154"/>
      <c r="AWQ105" s="154"/>
      <c r="AWR105" s="154"/>
      <c r="AWS105" s="154"/>
      <c r="AWT105" s="154"/>
      <c r="AWU105" s="154"/>
      <c r="AWV105" s="154"/>
      <c r="AWW105" s="154"/>
      <c r="AWX105" s="154"/>
      <c r="AWY105" s="154"/>
      <c r="AWZ105" s="154"/>
      <c r="AXA105" s="154"/>
      <c r="AXB105" s="154"/>
      <c r="AXC105" s="154"/>
      <c r="AXD105" s="154"/>
      <c r="AXE105" s="154"/>
      <c r="AXF105" s="154"/>
      <c r="AXG105" s="154"/>
      <c r="AXH105" s="154"/>
      <c r="AXI105" s="154"/>
      <c r="AXJ105" s="154"/>
      <c r="AXK105" s="154"/>
      <c r="AXL105" s="154"/>
      <c r="AXM105" s="154"/>
      <c r="AXN105" s="154"/>
      <c r="AXO105" s="154"/>
      <c r="AXP105" s="154"/>
      <c r="AXQ105" s="154"/>
      <c r="AXR105" s="154"/>
      <c r="AXS105" s="154"/>
      <c r="AXT105" s="154"/>
      <c r="AXU105" s="154"/>
      <c r="AXV105" s="154"/>
      <c r="AXW105" s="154"/>
      <c r="AXX105" s="154"/>
      <c r="AXY105" s="154"/>
      <c r="AXZ105" s="154"/>
      <c r="AYA105" s="154"/>
      <c r="AYB105" s="154"/>
      <c r="AYC105" s="154"/>
      <c r="AYD105" s="154"/>
      <c r="AYE105" s="154"/>
      <c r="AYF105" s="154"/>
      <c r="AYG105" s="154"/>
      <c r="AYH105" s="154"/>
      <c r="AYI105" s="154"/>
      <c r="AYJ105" s="154"/>
      <c r="AYK105" s="154"/>
      <c r="AYL105" s="154"/>
      <c r="AYM105" s="154"/>
      <c r="AYN105" s="154"/>
      <c r="AYO105" s="154"/>
      <c r="AYP105" s="154"/>
      <c r="AYQ105" s="154"/>
      <c r="AYR105" s="154"/>
      <c r="AYS105" s="154"/>
      <c r="AYT105" s="154"/>
      <c r="AYU105" s="154"/>
      <c r="AYV105" s="154"/>
      <c r="AYW105" s="154"/>
      <c r="AYX105" s="154"/>
      <c r="AYY105" s="154"/>
      <c r="AYZ105" s="154"/>
      <c r="AZA105" s="154"/>
      <c r="AZB105" s="154"/>
      <c r="AZC105" s="154"/>
      <c r="AZD105" s="154"/>
      <c r="AZE105" s="154"/>
      <c r="AZF105" s="154"/>
      <c r="AZG105" s="154"/>
      <c r="AZH105" s="154"/>
      <c r="AZI105" s="154"/>
      <c r="AZJ105" s="154"/>
      <c r="AZK105" s="154"/>
      <c r="AZL105" s="154"/>
      <c r="AZM105" s="154"/>
      <c r="AZN105" s="154"/>
      <c r="AZO105" s="154"/>
      <c r="AZP105" s="154"/>
      <c r="AZQ105" s="154"/>
      <c r="AZR105" s="154"/>
      <c r="AZS105" s="154"/>
      <c r="AZT105" s="154"/>
      <c r="AZU105" s="154"/>
      <c r="AZV105" s="154"/>
      <c r="AZW105" s="154"/>
      <c r="AZX105" s="154"/>
      <c r="AZY105" s="154"/>
      <c r="AZZ105" s="154"/>
      <c r="BAA105" s="154"/>
      <c r="BAB105" s="154"/>
      <c r="BAC105" s="154"/>
      <c r="BAD105" s="154"/>
      <c r="BAE105" s="154"/>
      <c r="BAF105" s="154"/>
      <c r="BAG105" s="154"/>
      <c r="BAH105" s="154"/>
      <c r="BAI105" s="154"/>
      <c r="BAJ105" s="154"/>
      <c r="BAK105" s="154"/>
      <c r="BAL105" s="154"/>
      <c r="BAM105" s="154"/>
      <c r="BAN105" s="154"/>
      <c r="BAO105" s="154"/>
      <c r="BAP105" s="154"/>
      <c r="BAQ105" s="154"/>
      <c r="BAR105" s="154"/>
      <c r="BAS105" s="154"/>
      <c r="BAT105" s="154"/>
      <c r="BAU105" s="154"/>
      <c r="BAV105" s="154"/>
      <c r="BAW105" s="154"/>
      <c r="BAX105" s="154"/>
      <c r="BAY105" s="154"/>
      <c r="BAZ105" s="154"/>
      <c r="BBA105" s="154"/>
      <c r="BBB105" s="154"/>
      <c r="BBC105" s="154"/>
      <c r="BBD105" s="154"/>
      <c r="BBE105" s="154"/>
      <c r="BBF105" s="154"/>
      <c r="BBG105" s="154"/>
      <c r="BBH105" s="154"/>
      <c r="BBI105" s="154"/>
      <c r="BBJ105" s="154"/>
      <c r="BBK105" s="154"/>
      <c r="BBL105" s="154"/>
      <c r="BBM105" s="154"/>
      <c r="BBN105" s="154"/>
      <c r="BBO105" s="154"/>
      <c r="BBP105" s="154"/>
      <c r="BBQ105" s="154"/>
      <c r="BBR105" s="154"/>
      <c r="BBS105" s="154"/>
      <c r="BBT105" s="154"/>
      <c r="BBU105" s="154"/>
      <c r="BBV105" s="154"/>
      <c r="BBW105" s="154"/>
      <c r="BBX105" s="154"/>
      <c r="BBY105" s="154"/>
      <c r="BBZ105" s="154"/>
      <c r="BCA105" s="154"/>
      <c r="BCB105" s="154"/>
      <c r="BCC105" s="154"/>
      <c r="BCD105" s="154"/>
      <c r="BCE105" s="154"/>
      <c r="BCF105" s="154"/>
      <c r="BCG105" s="154"/>
      <c r="BCH105" s="154"/>
      <c r="BCI105" s="154"/>
      <c r="BCJ105" s="154"/>
      <c r="BCK105" s="154"/>
      <c r="BCL105" s="154"/>
      <c r="BCM105" s="154"/>
      <c r="BCN105" s="154"/>
      <c r="BCO105" s="154"/>
      <c r="BCP105" s="154"/>
      <c r="BCQ105" s="154"/>
      <c r="BCR105" s="154"/>
      <c r="BCS105" s="154"/>
      <c r="BCT105" s="154"/>
      <c r="BCU105" s="154"/>
      <c r="BCV105" s="154"/>
      <c r="BCW105" s="154"/>
      <c r="BCX105" s="154"/>
      <c r="BCY105" s="154"/>
      <c r="BCZ105" s="154"/>
      <c r="BDA105" s="154"/>
      <c r="BDB105" s="154"/>
      <c r="BDC105" s="154"/>
      <c r="BDD105" s="154"/>
      <c r="BDE105" s="154"/>
      <c r="BDF105" s="154"/>
      <c r="BDG105" s="154"/>
      <c r="BDH105" s="154"/>
      <c r="BDI105" s="154"/>
      <c r="BDJ105" s="154"/>
      <c r="BDK105" s="154"/>
      <c r="BDL105" s="154"/>
      <c r="BDM105" s="154"/>
      <c r="BDN105" s="154"/>
      <c r="BDO105" s="154"/>
      <c r="BDP105" s="154"/>
      <c r="BDQ105" s="154"/>
      <c r="BDR105" s="154"/>
      <c r="BDS105" s="154"/>
      <c r="BDT105" s="154"/>
      <c r="BDU105" s="154"/>
      <c r="BDV105" s="154"/>
      <c r="BDW105" s="154"/>
      <c r="BDX105" s="154"/>
      <c r="BDY105" s="154"/>
      <c r="BDZ105" s="154"/>
      <c r="BEA105" s="154"/>
      <c r="BEB105" s="154"/>
      <c r="BEC105" s="154"/>
      <c r="BED105" s="154"/>
      <c r="BEE105" s="154"/>
      <c r="BEF105" s="154"/>
      <c r="BEG105" s="154"/>
      <c r="BEH105" s="154"/>
      <c r="BEI105" s="154"/>
      <c r="BEJ105" s="154"/>
      <c r="BEK105" s="154"/>
      <c r="BEL105" s="154"/>
      <c r="BEM105" s="154"/>
      <c r="BEN105" s="154"/>
      <c r="BEO105" s="154"/>
      <c r="BEP105" s="154"/>
      <c r="BEQ105" s="154"/>
      <c r="BER105" s="154"/>
      <c r="BES105" s="154"/>
      <c r="BET105" s="154"/>
      <c r="BEU105" s="154"/>
      <c r="BEV105" s="154"/>
      <c r="BEW105" s="154"/>
      <c r="BEX105" s="154"/>
      <c r="BEY105" s="154"/>
      <c r="BEZ105" s="154"/>
      <c r="BFA105" s="154"/>
      <c r="BFB105" s="154"/>
      <c r="BFC105" s="154"/>
      <c r="BFD105" s="154"/>
      <c r="BFE105" s="154"/>
      <c r="BFF105" s="154"/>
      <c r="BFG105" s="154"/>
      <c r="BFH105" s="154"/>
      <c r="BFI105" s="154"/>
      <c r="BFJ105" s="154"/>
      <c r="BFK105" s="154"/>
      <c r="BFL105" s="154"/>
      <c r="BFM105" s="154"/>
      <c r="BFN105" s="154"/>
      <c r="BFO105" s="154"/>
      <c r="BFP105" s="154"/>
      <c r="BFQ105" s="154"/>
      <c r="BFR105" s="154"/>
      <c r="BFS105" s="154"/>
      <c r="BFT105" s="154"/>
      <c r="BFU105" s="154"/>
      <c r="BFV105" s="154"/>
      <c r="BFW105" s="154"/>
      <c r="BFX105" s="154"/>
      <c r="BFY105" s="154"/>
      <c r="BFZ105" s="154"/>
      <c r="BGA105" s="154"/>
      <c r="BGB105" s="154"/>
      <c r="BGC105" s="154"/>
      <c r="BGD105" s="154"/>
      <c r="BGE105" s="154"/>
      <c r="BGF105" s="154"/>
      <c r="BGG105" s="154"/>
      <c r="BGH105" s="154"/>
      <c r="BGI105" s="154"/>
      <c r="BGJ105" s="154"/>
      <c r="BGK105" s="154"/>
      <c r="BGL105" s="154"/>
      <c r="BGM105" s="154"/>
      <c r="BGN105" s="154"/>
      <c r="BGO105" s="154"/>
      <c r="BGP105" s="154"/>
      <c r="BGQ105" s="154"/>
      <c r="BGR105" s="154"/>
      <c r="BGS105" s="154"/>
      <c r="BGT105" s="154"/>
      <c r="BGU105" s="154"/>
      <c r="BGV105" s="154"/>
      <c r="BGW105" s="154"/>
      <c r="BGX105" s="154"/>
      <c r="BGY105" s="154"/>
      <c r="BGZ105" s="154"/>
      <c r="BHA105" s="154"/>
      <c r="BHB105" s="154"/>
      <c r="BHC105" s="154"/>
      <c r="BHD105" s="154"/>
      <c r="BHE105" s="154"/>
      <c r="BHF105" s="154"/>
      <c r="BHG105" s="154"/>
      <c r="BHH105" s="154"/>
      <c r="BHI105" s="154"/>
      <c r="BHJ105" s="154"/>
      <c r="BHK105" s="154"/>
      <c r="BHL105" s="154"/>
      <c r="BHM105" s="154"/>
      <c r="BHN105" s="154"/>
      <c r="BHO105" s="154"/>
      <c r="BHP105" s="154"/>
      <c r="BHQ105" s="154"/>
      <c r="BHR105" s="154"/>
      <c r="BHS105" s="154"/>
      <c r="BHT105" s="154"/>
      <c r="BHU105" s="154"/>
      <c r="BHV105" s="154"/>
      <c r="BHW105" s="154"/>
      <c r="BHX105" s="154"/>
      <c r="BHY105" s="154"/>
      <c r="BHZ105" s="154"/>
      <c r="BIA105" s="154"/>
      <c r="BIB105" s="154"/>
      <c r="BIC105" s="154"/>
      <c r="BID105" s="154"/>
      <c r="BIE105" s="154"/>
      <c r="BIF105" s="154"/>
      <c r="BIG105" s="154"/>
      <c r="BIH105" s="154"/>
      <c r="BII105" s="154"/>
      <c r="BIJ105" s="154"/>
      <c r="BIK105" s="154"/>
      <c r="BIL105" s="154"/>
      <c r="BIM105" s="154"/>
      <c r="BIN105" s="154"/>
      <c r="BIO105" s="154"/>
      <c r="BIP105" s="154"/>
      <c r="BIQ105" s="154"/>
      <c r="BIR105" s="154"/>
      <c r="BIS105" s="154"/>
      <c r="BIT105" s="154"/>
      <c r="BIU105" s="154"/>
      <c r="BIV105" s="154"/>
      <c r="BIW105" s="154"/>
      <c r="BIX105" s="154"/>
      <c r="BIY105" s="154"/>
      <c r="BIZ105" s="154"/>
      <c r="BJA105" s="154"/>
      <c r="BJB105" s="154"/>
      <c r="BJC105" s="154"/>
      <c r="BJD105" s="154"/>
      <c r="BJE105" s="154"/>
      <c r="BJF105" s="154"/>
      <c r="BJG105" s="154"/>
      <c r="BJH105" s="154"/>
      <c r="BJI105" s="154"/>
      <c r="BJJ105" s="154"/>
      <c r="BJK105" s="154"/>
      <c r="BJL105" s="154"/>
      <c r="BJM105" s="154"/>
      <c r="BJN105" s="154"/>
      <c r="BJO105" s="154"/>
      <c r="BJP105" s="154"/>
      <c r="BJQ105" s="154"/>
      <c r="BJR105" s="154"/>
      <c r="BJS105" s="154"/>
      <c r="BJT105" s="154"/>
      <c r="BJU105" s="154"/>
      <c r="BJV105" s="154"/>
      <c r="BJW105" s="154"/>
      <c r="BJX105" s="154"/>
      <c r="BJY105" s="154"/>
      <c r="BJZ105" s="154"/>
      <c r="BKA105" s="154"/>
      <c r="BKB105" s="154"/>
      <c r="BKC105" s="154"/>
      <c r="BKD105" s="154"/>
      <c r="BKE105" s="154"/>
      <c r="BKF105" s="154"/>
      <c r="BKG105" s="154"/>
      <c r="BKH105" s="154"/>
      <c r="BKI105" s="154"/>
      <c r="BKJ105" s="154"/>
      <c r="BKK105" s="154"/>
      <c r="BKL105" s="154"/>
      <c r="BKM105" s="154"/>
      <c r="BKN105" s="154"/>
      <c r="BKO105" s="154"/>
      <c r="BKP105" s="154"/>
      <c r="BKQ105" s="154"/>
      <c r="BKR105" s="154"/>
      <c r="BKS105" s="154"/>
      <c r="BKT105" s="154"/>
      <c r="BKU105" s="154"/>
      <c r="BKV105" s="154"/>
      <c r="BKW105" s="154"/>
      <c r="BKX105" s="154"/>
      <c r="BKY105" s="154"/>
      <c r="BKZ105" s="154"/>
      <c r="BLA105" s="154"/>
      <c r="BLB105" s="154"/>
      <c r="BLC105" s="154"/>
      <c r="BLD105" s="154"/>
      <c r="BLE105" s="154"/>
      <c r="BLF105" s="154"/>
      <c r="BLG105" s="154"/>
      <c r="BLH105" s="154"/>
      <c r="BLI105" s="154"/>
      <c r="BLJ105" s="154"/>
      <c r="BLK105" s="154"/>
      <c r="BLL105" s="154"/>
      <c r="BLM105" s="154"/>
      <c r="BLN105" s="154"/>
      <c r="BLO105" s="154"/>
      <c r="BLP105" s="154"/>
      <c r="BLQ105" s="154"/>
      <c r="BLR105" s="154"/>
      <c r="BLS105" s="154"/>
      <c r="BLT105" s="154"/>
      <c r="BLU105" s="154"/>
      <c r="BLV105" s="154"/>
      <c r="BLW105" s="154"/>
      <c r="BLX105" s="154"/>
      <c r="BLY105" s="154"/>
      <c r="BLZ105" s="154"/>
      <c r="BMA105" s="154"/>
      <c r="BMB105" s="154"/>
      <c r="BMC105" s="154"/>
      <c r="BMD105" s="154"/>
      <c r="BME105" s="154"/>
      <c r="BMF105" s="154"/>
      <c r="BMG105" s="154"/>
      <c r="BMH105" s="154"/>
      <c r="BMI105" s="154"/>
      <c r="BMJ105" s="154"/>
      <c r="BMK105" s="154"/>
      <c r="BML105" s="154"/>
      <c r="BMM105" s="154"/>
      <c r="BMN105" s="154"/>
      <c r="BMO105" s="154"/>
      <c r="BMP105" s="154"/>
      <c r="BMQ105" s="154"/>
      <c r="BMR105" s="154"/>
      <c r="BMS105" s="154"/>
      <c r="BMT105" s="154"/>
      <c r="BMU105" s="154"/>
      <c r="BMV105" s="154"/>
      <c r="BMW105" s="154"/>
      <c r="BMX105" s="154"/>
      <c r="BMY105" s="154"/>
      <c r="BMZ105" s="154"/>
      <c r="BNA105" s="154"/>
      <c r="BNB105" s="154"/>
      <c r="BNC105" s="154"/>
      <c r="BND105" s="154"/>
      <c r="BNE105" s="154"/>
      <c r="BNF105" s="154"/>
      <c r="BNG105" s="154"/>
      <c r="BNH105" s="154"/>
      <c r="BNI105" s="154"/>
      <c r="BNJ105" s="154"/>
      <c r="BNK105" s="154"/>
      <c r="BNL105" s="154"/>
      <c r="BNM105" s="154"/>
      <c r="BNN105" s="154"/>
      <c r="BNO105" s="154"/>
      <c r="BNP105" s="154"/>
      <c r="BNQ105" s="154"/>
      <c r="BNR105" s="154"/>
      <c r="BNS105" s="154"/>
      <c r="BNT105" s="154"/>
      <c r="BNU105" s="154"/>
      <c r="BNV105" s="154"/>
      <c r="BNW105" s="154"/>
      <c r="BNX105" s="154"/>
      <c r="BNY105" s="154"/>
      <c r="BNZ105" s="154"/>
      <c r="BOA105" s="154"/>
      <c r="BOB105" s="154"/>
      <c r="BOC105" s="154"/>
      <c r="BOD105" s="154"/>
      <c r="BOE105" s="154"/>
      <c r="BOF105" s="154"/>
      <c r="BOG105" s="154"/>
      <c r="BOH105" s="154"/>
      <c r="BOI105" s="154"/>
      <c r="BOJ105" s="154"/>
      <c r="BOK105" s="154"/>
      <c r="BOL105" s="154"/>
      <c r="BOM105" s="154"/>
      <c r="BON105" s="154"/>
      <c r="BOO105" s="154"/>
      <c r="BOP105" s="154"/>
      <c r="BOQ105" s="154"/>
      <c r="BOR105" s="154"/>
      <c r="BOS105" s="154"/>
      <c r="BOT105" s="154"/>
      <c r="BOU105" s="154"/>
      <c r="BOV105" s="154"/>
      <c r="BOW105" s="154"/>
      <c r="BOX105" s="154"/>
      <c r="BOY105" s="154"/>
      <c r="BOZ105" s="154"/>
      <c r="BPA105" s="154"/>
      <c r="BPB105" s="154"/>
      <c r="BPC105" s="154"/>
      <c r="BPD105" s="154"/>
      <c r="BPE105" s="154"/>
      <c r="BPF105" s="154"/>
      <c r="BPG105" s="154"/>
      <c r="BPH105" s="154"/>
      <c r="BPI105" s="154"/>
      <c r="BPJ105" s="154"/>
      <c r="BPK105" s="154"/>
      <c r="BPL105" s="154"/>
      <c r="BPM105" s="154"/>
      <c r="BPN105" s="154"/>
      <c r="BPO105" s="154"/>
      <c r="BPP105" s="154"/>
      <c r="BPQ105" s="154"/>
      <c r="BPR105" s="154"/>
      <c r="BPS105" s="154"/>
      <c r="BPT105" s="154"/>
      <c r="BPU105" s="154"/>
      <c r="BPV105" s="154"/>
      <c r="BPW105" s="154"/>
      <c r="BPX105" s="154"/>
      <c r="BPY105" s="154"/>
      <c r="BPZ105" s="154"/>
      <c r="BQA105" s="154"/>
      <c r="BQB105" s="154"/>
      <c r="BQC105" s="154"/>
      <c r="BQD105" s="154"/>
      <c r="BQE105" s="154"/>
      <c r="BQF105" s="154"/>
      <c r="BQG105" s="154"/>
      <c r="BQH105" s="154"/>
      <c r="BQI105" s="154"/>
      <c r="BQJ105" s="154"/>
      <c r="BQK105" s="154"/>
      <c r="BQL105" s="154"/>
      <c r="BQM105" s="154"/>
      <c r="BQN105" s="154"/>
      <c r="BQO105" s="154"/>
      <c r="BQP105" s="154"/>
      <c r="BQQ105" s="154"/>
      <c r="BQR105" s="154"/>
      <c r="BQS105" s="154"/>
      <c r="BQT105" s="154"/>
      <c r="BQU105" s="154"/>
      <c r="BQV105" s="154"/>
      <c r="BQW105" s="154"/>
      <c r="BQX105" s="154"/>
      <c r="BQY105" s="154"/>
      <c r="BQZ105" s="154"/>
      <c r="BRA105" s="154"/>
      <c r="BRB105" s="154"/>
      <c r="BRC105" s="154"/>
      <c r="BRD105" s="154"/>
      <c r="BRE105" s="154"/>
      <c r="BRF105" s="154"/>
      <c r="BRG105" s="154"/>
      <c r="BRH105" s="154"/>
      <c r="BRI105" s="154"/>
      <c r="BRJ105" s="154"/>
      <c r="BRK105" s="154"/>
      <c r="BRL105" s="154"/>
      <c r="BRM105" s="154"/>
      <c r="BRN105" s="154"/>
      <c r="BRO105" s="154"/>
      <c r="BRP105" s="154"/>
      <c r="BRQ105" s="154"/>
      <c r="BRR105" s="154"/>
      <c r="BRS105" s="154"/>
      <c r="BRT105" s="154"/>
      <c r="BRU105" s="154"/>
      <c r="BRV105" s="154"/>
      <c r="BRW105" s="154"/>
      <c r="BRX105" s="154"/>
      <c r="BRY105" s="154"/>
      <c r="BRZ105" s="154"/>
      <c r="BSA105" s="154"/>
      <c r="BSB105" s="154"/>
      <c r="BSC105" s="154"/>
      <c r="BSD105" s="154"/>
      <c r="BSE105" s="154"/>
      <c r="BSF105" s="154"/>
      <c r="BSG105" s="154"/>
      <c r="BSH105" s="154"/>
      <c r="BSI105" s="154"/>
      <c r="BSJ105" s="154"/>
      <c r="BSK105" s="154"/>
      <c r="BSL105" s="154"/>
      <c r="BSM105" s="154"/>
      <c r="BSN105" s="154"/>
      <c r="BSO105" s="154"/>
      <c r="BSP105" s="154"/>
      <c r="BSQ105" s="154"/>
      <c r="BSR105" s="154"/>
      <c r="BSS105" s="154"/>
      <c r="BST105" s="154"/>
      <c r="BSU105" s="154"/>
      <c r="BSV105" s="154"/>
      <c r="BSW105" s="154"/>
      <c r="BSX105" s="154"/>
      <c r="BSY105" s="154"/>
      <c r="BSZ105" s="154"/>
      <c r="BTA105" s="154"/>
      <c r="BTB105" s="154"/>
      <c r="BTC105" s="154"/>
      <c r="BTD105" s="154"/>
      <c r="BTE105" s="154"/>
      <c r="BTF105" s="154"/>
      <c r="BTG105" s="154"/>
      <c r="BTH105" s="154"/>
      <c r="BTI105" s="154"/>
      <c r="BTJ105" s="154"/>
      <c r="BTK105" s="154"/>
      <c r="BTL105" s="154"/>
      <c r="BTM105" s="154"/>
      <c r="BTN105" s="154"/>
      <c r="BTO105" s="154"/>
      <c r="BTP105" s="154"/>
      <c r="BTQ105" s="154"/>
      <c r="BTR105" s="154"/>
      <c r="BTS105" s="154"/>
      <c r="BTT105" s="154"/>
      <c r="BTU105" s="154"/>
      <c r="BTV105" s="154"/>
      <c r="BTW105" s="154"/>
      <c r="BTX105" s="154"/>
      <c r="BTY105" s="154"/>
      <c r="BTZ105" s="154"/>
      <c r="BUA105" s="154"/>
      <c r="BUB105" s="154"/>
      <c r="BUC105" s="154"/>
      <c r="BUD105" s="154"/>
      <c r="BUE105" s="154"/>
      <c r="BUF105" s="154"/>
      <c r="BUG105" s="154"/>
      <c r="BUH105" s="154"/>
      <c r="BUI105" s="154"/>
      <c r="BUJ105" s="154"/>
      <c r="BUK105" s="154"/>
      <c r="BUL105" s="154"/>
      <c r="BUM105" s="154"/>
      <c r="BUN105" s="154"/>
      <c r="BUO105" s="154"/>
      <c r="BUP105" s="154"/>
      <c r="BUQ105" s="154"/>
      <c r="BUR105" s="154"/>
      <c r="BUS105" s="154"/>
      <c r="BUT105" s="154"/>
      <c r="BUU105" s="154"/>
      <c r="BUV105" s="154"/>
      <c r="BUW105" s="154"/>
      <c r="BUX105" s="154"/>
      <c r="BUY105" s="154"/>
      <c r="BUZ105" s="154"/>
      <c r="BVA105" s="154"/>
      <c r="BVB105" s="154"/>
      <c r="BVC105" s="154"/>
      <c r="BVD105" s="154"/>
      <c r="BVE105" s="154"/>
      <c r="BVF105" s="154"/>
      <c r="BVG105" s="154"/>
      <c r="BVH105" s="154"/>
      <c r="BVI105" s="154"/>
      <c r="BVJ105" s="154"/>
      <c r="BVK105" s="154"/>
      <c r="BVL105" s="154"/>
      <c r="BVM105" s="154"/>
      <c r="BVN105" s="154"/>
      <c r="BVO105" s="154"/>
      <c r="BVP105" s="154"/>
      <c r="BVQ105" s="154"/>
      <c r="BVR105" s="154"/>
      <c r="BVS105" s="154"/>
      <c r="BVT105" s="154"/>
      <c r="BVU105" s="154"/>
      <c r="BVV105" s="154"/>
      <c r="BVW105" s="154"/>
      <c r="BVX105" s="154"/>
      <c r="BVY105" s="154"/>
      <c r="BVZ105" s="154"/>
      <c r="BWA105" s="154"/>
      <c r="BWB105" s="154"/>
      <c r="BWC105" s="154"/>
      <c r="BWD105" s="154"/>
      <c r="BWE105" s="154"/>
      <c r="BWF105" s="154"/>
      <c r="BWG105" s="154"/>
      <c r="BWH105" s="154"/>
      <c r="BWI105" s="154"/>
      <c r="BWJ105" s="154"/>
      <c r="BWK105" s="154"/>
      <c r="BWL105" s="154"/>
      <c r="BWM105" s="154"/>
      <c r="BWN105" s="154"/>
      <c r="BWO105" s="154"/>
      <c r="BWP105" s="154"/>
      <c r="BWQ105" s="154"/>
      <c r="BWR105" s="154"/>
      <c r="BWS105" s="154"/>
      <c r="BWT105" s="154"/>
      <c r="BWU105" s="154"/>
      <c r="BWV105" s="154"/>
      <c r="BWW105" s="154"/>
      <c r="BWX105" s="154"/>
      <c r="BWY105" s="154"/>
      <c r="BWZ105" s="154"/>
      <c r="BXA105" s="154"/>
      <c r="BXB105" s="154"/>
      <c r="BXC105" s="154"/>
      <c r="BXD105" s="154"/>
      <c r="BXE105" s="154"/>
      <c r="BXF105" s="154"/>
      <c r="BXG105" s="154"/>
      <c r="BXH105" s="154"/>
      <c r="BXI105" s="154"/>
      <c r="BXJ105" s="154"/>
      <c r="BXK105" s="154"/>
      <c r="BXL105" s="154"/>
      <c r="BXM105" s="154"/>
      <c r="BXN105" s="154"/>
      <c r="BXO105" s="154"/>
      <c r="BXP105" s="154"/>
      <c r="BXQ105" s="154"/>
      <c r="BXR105" s="154"/>
      <c r="BXS105" s="154"/>
      <c r="BXT105" s="154"/>
      <c r="BXU105" s="154"/>
      <c r="BXV105" s="154"/>
      <c r="BXW105" s="154"/>
      <c r="BXX105" s="154"/>
      <c r="BXY105" s="154"/>
      <c r="BXZ105" s="154"/>
      <c r="BYA105" s="154"/>
      <c r="BYB105" s="154"/>
      <c r="BYC105" s="154"/>
      <c r="BYD105" s="154"/>
      <c r="BYE105" s="154"/>
      <c r="BYF105" s="154"/>
      <c r="BYG105" s="154"/>
      <c r="BYH105" s="154"/>
      <c r="BYI105" s="154"/>
      <c r="BYJ105" s="154"/>
      <c r="BYK105" s="154"/>
      <c r="BYL105" s="154"/>
      <c r="BYM105" s="154"/>
      <c r="BYN105" s="154"/>
      <c r="BYO105" s="154"/>
      <c r="BYP105" s="154"/>
      <c r="BYQ105" s="154"/>
      <c r="BYR105" s="154"/>
      <c r="BYS105" s="154"/>
      <c r="BYT105" s="154"/>
      <c r="BYU105" s="154"/>
      <c r="BYV105" s="154"/>
      <c r="BYW105" s="154"/>
      <c r="BYX105" s="154"/>
      <c r="BYY105" s="154"/>
      <c r="BYZ105" s="154"/>
      <c r="BZA105" s="154"/>
      <c r="BZB105" s="154"/>
      <c r="BZC105" s="154"/>
      <c r="BZD105" s="154"/>
      <c r="BZE105" s="154"/>
      <c r="BZF105" s="154"/>
      <c r="BZG105" s="154"/>
      <c r="BZH105" s="154"/>
      <c r="BZI105" s="154"/>
      <c r="BZJ105" s="154"/>
      <c r="BZK105" s="154"/>
      <c r="BZL105" s="154"/>
      <c r="BZM105" s="154"/>
      <c r="BZN105" s="154"/>
      <c r="BZO105" s="154"/>
      <c r="BZP105" s="154"/>
      <c r="BZQ105" s="154"/>
      <c r="BZR105" s="154"/>
      <c r="BZS105" s="154"/>
      <c r="BZT105" s="154"/>
      <c r="BZU105" s="154"/>
      <c r="BZV105" s="154"/>
      <c r="BZW105" s="154"/>
      <c r="BZX105" s="154"/>
      <c r="BZY105" s="154"/>
      <c r="BZZ105" s="154"/>
      <c r="CAA105" s="154"/>
      <c r="CAB105" s="154"/>
      <c r="CAC105" s="154"/>
      <c r="CAD105" s="154"/>
      <c r="CAE105" s="154"/>
      <c r="CAF105" s="154"/>
      <c r="CAG105" s="154"/>
      <c r="CAH105" s="154"/>
      <c r="CAI105" s="154"/>
      <c r="CAJ105" s="154"/>
      <c r="CAK105" s="154"/>
      <c r="CAL105" s="154"/>
      <c r="CAM105" s="154"/>
      <c r="CAN105" s="154"/>
      <c r="CAO105" s="154"/>
      <c r="CAP105" s="154"/>
      <c r="CAQ105" s="154"/>
      <c r="CAR105" s="154"/>
      <c r="CAS105" s="154"/>
      <c r="CAT105" s="154"/>
      <c r="CAU105" s="154"/>
      <c r="CAV105" s="154"/>
      <c r="CAW105" s="154"/>
      <c r="CAX105" s="154"/>
      <c r="CAY105" s="154"/>
      <c r="CAZ105" s="154"/>
      <c r="CBA105" s="154"/>
      <c r="CBB105" s="154"/>
      <c r="CBC105" s="154"/>
      <c r="CBD105" s="154"/>
      <c r="CBE105" s="154"/>
      <c r="CBF105" s="154"/>
      <c r="CBG105" s="154"/>
      <c r="CBH105" s="154"/>
      <c r="CBI105" s="154"/>
      <c r="CBJ105" s="154"/>
      <c r="CBK105" s="154"/>
      <c r="CBL105" s="154"/>
      <c r="CBM105" s="154"/>
      <c r="CBN105" s="154"/>
      <c r="CBO105" s="154"/>
      <c r="CBP105" s="154"/>
      <c r="CBQ105" s="154"/>
      <c r="CBR105" s="154"/>
      <c r="CBS105" s="154"/>
      <c r="CBT105" s="154"/>
      <c r="CBU105" s="154"/>
      <c r="CBV105" s="154"/>
      <c r="CBW105" s="154"/>
      <c r="CBX105" s="154"/>
      <c r="CBY105" s="154"/>
      <c r="CBZ105" s="154"/>
      <c r="CCA105" s="154"/>
      <c r="CCB105" s="154"/>
      <c r="CCC105" s="154"/>
      <c r="CCD105" s="154"/>
      <c r="CCE105" s="154"/>
      <c r="CCF105" s="154"/>
      <c r="CCG105" s="154"/>
      <c r="CCH105" s="154"/>
      <c r="CCI105" s="154"/>
      <c r="CCJ105" s="154"/>
      <c r="CCK105" s="154"/>
      <c r="CCL105" s="154"/>
      <c r="CCM105" s="154"/>
      <c r="CCN105" s="154"/>
      <c r="CCO105" s="154"/>
      <c r="CCP105" s="154"/>
      <c r="CCQ105" s="154"/>
      <c r="CCR105" s="154"/>
      <c r="CCS105" s="154"/>
      <c r="CCT105" s="154"/>
      <c r="CCU105" s="154"/>
      <c r="CCV105" s="154"/>
      <c r="CCW105" s="154"/>
      <c r="CCX105" s="154"/>
      <c r="CCY105" s="154"/>
      <c r="CCZ105" s="154"/>
      <c r="CDA105" s="154"/>
      <c r="CDB105" s="154"/>
      <c r="CDC105" s="154"/>
      <c r="CDD105" s="154"/>
      <c r="CDE105" s="154"/>
      <c r="CDF105" s="154"/>
      <c r="CDG105" s="154"/>
      <c r="CDH105" s="154"/>
      <c r="CDI105" s="154"/>
      <c r="CDJ105" s="154"/>
      <c r="CDK105" s="154"/>
      <c r="CDL105" s="154"/>
      <c r="CDM105" s="154"/>
      <c r="CDN105" s="154"/>
      <c r="CDO105" s="154"/>
      <c r="CDP105" s="154"/>
      <c r="CDQ105" s="154"/>
      <c r="CDR105" s="154"/>
      <c r="CDS105" s="154"/>
      <c r="CDT105" s="154"/>
      <c r="CDU105" s="154"/>
      <c r="CDV105" s="154"/>
      <c r="CDW105" s="154"/>
      <c r="CDX105" s="154"/>
      <c r="CDY105" s="154"/>
      <c r="CDZ105" s="154"/>
      <c r="CEA105" s="154"/>
      <c r="CEB105" s="154"/>
      <c r="CEC105" s="154"/>
      <c r="CED105" s="154"/>
      <c r="CEE105" s="154"/>
      <c r="CEF105" s="154"/>
      <c r="CEG105" s="154"/>
      <c r="CEH105" s="154"/>
      <c r="CEI105" s="154"/>
      <c r="CEJ105" s="154"/>
      <c r="CEK105" s="154"/>
      <c r="CEL105" s="154"/>
      <c r="CEM105" s="154"/>
      <c r="CEN105" s="154"/>
      <c r="CEO105" s="154"/>
      <c r="CEP105" s="154"/>
      <c r="CEQ105" s="154"/>
      <c r="CER105" s="154"/>
      <c r="CES105" s="154"/>
      <c r="CET105" s="154"/>
      <c r="CEU105" s="154"/>
      <c r="CEV105" s="154"/>
      <c r="CEW105" s="154"/>
      <c r="CEX105" s="154"/>
      <c r="CEY105" s="154"/>
      <c r="CEZ105" s="154"/>
      <c r="CFA105" s="154"/>
      <c r="CFB105" s="154"/>
      <c r="CFC105" s="154"/>
      <c r="CFD105" s="154"/>
      <c r="CFE105" s="154"/>
      <c r="CFF105" s="154"/>
      <c r="CFG105" s="154"/>
      <c r="CFH105" s="154"/>
      <c r="CFI105" s="154"/>
      <c r="CFJ105" s="154"/>
      <c r="CFK105" s="154"/>
      <c r="CFL105" s="154"/>
      <c r="CFM105" s="154"/>
      <c r="CFN105" s="154"/>
      <c r="CFO105" s="154"/>
      <c r="CFP105" s="154"/>
      <c r="CFQ105" s="154"/>
      <c r="CFR105" s="154"/>
      <c r="CFS105" s="154"/>
      <c r="CFT105" s="154"/>
      <c r="CFU105" s="154"/>
      <c r="CFV105" s="154"/>
      <c r="CFW105" s="154"/>
      <c r="CFX105" s="154"/>
      <c r="CFY105" s="154"/>
      <c r="CFZ105" s="154"/>
      <c r="CGA105" s="154"/>
      <c r="CGB105" s="154"/>
      <c r="CGC105" s="154"/>
      <c r="CGD105" s="154"/>
      <c r="CGE105" s="154"/>
      <c r="CGF105" s="154"/>
      <c r="CGG105" s="154"/>
      <c r="CGH105" s="154"/>
      <c r="CGI105" s="154"/>
      <c r="CGJ105" s="154"/>
      <c r="CGK105" s="154"/>
      <c r="CGL105" s="154"/>
      <c r="CGM105" s="154"/>
      <c r="CGN105" s="154"/>
      <c r="CGO105" s="154"/>
      <c r="CGP105" s="154"/>
      <c r="CGQ105" s="154"/>
      <c r="CGR105" s="154"/>
      <c r="CGS105" s="154"/>
      <c r="CGT105" s="154"/>
      <c r="CGU105" s="154"/>
      <c r="CGV105" s="154"/>
      <c r="CGW105" s="154"/>
      <c r="CGX105" s="154"/>
      <c r="CGY105" s="154"/>
      <c r="CGZ105" s="154"/>
      <c r="CHA105" s="154"/>
      <c r="CHB105" s="154"/>
      <c r="CHC105" s="154"/>
      <c r="CHD105" s="154"/>
      <c r="CHE105" s="154"/>
      <c r="CHF105" s="154"/>
      <c r="CHG105" s="154"/>
      <c r="CHH105" s="154"/>
      <c r="CHI105" s="154"/>
      <c r="CHJ105" s="154"/>
      <c r="CHK105" s="154"/>
      <c r="CHL105" s="154"/>
      <c r="CHM105" s="154"/>
      <c r="CHN105" s="154"/>
      <c r="CHO105" s="154"/>
      <c r="CHP105" s="154"/>
      <c r="CHQ105" s="154"/>
      <c r="CHR105" s="154"/>
      <c r="CHS105" s="154"/>
      <c r="CHT105" s="154"/>
      <c r="CHU105" s="154"/>
      <c r="CHV105" s="154"/>
      <c r="CHW105" s="154"/>
      <c r="CHX105" s="154"/>
      <c r="CHY105" s="154"/>
      <c r="CHZ105" s="154"/>
      <c r="CIA105" s="154"/>
      <c r="CIB105" s="154"/>
      <c r="CIC105" s="154"/>
      <c r="CID105" s="154"/>
      <c r="CIE105" s="154"/>
      <c r="CIF105" s="154"/>
      <c r="CIG105" s="154"/>
      <c r="CIH105" s="154"/>
      <c r="CII105" s="154"/>
      <c r="CIJ105" s="154"/>
      <c r="CIK105" s="154"/>
      <c r="CIL105" s="154"/>
      <c r="CIM105" s="154"/>
      <c r="CIN105" s="154"/>
      <c r="CIO105" s="154"/>
      <c r="CIP105" s="154"/>
      <c r="CIQ105" s="154"/>
      <c r="CIR105" s="154"/>
      <c r="CIS105" s="154"/>
      <c r="CIT105" s="154"/>
      <c r="CIU105" s="154"/>
      <c r="CIV105" s="154"/>
      <c r="CIW105" s="154"/>
      <c r="CIX105" s="154"/>
      <c r="CIY105" s="154"/>
      <c r="CIZ105" s="154"/>
      <c r="CJA105" s="154"/>
      <c r="CJB105" s="154"/>
      <c r="CJC105" s="154"/>
      <c r="CJD105" s="154"/>
      <c r="CJE105" s="154"/>
      <c r="CJF105" s="154"/>
      <c r="CJG105" s="154"/>
      <c r="CJH105" s="154"/>
      <c r="CJI105" s="154"/>
      <c r="CJJ105" s="154"/>
      <c r="CJK105" s="154"/>
      <c r="CJL105" s="154"/>
      <c r="CJM105" s="154"/>
      <c r="CJN105" s="154"/>
      <c r="CJO105" s="154"/>
      <c r="CJP105" s="154"/>
      <c r="CJQ105" s="154"/>
      <c r="CJR105" s="154"/>
      <c r="CJS105" s="154"/>
      <c r="CJT105" s="154"/>
      <c r="CJU105" s="154"/>
      <c r="CJV105" s="154"/>
      <c r="CJW105" s="154"/>
      <c r="CJX105" s="154"/>
      <c r="CJY105" s="154"/>
      <c r="CJZ105" s="154"/>
      <c r="CKA105" s="154"/>
      <c r="CKB105" s="154"/>
      <c r="CKC105" s="154"/>
      <c r="CKD105" s="154"/>
      <c r="CKE105" s="154"/>
      <c r="CKF105" s="154"/>
      <c r="CKG105" s="154"/>
      <c r="CKH105" s="154"/>
      <c r="CKI105" s="154"/>
      <c r="CKJ105" s="154"/>
      <c r="CKK105" s="154"/>
      <c r="CKL105" s="154"/>
      <c r="CKM105" s="154"/>
      <c r="CKN105" s="154"/>
      <c r="CKO105" s="154"/>
      <c r="CKP105" s="154"/>
      <c r="CKQ105" s="154"/>
      <c r="CKR105" s="154"/>
      <c r="CKS105" s="154"/>
      <c r="CKT105" s="154"/>
      <c r="CKU105" s="154"/>
      <c r="CKV105" s="154"/>
      <c r="CKW105" s="154"/>
      <c r="CKX105" s="154"/>
      <c r="CKY105" s="154"/>
      <c r="CKZ105" s="154"/>
      <c r="CLA105" s="154"/>
      <c r="CLB105" s="154"/>
      <c r="CLC105" s="154"/>
      <c r="CLD105" s="154"/>
      <c r="CLE105" s="154"/>
      <c r="CLF105" s="154"/>
      <c r="CLG105" s="154"/>
      <c r="CLH105" s="154"/>
      <c r="CLI105" s="154"/>
      <c r="CLJ105" s="154"/>
      <c r="CLK105" s="154"/>
      <c r="CLL105" s="154"/>
      <c r="CLM105" s="154"/>
      <c r="CLN105" s="154"/>
      <c r="CLO105" s="154"/>
      <c r="CLP105" s="154"/>
      <c r="CLQ105" s="154"/>
      <c r="CLR105" s="154"/>
      <c r="CLS105" s="154"/>
      <c r="CLT105" s="154"/>
      <c r="CLU105" s="154"/>
      <c r="CLV105" s="154"/>
      <c r="CLW105" s="154"/>
      <c r="CLX105" s="154"/>
      <c r="CLY105" s="154"/>
      <c r="CLZ105" s="154"/>
      <c r="CMA105" s="154"/>
      <c r="CMB105" s="154"/>
      <c r="CMC105" s="154"/>
      <c r="CMD105" s="154"/>
      <c r="CME105" s="154"/>
      <c r="CMF105" s="154"/>
      <c r="CMG105" s="154"/>
      <c r="CMH105" s="154"/>
      <c r="CMI105" s="154"/>
      <c r="CMJ105" s="154"/>
      <c r="CMK105" s="154"/>
      <c r="CML105" s="154"/>
      <c r="CMM105" s="154"/>
      <c r="CMN105" s="154"/>
      <c r="CMO105" s="154"/>
      <c r="CMP105" s="154"/>
      <c r="CMQ105" s="154"/>
      <c r="CMR105" s="154"/>
      <c r="CMS105" s="154"/>
      <c r="CMT105" s="154"/>
      <c r="CMU105" s="154"/>
      <c r="CMV105" s="154"/>
      <c r="CMW105" s="154"/>
      <c r="CMX105" s="154"/>
      <c r="CMY105" s="154"/>
      <c r="CMZ105" s="154"/>
      <c r="CNA105" s="154"/>
      <c r="CNB105" s="154"/>
      <c r="CNC105" s="154"/>
      <c r="CND105" s="154"/>
      <c r="CNE105" s="154"/>
      <c r="CNF105" s="154"/>
      <c r="CNG105" s="154"/>
      <c r="CNH105" s="154"/>
      <c r="CNI105" s="154"/>
      <c r="CNJ105" s="154"/>
      <c r="CNK105" s="154"/>
      <c r="CNL105" s="154"/>
      <c r="CNM105" s="154"/>
      <c r="CNN105" s="154"/>
      <c r="CNO105" s="154"/>
      <c r="CNP105" s="154"/>
      <c r="CNQ105" s="154"/>
      <c r="CNR105" s="154"/>
      <c r="CNS105" s="154"/>
      <c r="CNT105" s="154"/>
      <c r="CNU105" s="154"/>
      <c r="CNV105" s="154"/>
      <c r="CNW105" s="154"/>
      <c r="CNX105" s="154"/>
      <c r="CNY105" s="154"/>
      <c r="CNZ105" s="154"/>
      <c r="COA105" s="154"/>
      <c r="COB105" s="154"/>
      <c r="COC105" s="154"/>
      <c r="COD105" s="154"/>
      <c r="COE105" s="154"/>
      <c r="COF105" s="154"/>
      <c r="COG105" s="154"/>
      <c r="COH105" s="154"/>
      <c r="COI105" s="154"/>
      <c r="COJ105" s="154"/>
      <c r="COK105" s="154"/>
      <c r="COL105" s="154"/>
      <c r="COM105" s="154"/>
      <c r="CON105" s="154"/>
      <c r="COO105" s="154"/>
      <c r="COP105" s="154"/>
      <c r="COQ105" s="154"/>
      <c r="COR105" s="154"/>
      <c r="COS105" s="154"/>
      <c r="COT105" s="154"/>
      <c r="COU105" s="154"/>
      <c r="COV105" s="154"/>
      <c r="COW105" s="154"/>
      <c r="COX105" s="154"/>
      <c r="COY105" s="154"/>
      <c r="COZ105" s="154"/>
      <c r="CPA105" s="154"/>
      <c r="CPB105" s="154"/>
      <c r="CPC105" s="154"/>
      <c r="CPD105" s="154"/>
      <c r="CPE105" s="154"/>
      <c r="CPF105" s="154"/>
      <c r="CPG105" s="154"/>
      <c r="CPH105" s="154"/>
      <c r="CPI105" s="154"/>
      <c r="CPJ105" s="154"/>
      <c r="CPK105" s="154"/>
      <c r="CPL105" s="154"/>
      <c r="CPM105" s="154"/>
      <c r="CPN105" s="154"/>
      <c r="CPO105" s="154"/>
      <c r="CPP105" s="154"/>
      <c r="CPQ105" s="154"/>
      <c r="CPR105" s="154"/>
      <c r="CPS105" s="154"/>
      <c r="CPT105" s="154"/>
      <c r="CPU105" s="154"/>
      <c r="CPV105" s="154"/>
      <c r="CPW105" s="154"/>
      <c r="CPX105" s="154"/>
      <c r="CPY105" s="154"/>
      <c r="CPZ105" s="154"/>
      <c r="CQA105" s="154"/>
      <c r="CQB105" s="154"/>
      <c r="CQC105" s="154"/>
      <c r="CQD105" s="154"/>
      <c r="CQE105" s="154"/>
      <c r="CQF105" s="154"/>
      <c r="CQG105" s="154"/>
      <c r="CQH105" s="154"/>
      <c r="CQI105" s="154"/>
      <c r="CQJ105" s="154"/>
      <c r="CQK105" s="154"/>
      <c r="CQL105" s="154"/>
      <c r="CQM105" s="154"/>
      <c r="CQN105" s="154"/>
      <c r="CQO105" s="154"/>
      <c r="CQP105" s="154"/>
      <c r="CQQ105" s="154"/>
      <c r="CQR105" s="154"/>
      <c r="CQS105" s="154"/>
      <c r="CQT105" s="154"/>
      <c r="CQU105" s="154"/>
      <c r="CQV105" s="154"/>
      <c r="CQW105" s="154"/>
      <c r="CQX105" s="154"/>
      <c r="CQY105" s="154"/>
      <c r="CQZ105" s="154"/>
      <c r="CRA105" s="154"/>
      <c r="CRB105" s="154"/>
      <c r="CRC105" s="154"/>
      <c r="CRD105" s="154"/>
      <c r="CRE105" s="154"/>
      <c r="CRF105" s="154"/>
      <c r="CRG105" s="154"/>
      <c r="CRH105" s="154"/>
      <c r="CRI105" s="154"/>
      <c r="CRJ105" s="154"/>
      <c r="CRK105" s="154"/>
      <c r="CRL105" s="154"/>
      <c r="CRM105" s="154"/>
      <c r="CRN105" s="154"/>
      <c r="CRO105" s="154"/>
      <c r="CRP105" s="154"/>
      <c r="CRQ105" s="154"/>
      <c r="CRR105" s="154"/>
      <c r="CRS105" s="154"/>
      <c r="CRT105" s="154"/>
      <c r="CRU105" s="154"/>
      <c r="CRV105" s="154"/>
      <c r="CRW105" s="154"/>
      <c r="CRX105" s="154"/>
      <c r="CRY105" s="154"/>
      <c r="CRZ105" s="154"/>
      <c r="CSA105" s="154"/>
      <c r="CSB105" s="154"/>
      <c r="CSC105" s="154"/>
      <c r="CSD105" s="154"/>
      <c r="CSE105" s="154"/>
      <c r="CSF105" s="154"/>
      <c r="CSG105" s="154"/>
      <c r="CSH105" s="154"/>
      <c r="CSI105" s="154"/>
      <c r="CSJ105" s="154"/>
      <c r="CSK105" s="154"/>
      <c r="CSL105" s="154"/>
      <c r="CSM105" s="154"/>
      <c r="CSN105" s="154"/>
      <c r="CSO105" s="154"/>
      <c r="CSP105" s="154"/>
      <c r="CSQ105" s="154"/>
      <c r="CSR105" s="154"/>
      <c r="CSS105" s="154"/>
      <c r="CST105" s="154"/>
      <c r="CSU105" s="154"/>
      <c r="CSV105" s="154"/>
      <c r="CSW105" s="154"/>
      <c r="CSX105" s="154"/>
      <c r="CSY105" s="154"/>
      <c r="CSZ105" s="154"/>
      <c r="CTA105" s="154"/>
      <c r="CTB105" s="154"/>
      <c r="CTC105" s="154"/>
      <c r="CTD105" s="154"/>
      <c r="CTE105" s="154"/>
      <c r="CTF105" s="154"/>
      <c r="CTG105" s="154"/>
      <c r="CTH105" s="154"/>
      <c r="CTI105" s="154"/>
      <c r="CTJ105" s="154"/>
      <c r="CTK105" s="154"/>
      <c r="CTL105" s="154"/>
      <c r="CTM105" s="154"/>
      <c r="CTN105" s="154"/>
      <c r="CTO105" s="154"/>
      <c r="CTP105" s="154"/>
      <c r="CTQ105" s="154"/>
      <c r="CTR105" s="154"/>
      <c r="CTS105" s="154"/>
      <c r="CTT105" s="154"/>
      <c r="CTU105" s="154"/>
      <c r="CTV105" s="154"/>
      <c r="CTW105" s="154"/>
      <c r="CTX105" s="154"/>
      <c r="CTY105" s="154"/>
      <c r="CTZ105" s="154"/>
      <c r="CUA105" s="154"/>
      <c r="CUB105" s="154"/>
      <c r="CUC105" s="154"/>
      <c r="CUD105" s="154"/>
      <c r="CUE105" s="154"/>
      <c r="CUF105" s="154"/>
      <c r="CUG105" s="154"/>
      <c r="CUH105" s="154"/>
      <c r="CUI105" s="154"/>
      <c r="CUJ105" s="154"/>
      <c r="CUK105" s="154"/>
      <c r="CUL105" s="154"/>
      <c r="CUM105" s="154"/>
      <c r="CUN105" s="154"/>
      <c r="CUO105" s="154"/>
      <c r="CUP105" s="154"/>
      <c r="CUQ105" s="154"/>
      <c r="CUR105" s="154"/>
      <c r="CUS105" s="154"/>
      <c r="CUT105" s="154"/>
      <c r="CUU105" s="154"/>
      <c r="CUV105" s="154"/>
      <c r="CUW105" s="154"/>
      <c r="CUX105" s="154"/>
      <c r="CUY105" s="154"/>
      <c r="CUZ105" s="154"/>
      <c r="CVA105" s="154"/>
      <c r="CVB105" s="154"/>
      <c r="CVC105" s="154"/>
      <c r="CVD105" s="154"/>
      <c r="CVE105" s="154"/>
      <c r="CVF105" s="154"/>
      <c r="CVG105" s="154"/>
      <c r="CVH105" s="154"/>
      <c r="CVI105" s="154"/>
      <c r="CVJ105" s="154"/>
      <c r="CVK105" s="154"/>
      <c r="CVL105" s="154"/>
      <c r="CVM105" s="154"/>
      <c r="CVN105" s="154"/>
      <c r="CVO105" s="154"/>
      <c r="CVP105" s="154"/>
      <c r="CVQ105" s="154"/>
      <c r="CVR105" s="154"/>
      <c r="CVS105" s="154"/>
      <c r="CVT105" s="154"/>
      <c r="CVU105" s="154"/>
      <c r="CVV105" s="154"/>
      <c r="CVW105" s="154"/>
      <c r="CVX105" s="154"/>
      <c r="CVY105" s="154"/>
      <c r="CVZ105" s="154"/>
      <c r="CWA105" s="154"/>
      <c r="CWB105" s="154"/>
      <c r="CWC105" s="154"/>
      <c r="CWD105" s="154"/>
      <c r="CWE105" s="154"/>
      <c r="CWF105" s="154"/>
      <c r="CWG105" s="154"/>
      <c r="CWH105" s="154"/>
      <c r="CWI105" s="154"/>
      <c r="CWJ105" s="154"/>
      <c r="CWK105" s="154"/>
      <c r="CWL105" s="154"/>
      <c r="CWM105" s="154"/>
      <c r="CWN105" s="154"/>
      <c r="CWO105" s="154"/>
      <c r="CWP105" s="154"/>
      <c r="CWQ105" s="154"/>
      <c r="CWR105" s="154"/>
      <c r="CWS105" s="154"/>
      <c r="CWT105" s="154"/>
      <c r="CWU105" s="154"/>
      <c r="CWV105" s="154"/>
      <c r="CWW105" s="154"/>
      <c r="CWX105" s="154"/>
      <c r="CWY105" s="154"/>
      <c r="CWZ105" s="154"/>
      <c r="CXA105" s="154"/>
      <c r="CXB105" s="154"/>
      <c r="CXC105" s="154"/>
      <c r="CXD105" s="154"/>
      <c r="CXE105" s="154"/>
      <c r="CXF105" s="154"/>
      <c r="CXG105" s="154"/>
      <c r="CXH105" s="154"/>
      <c r="CXI105" s="154"/>
      <c r="CXJ105" s="154"/>
      <c r="CXK105" s="154"/>
      <c r="CXL105" s="154"/>
      <c r="CXM105" s="154"/>
      <c r="CXN105" s="154"/>
      <c r="CXO105" s="154"/>
      <c r="CXP105" s="154"/>
      <c r="CXQ105" s="154"/>
      <c r="CXR105" s="154"/>
      <c r="CXS105" s="154"/>
      <c r="CXT105" s="154"/>
      <c r="CXU105" s="154"/>
      <c r="CXV105" s="154"/>
      <c r="CXW105" s="154"/>
      <c r="CXX105" s="154"/>
      <c r="CXY105" s="154"/>
      <c r="CXZ105" s="154"/>
      <c r="CYA105" s="154"/>
      <c r="CYB105" s="154"/>
      <c r="CYC105" s="154"/>
      <c r="CYD105" s="154"/>
      <c r="CYE105" s="154"/>
      <c r="CYF105" s="154"/>
      <c r="CYG105" s="154"/>
      <c r="CYH105" s="154"/>
      <c r="CYI105" s="154"/>
      <c r="CYJ105" s="154"/>
      <c r="CYK105" s="154"/>
      <c r="CYL105" s="154"/>
      <c r="CYM105" s="154"/>
      <c r="CYN105" s="154"/>
      <c r="CYO105" s="154"/>
      <c r="CYP105" s="154"/>
      <c r="CYQ105" s="154"/>
      <c r="CYR105" s="154"/>
      <c r="CYS105" s="154"/>
      <c r="CYT105" s="154"/>
      <c r="CYU105" s="154"/>
      <c r="CYV105" s="154"/>
      <c r="CYW105" s="154"/>
      <c r="CYX105" s="154"/>
      <c r="CYY105" s="154"/>
      <c r="CYZ105" s="154"/>
      <c r="CZA105" s="154"/>
      <c r="CZB105" s="154"/>
      <c r="CZC105" s="154"/>
      <c r="CZD105" s="154"/>
      <c r="CZE105" s="154"/>
      <c r="CZF105" s="154"/>
      <c r="CZG105" s="154"/>
      <c r="CZH105" s="154"/>
      <c r="CZI105" s="154"/>
      <c r="CZJ105" s="154"/>
      <c r="CZK105" s="154"/>
      <c r="CZL105" s="154"/>
      <c r="CZM105" s="154"/>
      <c r="CZN105" s="154"/>
      <c r="CZO105" s="154"/>
      <c r="CZP105" s="154"/>
      <c r="CZQ105" s="154"/>
      <c r="CZR105" s="154"/>
      <c r="CZS105" s="154"/>
      <c r="CZT105" s="154"/>
      <c r="CZU105" s="154"/>
      <c r="CZV105" s="154"/>
      <c r="CZW105" s="154"/>
      <c r="CZX105" s="154"/>
      <c r="CZY105" s="154"/>
      <c r="CZZ105" s="154"/>
      <c r="DAA105" s="154"/>
      <c r="DAB105" s="154"/>
      <c r="DAC105" s="154"/>
      <c r="DAD105" s="154"/>
      <c r="DAE105" s="154"/>
      <c r="DAF105" s="154"/>
      <c r="DAG105" s="154"/>
      <c r="DAH105" s="154"/>
      <c r="DAI105" s="154"/>
      <c r="DAJ105" s="154"/>
      <c r="DAK105" s="154"/>
      <c r="DAL105" s="154"/>
      <c r="DAM105" s="154"/>
      <c r="DAN105" s="154"/>
      <c r="DAO105" s="154"/>
      <c r="DAP105" s="154"/>
      <c r="DAQ105" s="154"/>
      <c r="DAR105" s="154"/>
      <c r="DAS105" s="154"/>
      <c r="DAT105" s="154"/>
      <c r="DAU105" s="154"/>
      <c r="DAV105" s="154"/>
      <c r="DAW105" s="154"/>
      <c r="DAX105" s="154"/>
      <c r="DAY105" s="154"/>
      <c r="DAZ105" s="154"/>
      <c r="DBA105" s="154"/>
      <c r="DBB105" s="154"/>
      <c r="DBC105" s="154"/>
      <c r="DBD105" s="154"/>
      <c r="DBE105" s="154"/>
      <c r="DBF105" s="154"/>
      <c r="DBG105" s="154"/>
      <c r="DBH105" s="154"/>
      <c r="DBI105" s="154"/>
      <c r="DBJ105" s="154"/>
      <c r="DBK105" s="154"/>
      <c r="DBL105" s="154"/>
      <c r="DBM105" s="154"/>
      <c r="DBN105" s="154"/>
      <c r="DBO105" s="154"/>
      <c r="DBP105" s="154"/>
      <c r="DBQ105" s="154"/>
      <c r="DBR105" s="154"/>
      <c r="DBS105" s="154"/>
      <c r="DBT105" s="154"/>
      <c r="DBU105" s="154"/>
      <c r="DBV105" s="154"/>
      <c r="DBW105" s="154"/>
      <c r="DBX105" s="154"/>
      <c r="DBY105" s="154"/>
      <c r="DBZ105" s="154"/>
      <c r="DCA105" s="154"/>
      <c r="DCB105" s="154"/>
      <c r="DCC105" s="154"/>
      <c r="DCD105" s="154"/>
      <c r="DCE105" s="154"/>
      <c r="DCF105" s="154"/>
      <c r="DCG105" s="154"/>
      <c r="DCH105" s="154"/>
      <c r="DCI105" s="154"/>
      <c r="DCJ105" s="154"/>
      <c r="DCK105" s="154"/>
      <c r="DCL105" s="154"/>
      <c r="DCM105" s="154"/>
      <c r="DCN105" s="154"/>
      <c r="DCO105" s="154"/>
      <c r="DCP105" s="154"/>
      <c r="DCQ105" s="154"/>
      <c r="DCR105" s="154"/>
      <c r="DCS105" s="154"/>
      <c r="DCT105" s="154"/>
      <c r="DCU105" s="154"/>
      <c r="DCV105" s="154"/>
      <c r="DCW105" s="154"/>
      <c r="DCX105" s="154"/>
      <c r="DCY105" s="154"/>
      <c r="DCZ105" s="154"/>
      <c r="DDA105" s="154"/>
      <c r="DDB105" s="154"/>
      <c r="DDC105" s="154"/>
      <c r="DDD105" s="154"/>
      <c r="DDE105" s="154"/>
      <c r="DDF105" s="154"/>
      <c r="DDG105" s="154"/>
      <c r="DDH105" s="154"/>
      <c r="DDI105" s="154"/>
      <c r="DDJ105" s="154"/>
      <c r="DDK105" s="154"/>
      <c r="DDL105" s="154"/>
      <c r="DDM105" s="154"/>
      <c r="DDN105" s="154"/>
      <c r="DDO105" s="154"/>
      <c r="DDP105" s="154"/>
      <c r="DDQ105" s="154"/>
      <c r="DDR105" s="154"/>
      <c r="DDS105" s="154"/>
      <c r="DDT105" s="154"/>
      <c r="DDU105" s="154"/>
      <c r="DDV105" s="154"/>
      <c r="DDW105" s="154"/>
      <c r="DDX105" s="154"/>
      <c r="DDY105" s="154"/>
      <c r="DDZ105" s="154"/>
      <c r="DEA105" s="154"/>
      <c r="DEB105" s="154"/>
      <c r="DEC105" s="154"/>
      <c r="DED105" s="154"/>
      <c r="DEE105" s="154"/>
      <c r="DEF105" s="154"/>
      <c r="DEG105" s="154"/>
      <c r="DEH105" s="154"/>
      <c r="DEI105" s="154"/>
      <c r="DEJ105" s="154"/>
      <c r="DEK105" s="154"/>
      <c r="DEL105" s="154"/>
      <c r="DEM105" s="154"/>
      <c r="DEN105" s="154"/>
      <c r="DEO105" s="154"/>
      <c r="DEP105" s="154"/>
      <c r="DEQ105" s="154"/>
      <c r="DER105" s="154"/>
      <c r="DES105" s="154"/>
      <c r="DET105" s="154"/>
      <c r="DEU105" s="154"/>
      <c r="DEV105" s="154"/>
      <c r="DEW105" s="154"/>
      <c r="DEX105" s="154"/>
      <c r="DEY105" s="154"/>
      <c r="DEZ105" s="154"/>
      <c r="DFA105" s="154"/>
      <c r="DFB105" s="154"/>
      <c r="DFC105" s="154"/>
      <c r="DFD105" s="154"/>
      <c r="DFE105" s="154"/>
      <c r="DFF105" s="154"/>
      <c r="DFG105" s="154"/>
      <c r="DFH105" s="154"/>
      <c r="DFI105" s="154"/>
      <c r="DFJ105" s="154"/>
      <c r="DFK105" s="154"/>
      <c r="DFL105" s="154"/>
      <c r="DFM105" s="154"/>
      <c r="DFN105" s="154"/>
      <c r="DFO105" s="154"/>
      <c r="DFP105" s="154"/>
      <c r="DFQ105" s="154"/>
      <c r="DFR105" s="154"/>
      <c r="DFS105" s="154"/>
      <c r="DFT105" s="154"/>
      <c r="DFU105" s="154"/>
      <c r="DFV105" s="154"/>
      <c r="DFW105" s="154"/>
      <c r="DFX105" s="154"/>
      <c r="DFY105" s="154"/>
      <c r="DFZ105" s="154"/>
      <c r="DGA105" s="154"/>
      <c r="DGB105" s="154"/>
      <c r="DGC105" s="154"/>
      <c r="DGD105" s="154"/>
      <c r="DGE105" s="154"/>
      <c r="DGF105" s="154"/>
      <c r="DGG105" s="154"/>
      <c r="DGH105" s="154"/>
      <c r="DGI105" s="154"/>
      <c r="DGJ105" s="154"/>
      <c r="DGK105" s="154"/>
      <c r="DGL105" s="154"/>
      <c r="DGM105" s="154"/>
      <c r="DGN105" s="154"/>
      <c r="DGO105" s="154"/>
      <c r="DGP105" s="154"/>
      <c r="DGQ105" s="154"/>
      <c r="DGR105" s="154"/>
      <c r="DGS105" s="154"/>
      <c r="DGT105" s="154"/>
      <c r="DGU105" s="154"/>
      <c r="DGV105" s="154"/>
      <c r="DGW105" s="154"/>
      <c r="DGX105" s="154"/>
      <c r="DGY105" s="154"/>
      <c r="DGZ105" s="154"/>
      <c r="DHA105" s="154"/>
      <c r="DHB105" s="154"/>
      <c r="DHC105" s="154"/>
      <c r="DHD105" s="154"/>
      <c r="DHE105" s="154"/>
      <c r="DHF105" s="154"/>
      <c r="DHG105" s="154"/>
      <c r="DHH105" s="154"/>
      <c r="DHI105" s="154"/>
      <c r="DHJ105" s="154"/>
      <c r="DHK105" s="154"/>
      <c r="DHL105" s="154"/>
      <c r="DHM105" s="154"/>
      <c r="DHN105" s="154"/>
      <c r="DHO105" s="154"/>
      <c r="DHP105" s="154"/>
      <c r="DHQ105" s="154"/>
      <c r="DHR105" s="154"/>
      <c r="DHS105" s="154"/>
      <c r="DHT105" s="154"/>
      <c r="DHU105" s="154"/>
      <c r="DHV105" s="154"/>
      <c r="DHW105" s="154"/>
      <c r="DHX105" s="154"/>
      <c r="DHY105" s="154"/>
      <c r="DHZ105" s="154"/>
      <c r="DIA105" s="154"/>
      <c r="DIB105" s="154"/>
      <c r="DIC105" s="154"/>
      <c r="DID105" s="154"/>
      <c r="DIE105" s="154"/>
      <c r="DIF105" s="154"/>
      <c r="DIG105" s="154"/>
      <c r="DIH105" s="154"/>
      <c r="DII105" s="154"/>
      <c r="DIJ105" s="154"/>
      <c r="DIK105" s="154"/>
      <c r="DIL105" s="154"/>
      <c r="DIM105" s="154"/>
      <c r="DIN105" s="154"/>
      <c r="DIO105" s="154"/>
      <c r="DIP105" s="154"/>
      <c r="DIQ105" s="154"/>
      <c r="DIR105" s="154"/>
      <c r="DIS105" s="154"/>
      <c r="DIT105" s="154"/>
      <c r="DIU105" s="154"/>
      <c r="DIV105" s="154"/>
      <c r="DIW105" s="154"/>
      <c r="DIX105" s="154"/>
      <c r="DIY105" s="154"/>
      <c r="DIZ105" s="154"/>
      <c r="DJA105" s="154"/>
      <c r="DJB105" s="154"/>
      <c r="DJC105" s="154"/>
      <c r="DJD105" s="154"/>
      <c r="DJE105" s="154"/>
      <c r="DJF105" s="154"/>
      <c r="DJG105" s="154"/>
      <c r="DJH105" s="154"/>
      <c r="DJI105" s="154"/>
      <c r="DJJ105" s="154"/>
      <c r="DJK105" s="154"/>
      <c r="DJL105" s="154"/>
      <c r="DJM105" s="154"/>
      <c r="DJN105" s="154"/>
      <c r="DJO105" s="154"/>
      <c r="DJP105" s="154"/>
      <c r="DJQ105" s="154"/>
      <c r="DJR105" s="154"/>
      <c r="DJS105" s="154"/>
      <c r="DJT105" s="154"/>
      <c r="DJU105" s="154"/>
      <c r="DJV105" s="154"/>
      <c r="DJW105" s="154"/>
      <c r="DJX105" s="154"/>
      <c r="DJY105" s="154"/>
      <c r="DJZ105" s="154"/>
      <c r="DKA105" s="154"/>
      <c r="DKB105" s="154"/>
      <c r="DKC105" s="154"/>
      <c r="DKD105" s="154"/>
      <c r="DKE105" s="154"/>
      <c r="DKF105" s="154"/>
      <c r="DKG105" s="154"/>
      <c r="DKH105" s="154"/>
      <c r="DKI105" s="154"/>
      <c r="DKJ105" s="154"/>
      <c r="DKK105" s="154"/>
      <c r="DKL105" s="154"/>
      <c r="DKM105" s="154"/>
      <c r="DKN105" s="154"/>
      <c r="DKO105" s="154"/>
      <c r="DKP105" s="154"/>
      <c r="DKQ105" s="154"/>
      <c r="DKR105" s="154"/>
      <c r="DKS105" s="154"/>
      <c r="DKT105" s="154"/>
      <c r="DKU105" s="154"/>
      <c r="DKV105" s="154"/>
      <c r="DKW105" s="154"/>
      <c r="DKX105" s="154"/>
      <c r="DKY105" s="154"/>
      <c r="DKZ105" s="154"/>
      <c r="DLA105" s="154"/>
      <c r="DLB105" s="154"/>
      <c r="DLC105" s="154"/>
      <c r="DLD105" s="154"/>
      <c r="DLE105" s="154"/>
      <c r="DLF105" s="154"/>
      <c r="DLG105" s="154"/>
      <c r="DLH105" s="154"/>
      <c r="DLI105" s="154"/>
      <c r="DLJ105" s="154"/>
      <c r="DLK105" s="154"/>
      <c r="DLL105" s="154"/>
      <c r="DLM105" s="154"/>
      <c r="DLN105" s="154"/>
      <c r="DLO105" s="154"/>
      <c r="DLP105" s="154"/>
      <c r="DLQ105" s="154"/>
      <c r="DLR105" s="154"/>
      <c r="DLS105" s="154"/>
      <c r="DLT105" s="154"/>
      <c r="DLU105" s="154"/>
      <c r="DLV105" s="154"/>
      <c r="DLW105" s="154"/>
      <c r="DLX105" s="154"/>
      <c r="DLY105" s="154"/>
      <c r="DLZ105" s="154"/>
      <c r="DMA105" s="154"/>
      <c r="DMB105" s="154"/>
      <c r="DMC105" s="154"/>
      <c r="DMD105" s="154"/>
      <c r="DME105" s="154"/>
      <c r="DMF105" s="154"/>
      <c r="DMG105" s="154"/>
      <c r="DMH105" s="154"/>
      <c r="DMI105" s="154"/>
      <c r="DMJ105" s="154"/>
      <c r="DMK105" s="154"/>
      <c r="DML105" s="154"/>
      <c r="DMM105" s="154"/>
      <c r="DMN105" s="154"/>
      <c r="DMO105" s="154"/>
      <c r="DMP105" s="154"/>
      <c r="DMQ105" s="154"/>
      <c r="DMR105" s="154"/>
      <c r="DMS105" s="154"/>
      <c r="DMT105" s="154"/>
      <c r="DMU105" s="154"/>
      <c r="DMV105" s="154"/>
      <c r="DMW105" s="154"/>
      <c r="DMX105" s="154"/>
      <c r="DMY105" s="154"/>
      <c r="DMZ105" s="154"/>
      <c r="DNA105" s="154"/>
      <c r="DNB105" s="154"/>
      <c r="DNC105" s="154"/>
      <c r="DND105" s="154"/>
      <c r="DNE105" s="154"/>
      <c r="DNF105" s="154"/>
      <c r="DNG105" s="154"/>
      <c r="DNH105" s="154"/>
      <c r="DNI105" s="154"/>
      <c r="DNJ105" s="154"/>
      <c r="DNK105" s="154"/>
      <c r="DNL105" s="154"/>
      <c r="DNM105" s="154"/>
      <c r="DNN105" s="154"/>
      <c r="DNO105" s="154"/>
      <c r="DNP105" s="154"/>
      <c r="DNQ105" s="154"/>
      <c r="DNR105" s="154"/>
      <c r="DNS105" s="154"/>
      <c r="DNT105" s="154"/>
      <c r="DNU105" s="154"/>
      <c r="DNV105" s="154"/>
      <c r="DNW105" s="154"/>
      <c r="DNX105" s="154"/>
      <c r="DNY105" s="154"/>
      <c r="DNZ105" s="154"/>
      <c r="DOA105" s="154"/>
      <c r="DOB105" s="154"/>
      <c r="DOC105" s="154"/>
      <c r="DOD105" s="154"/>
      <c r="DOE105" s="154"/>
      <c r="DOF105" s="154"/>
      <c r="DOG105" s="154"/>
      <c r="DOH105" s="154"/>
      <c r="DOI105" s="154"/>
      <c r="DOJ105" s="154"/>
      <c r="DOK105" s="154"/>
      <c r="DOL105" s="154"/>
      <c r="DOM105" s="154"/>
      <c r="DON105" s="154"/>
      <c r="DOO105" s="154"/>
      <c r="DOP105" s="154"/>
      <c r="DOQ105" s="154"/>
      <c r="DOR105" s="154"/>
      <c r="DOS105" s="154"/>
      <c r="DOT105" s="154"/>
      <c r="DOU105" s="154"/>
      <c r="DOV105" s="154"/>
      <c r="DOW105" s="154"/>
      <c r="DOX105" s="154"/>
      <c r="DOY105" s="154"/>
      <c r="DOZ105" s="154"/>
      <c r="DPA105" s="154"/>
      <c r="DPB105" s="154"/>
      <c r="DPC105" s="154"/>
      <c r="DPD105" s="154"/>
      <c r="DPE105" s="154"/>
      <c r="DPF105" s="154"/>
      <c r="DPG105" s="154"/>
      <c r="DPH105" s="154"/>
      <c r="DPI105" s="154"/>
      <c r="DPJ105" s="154"/>
      <c r="DPK105" s="154"/>
      <c r="DPL105" s="154"/>
      <c r="DPM105" s="154"/>
      <c r="DPN105" s="154"/>
      <c r="DPO105" s="154"/>
      <c r="DPP105" s="154"/>
      <c r="DPQ105" s="154"/>
      <c r="DPR105" s="154"/>
      <c r="DPS105" s="154"/>
      <c r="DPT105" s="154"/>
      <c r="DPU105" s="154"/>
      <c r="DPV105" s="154"/>
      <c r="DPW105" s="154"/>
      <c r="DPX105" s="154"/>
      <c r="DPY105" s="154"/>
      <c r="DPZ105" s="154"/>
      <c r="DQA105" s="154"/>
      <c r="DQB105" s="154"/>
      <c r="DQC105" s="154"/>
      <c r="DQD105" s="154"/>
      <c r="DQE105" s="154"/>
      <c r="DQF105" s="154"/>
      <c r="DQG105" s="154"/>
      <c r="DQH105" s="154"/>
      <c r="DQI105" s="154"/>
      <c r="DQJ105" s="154"/>
      <c r="DQK105" s="154"/>
      <c r="DQL105" s="154"/>
      <c r="DQM105" s="154"/>
      <c r="DQN105" s="154"/>
      <c r="DQO105" s="154"/>
      <c r="DQP105" s="154"/>
      <c r="DQQ105" s="154"/>
      <c r="DQR105" s="154"/>
      <c r="DQS105" s="154"/>
      <c r="DQT105" s="154"/>
      <c r="DQU105" s="154"/>
      <c r="DQV105" s="154"/>
      <c r="DQW105" s="154"/>
      <c r="DQX105" s="154"/>
      <c r="DQY105" s="154"/>
      <c r="DQZ105" s="154"/>
      <c r="DRA105" s="154"/>
      <c r="DRB105" s="154"/>
      <c r="DRC105" s="154"/>
      <c r="DRD105" s="154"/>
      <c r="DRE105" s="154"/>
      <c r="DRF105" s="154"/>
      <c r="DRG105" s="154"/>
      <c r="DRH105" s="154"/>
      <c r="DRI105" s="154"/>
      <c r="DRJ105" s="154"/>
      <c r="DRK105" s="154"/>
      <c r="DRL105" s="154"/>
      <c r="DRM105" s="154"/>
      <c r="DRN105" s="154"/>
      <c r="DRO105" s="154"/>
      <c r="DRP105" s="154"/>
      <c r="DRQ105" s="154"/>
      <c r="DRR105" s="154"/>
      <c r="DRS105" s="154"/>
      <c r="DRT105" s="154"/>
      <c r="DRU105" s="154"/>
      <c r="DRV105" s="154"/>
      <c r="DRW105" s="154"/>
      <c r="DRX105" s="154"/>
      <c r="DRY105" s="154"/>
      <c r="DRZ105" s="154"/>
      <c r="DSA105" s="154"/>
      <c r="DSB105" s="154"/>
      <c r="DSC105" s="154"/>
      <c r="DSD105" s="154"/>
      <c r="DSE105" s="154"/>
      <c r="DSF105" s="154"/>
      <c r="DSG105" s="154"/>
      <c r="DSH105" s="154"/>
      <c r="DSI105" s="154"/>
      <c r="DSJ105" s="154"/>
      <c r="DSK105" s="154"/>
      <c r="DSL105" s="154"/>
      <c r="DSM105" s="154"/>
      <c r="DSN105" s="154"/>
      <c r="DSO105" s="154"/>
      <c r="DSP105" s="154"/>
      <c r="DSQ105" s="154"/>
      <c r="DSR105" s="154"/>
      <c r="DSS105" s="154"/>
      <c r="DST105" s="154"/>
      <c r="DSU105" s="154"/>
      <c r="DSV105" s="154"/>
      <c r="DSW105" s="154"/>
      <c r="DSX105" s="154"/>
      <c r="DSY105" s="154"/>
      <c r="DSZ105" s="154"/>
      <c r="DTA105" s="154"/>
      <c r="DTB105" s="154"/>
      <c r="DTC105" s="154"/>
      <c r="DTD105" s="154"/>
      <c r="DTE105" s="154"/>
      <c r="DTF105" s="154"/>
      <c r="DTG105" s="154"/>
      <c r="DTH105" s="154"/>
      <c r="DTI105" s="154"/>
      <c r="DTJ105" s="154"/>
      <c r="DTK105" s="154"/>
      <c r="DTL105" s="154"/>
      <c r="DTM105" s="154"/>
      <c r="DTN105" s="154"/>
      <c r="DTO105" s="154"/>
      <c r="DTP105" s="154"/>
      <c r="DTQ105" s="154"/>
      <c r="DTR105" s="154"/>
      <c r="DTS105" s="154"/>
      <c r="DTT105" s="154"/>
      <c r="DTU105" s="154"/>
      <c r="DTV105" s="154"/>
      <c r="DTW105" s="154"/>
      <c r="DTX105" s="154"/>
      <c r="DTY105" s="154"/>
      <c r="DTZ105" s="154"/>
      <c r="DUA105" s="154"/>
      <c r="DUB105" s="154"/>
      <c r="DUC105" s="154"/>
      <c r="DUD105" s="154"/>
      <c r="DUE105" s="154"/>
      <c r="DUF105" s="154"/>
      <c r="DUG105" s="154"/>
      <c r="DUH105" s="154"/>
      <c r="DUI105" s="154"/>
      <c r="DUJ105" s="154"/>
      <c r="DUK105" s="154"/>
      <c r="DUL105" s="154"/>
      <c r="DUM105" s="154"/>
      <c r="DUN105" s="154"/>
      <c r="DUO105" s="154"/>
      <c r="DUP105" s="154"/>
      <c r="DUQ105" s="154"/>
      <c r="DUR105" s="154"/>
      <c r="DUS105" s="154"/>
      <c r="DUT105" s="154"/>
      <c r="DUU105" s="154"/>
      <c r="DUV105" s="154"/>
      <c r="DUW105" s="154"/>
      <c r="DUX105" s="154"/>
      <c r="DUY105" s="154"/>
      <c r="DUZ105" s="154"/>
      <c r="DVA105" s="154"/>
      <c r="DVB105" s="154"/>
      <c r="DVC105" s="154"/>
      <c r="DVD105" s="154"/>
      <c r="DVE105" s="154"/>
      <c r="DVF105" s="154"/>
      <c r="DVG105" s="154"/>
      <c r="DVH105" s="154"/>
      <c r="DVI105" s="154"/>
      <c r="DVJ105" s="154"/>
      <c r="DVK105" s="154"/>
      <c r="DVL105" s="154"/>
      <c r="DVM105" s="154"/>
      <c r="DVN105" s="154"/>
      <c r="DVO105" s="154"/>
      <c r="DVP105" s="154"/>
      <c r="DVQ105" s="154"/>
      <c r="DVR105" s="154"/>
      <c r="DVS105" s="154"/>
      <c r="DVT105" s="154"/>
      <c r="DVU105" s="154"/>
      <c r="DVV105" s="154"/>
      <c r="DVW105" s="154"/>
      <c r="DVX105" s="154"/>
      <c r="DVY105" s="154"/>
      <c r="DVZ105" s="154"/>
      <c r="DWA105" s="154"/>
      <c r="DWB105" s="154"/>
      <c r="DWC105" s="154"/>
      <c r="DWD105" s="154"/>
      <c r="DWE105" s="154"/>
      <c r="DWF105" s="154"/>
      <c r="DWG105" s="154"/>
      <c r="DWH105" s="154"/>
      <c r="DWI105" s="154"/>
      <c r="DWJ105" s="154"/>
      <c r="DWK105" s="154"/>
      <c r="DWL105" s="154"/>
      <c r="DWM105" s="154"/>
      <c r="DWN105" s="154"/>
      <c r="DWO105" s="154"/>
      <c r="DWP105" s="154"/>
      <c r="DWQ105" s="154"/>
      <c r="DWR105" s="154"/>
      <c r="DWS105" s="154"/>
      <c r="DWT105" s="154"/>
      <c r="DWU105" s="154"/>
      <c r="DWV105" s="154"/>
      <c r="DWW105" s="154"/>
      <c r="DWX105" s="154"/>
      <c r="DWY105" s="154"/>
      <c r="DWZ105" s="154"/>
      <c r="DXA105" s="154"/>
      <c r="DXB105" s="154"/>
      <c r="DXC105" s="154"/>
      <c r="DXD105" s="154"/>
      <c r="DXE105" s="154"/>
      <c r="DXF105" s="154"/>
      <c r="DXG105" s="154"/>
      <c r="DXH105" s="154"/>
      <c r="DXI105" s="154"/>
      <c r="DXJ105" s="154"/>
      <c r="DXK105" s="154"/>
      <c r="DXL105" s="154"/>
      <c r="DXM105" s="154"/>
      <c r="DXN105" s="154"/>
      <c r="DXO105" s="154"/>
      <c r="DXP105" s="154"/>
      <c r="DXQ105" s="154"/>
      <c r="DXR105" s="154"/>
      <c r="DXS105" s="154"/>
      <c r="DXT105" s="154"/>
      <c r="DXU105" s="154"/>
      <c r="DXV105" s="154"/>
      <c r="DXW105" s="154"/>
      <c r="DXX105" s="154"/>
      <c r="DXY105" s="154"/>
      <c r="DXZ105" s="154"/>
      <c r="DYA105" s="154"/>
      <c r="DYB105" s="154"/>
      <c r="DYC105" s="154"/>
      <c r="DYD105" s="154"/>
      <c r="DYE105" s="154"/>
      <c r="DYF105" s="154"/>
      <c r="DYG105" s="154"/>
      <c r="DYH105" s="154"/>
      <c r="DYI105" s="154"/>
      <c r="DYJ105" s="154"/>
      <c r="DYK105" s="154"/>
      <c r="DYL105" s="154"/>
      <c r="DYM105" s="154"/>
      <c r="DYN105" s="154"/>
      <c r="DYO105" s="154"/>
      <c r="DYP105" s="154"/>
      <c r="DYQ105" s="154"/>
      <c r="DYR105" s="154"/>
      <c r="DYS105" s="154"/>
      <c r="DYT105" s="154"/>
      <c r="DYU105" s="154"/>
      <c r="DYV105" s="154"/>
      <c r="DYW105" s="154"/>
      <c r="DYX105" s="154"/>
      <c r="DYY105" s="154"/>
      <c r="DYZ105" s="154"/>
      <c r="DZA105" s="154"/>
      <c r="DZB105" s="154"/>
      <c r="DZC105" s="154"/>
      <c r="DZD105" s="154"/>
      <c r="DZE105" s="154"/>
      <c r="DZF105" s="154"/>
      <c r="DZG105" s="154"/>
      <c r="DZH105" s="154"/>
      <c r="DZI105" s="154"/>
      <c r="DZJ105" s="154"/>
      <c r="DZK105" s="154"/>
      <c r="DZL105" s="154"/>
      <c r="DZM105" s="154"/>
      <c r="DZN105" s="154"/>
      <c r="DZO105" s="154"/>
      <c r="DZP105" s="154"/>
      <c r="DZQ105" s="154"/>
      <c r="DZR105" s="154"/>
      <c r="DZS105" s="154"/>
      <c r="DZT105" s="154"/>
      <c r="DZU105" s="154"/>
      <c r="DZV105" s="154"/>
      <c r="DZW105" s="154"/>
      <c r="DZX105" s="154"/>
      <c r="DZY105" s="154"/>
      <c r="DZZ105" s="154"/>
      <c r="EAA105" s="154"/>
      <c r="EAB105" s="154"/>
      <c r="EAC105" s="154"/>
      <c r="EAD105" s="154"/>
      <c r="EAE105" s="154"/>
      <c r="EAF105" s="154"/>
      <c r="EAG105" s="154"/>
      <c r="EAH105" s="154"/>
      <c r="EAI105" s="154"/>
      <c r="EAJ105" s="154"/>
      <c r="EAK105" s="154"/>
      <c r="EAL105" s="154"/>
      <c r="EAM105" s="154"/>
      <c r="EAN105" s="154"/>
      <c r="EAO105" s="154"/>
      <c r="EAP105" s="154"/>
      <c r="EAQ105" s="154"/>
      <c r="EAR105" s="154"/>
      <c r="EAS105" s="154"/>
      <c r="EAT105" s="154"/>
      <c r="EAU105" s="154"/>
      <c r="EAV105" s="154"/>
      <c r="EAW105" s="154"/>
      <c r="EAX105" s="154"/>
      <c r="EAY105" s="154"/>
      <c r="EAZ105" s="154"/>
      <c r="EBA105" s="154"/>
      <c r="EBB105" s="154"/>
      <c r="EBC105" s="154"/>
      <c r="EBD105" s="154"/>
      <c r="EBE105" s="154"/>
      <c r="EBF105" s="154"/>
      <c r="EBG105" s="154"/>
      <c r="EBH105" s="154"/>
      <c r="EBI105" s="154"/>
      <c r="EBJ105" s="154"/>
      <c r="EBK105" s="154"/>
      <c r="EBL105" s="154"/>
      <c r="EBM105" s="154"/>
      <c r="EBN105" s="154"/>
      <c r="EBO105" s="154"/>
      <c r="EBP105" s="154"/>
      <c r="EBQ105" s="154"/>
      <c r="EBR105" s="154"/>
      <c r="EBS105" s="154"/>
      <c r="EBT105" s="154"/>
      <c r="EBU105" s="154"/>
      <c r="EBV105" s="154"/>
      <c r="EBW105" s="154"/>
      <c r="EBX105" s="154"/>
      <c r="EBY105" s="154"/>
      <c r="EBZ105" s="154"/>
      <c r="ECA105" s="154"/>
      <c r="ECB105" s="154"/>
      <c r="ECC105" s="154"/>
      <c r="ECD105" s="154"/>
      <c r="ECE105" s="154"/>
      <c r="ECF105" s="154"/>
      <c r="ECG105" s="154"/>
      <c r="ECH105" s="154"/>
      <c r="ECI105" s="154"/>
      <c r="ECJ105" s="154"/>
      <c r="ECK105" s="154"/>
      <c r="ECL105" s="154"/>
      <c r="ECM105" s="154"/>
      <c r="ECN105" s="154"/>
      <c r="ECO105" s="154"/>
      <c r="ECP105" s="154"/>
      <c r="ECQ105" s="154"/>
      <c r="ECR105" s="154"/>
      <c r="ECS105" s="154"/>
      <c r="ECT105" s="154"/>
      <c r="ECU105" s="154"/>
      <c r="ECV105" s="154"/>
      <c r="ECW105" s="154"/>
      <c r="ECX105" s="154"/>
      <c r="ECY105" s="154"/>
      <c r="ECZ105" s="154"/>
      <c r="EDA105" s="154"/>
      <c r="EDB105" s="154"/>
      <c r="EDC105" s="154"/>
      <c r="EDD105" s="154"/>
      <c r="EDE105" s="154"/>
      <c r="EDF105" s="154"/>
      <c r="EDG105" s="154"/>
      <c r="EDH105" s="154"/>
      <c r="EDI105" s="154"/>
      <c r="EDJ105" s="154"/>
      <c r="EDK105" s="154"/>
      <c r="EDL105" s="154"/>
      <c r="EDM105" s="154"/>
      <c r="EDN105" s="154"/>
      <c r="EDO105" s="154"/>
      <c r="EDP105" s="154"/>
      <c r="EDQ105" s="154"/>
      <c r="EDR105" s="154"/>
      <c r="EDS105" s="154"/>
      <c r="EDT105" s="154"/>
      <c r="EDU105" s="154"/>
      <c r="EDV105" s="154"/>
      <c r="EDW105" s="154"/>
      <c r="EDX105" s="154"/>
      <c r="EDY105" s="154"/>
      <c r="EDZ105" s="154"/>
      <c r="EEA105" s="154"/>
      <c r="EEB105" s="154"/>
      <c r="EEC105" s="154"/>
      <c r="EED105" s="154"/>
      <c r="EEE105" s="154"/>
      <c r="EEF105" s="154"/>
      <c r="EEG105" s="154"/>
      <c r="EEH105" s="154"/>
      <c r="EEI105" s="154"/>
      <c r="EEJ105" s="154"/>
      <c r="EEK105" s="154"/>
      <c r="EEL105" s="154"/>
      <c r="EEM105" s="154"/>
      <c r="EEN105" s="154"/>
      <c r="EEO105" s="154"/>
      <c r="EEP105" s="154"/>
      <c r="EEQ105" s="154"/>
      <c r="EER105" s="154"/>
      <c r="EES105" s="154"/>
      <c r="EET105" s="154"/>
      <c r="EEU105" s="154"/>
      <c r="EEV105" s="154"/>
      <c r="EEW105" s="154"/>
      <c r="EEX105" s="154"/>
      <c r="EEY105" s="154"/>
      <c r="EEZ105" s="154"/>
      <c r="EFA105" s="154"/>
      <c r="EFB105" s="154"/>
      <c r="EFC105" s="154"/>
      <c r="EFD105" s="154"/>
      <c r="EFE105" s="154"/>
      <c r="EFF105" s="154"/>
      <c r="EFG105" s="154"/>
      <c r="EFH105" s="154"/>
      <c r="EFI105" s="154"/>
      <c r="EFJ105" s="154"/>
      <c r="EFK105" s="154"/>
      <c r="EFL105" s="154"/>
      <c r="EFM105" s="154"/>
      <c r="EFN105" s="154"/>
      <c r="EFO105" s="154"/>
      <c r="EFP105" s="154"/>
      <c r="EFQ105" s="154"/>
      <c r="EFR105" s="154"/>
      <c r="EFS105" s="154"/>
      <c r="EFT105" s="154"/>
      <c r="EFU105" s="154"/>
      <c r="EFV105" s="154"/>
      <c r="EFW105" s="154"/>
      <c r="EFX105" s="154"/>
      <c r="EFY105" s="154"/>
      <c r="EFZ105" s="154"/>
      <c r="EGA105" s="154"/>
      <c r="EGB105" s="154"/>
      <c r="EGC105" s="154"/>
      <c r="EGD105" s="154"/>
      <c r="EGE105" s="154"/>
      <c r="EGF105" s="154"/>
      <c r="EGG105" s="154"/>
      <c r="EGH105" s="154"/>
      <c r="EGI105" s="154"/>
      <c r="EGJ105" s="154"/>
      <c r="EGK105" s="154"/>
      <c r="EGL105" s="154"/>
      <c r="EGM105" s="154"/>
      <c r="EGN105" s="154"/>
      <c r="EGO105" s="154"/>
      <c r="EGP105" s="154"/>
      <c r="EGQ105" s="154"/>
      <c r="EGR105" s="154"/>
      <c r="EGS105" s="154"/>
      <c r="EGT105" s="154"/>
      <c r="EGU105" s="154"/>
      <c r="EGV105" s="154"/>
      <c r="EGW105" s="154"/>
      <c r="EGX105" s="154"/>
      <c r="EGY105" s="154"/>
      <c r="EGZ105" s="154"/>
      <c r="EHA105" s="154"/>
      <c r="EHB105" s="154"/>
      <c r="EHC105" s="154"/>
      <c r="EHD105" s="154"/>
      <c r="EHE105" s="154"/>
      <c r="EHF105" s="154"/>
      <c r="EHG105" s="154"/>
      <c r="EHH105" s="154"/>
      <c r="EHI105" s="154"/>
      <c r="EHJ105" s="154"/>
      <c r="EHK105" s="154"/>
      <c r="EHL105" s="154"/>
      <c r="EHM105" s="154"/>
      <c r="EHN105" s="154"/>
      <c r="EHO105" s="154"/>
      <c r="EHP105" s="154"/>
      <c r="EHQ105" s="154"/>
      <c r="EHR105" s="154"/>
      <c r="EHS105" s="154"/>
      <c r="EHT105" s="154"/>
      <c r="EHU105" s="154"/>
      <c r="EHV105" s="154"/>
      <c r="EHW105" s="154"/>
      <c r="EHX105" s="154"/>
      <c r="EHY105" s="154"/>
      <c r="EHZ105" s="154"/>
      <c r="EIA105" s="154"/>
      <c r="EIB105" s="154"/>
      <c r="EIC105" s="154"/>
      <c r="EID105" s="154"/>
      <c r="EIE105" s="154"/>
      <c r="EIF105" s="154"/>
      <c r="EIG105" s="154"/>
      <c r="EIH105" s="154"/>
      <c r="EII105" s="154"/>
      <c r="EIJ105" s="154"/>
      <c r="EIK105" s="154"/>
      <c r="EIL105" s="154"/>
      <c r="EIM105" s="154"/>
      <c r="EIN105" s="154"/>
      <c r="EIO105" s="154"/>
      <c r="EIP105" s="154"/>
      <c r="EIQ105" s="154"/>
      <c r="EIR105" s="154"/>
      <c r="EIS105" s="154"/>
      <c r="EIT105" s="154"/>
      <c r="EIU105" s="154"/>
      <c r="EIV105" s="154"/>
      <c r="EIW105" s="154"/>
      <c r="EIX105" s="154"/>
      <c r="EIY105" s="154"/>
      <c r="EIZ105" s="154"/>
      <c r="EJA105" s="154"/>
      <c r="EJB105" s="154"/>
      <c r="EJC105" s="154"/>
      <c r="EJD105" s="154"/>
      <c r="EJE105" s="154"/>
      <c r="EJF105" s="154"/>
      <c r="EJG105" s="154"/>
      <c r="EJH105" s="154"/>
      <c r="EJI105" s="154"/>
      <c r="EJJ105" s="154"/>
      <c r="EJK105" s="154"/>
      <c r="EJL105" s="154"/>
      <c r="EJM105" s="154"/>
      <c r="EJN105" s="154"/>
      <c r="EJO105" s="154"/>
      <c r="EJP105" s="154"/>
      <c r="EJQ105" s="154"/>
      <c r="EJR105" s="154"/>
      <c r="EJS105" s="154"/>
      <c r="EJT105" s="154"/>
      <c r="EJU105" s="154"/>
      <c r="EJV105" s="154"/>
      <c r="EJW105" s="154"/>
      <c r="EJX105" s="154"/>
      <c r="EJY105" s="154"/>
      <c r="EJZ105" s="154"/>
      <c r="EKA105" s="154"/>
      <c r="EKB105" s="154"/>
      <c r="EKC105" s="154"/>
      <c r="EKD105" s="154"/>
      <c r="EKE105" s="154"/>
      <c r="EKF105" s="154"/>
      <c r="EKG105" s="154"/>
      <c r="EKH105" s="154"/>
      <c r="EKI105" s="154"/>
      <c r="EKJ105" s="154"/>
      <c r="EKK105" s="154"/>
      <c r="EKL105" s="154"/>
      <c r="EKM105" s="154"/>
      <c r="EKN105" s="154"/>
      <c r="EKO105" s="154"/>
      <c r="EKP105" s="154"/>
      <c r="EKQ105" s="154"/>
      <c r="EKR105" s="154"/>
      <c r="EKS105" s="154"/>
      <c r="EKT105" s="154"/>
      <c r="EKU105" s="154"/>
      <c r="EKV105" s="154"/>
      <c r="EKW105" s="154"/>
      <c r="EKX105" s="154"/>
      <c r="EKY105" s="154"/>
      <c r="EKZ105" s="154"/>
      <c r="ELA105" s="154"/>
      <c r="ELB105" s="154"/>
      <c r="ELC105" s="154"/>
      <c r="ELD105" s="154"/>
      <c r="ELE105" s="154"/>
      <c r="ELF105" s="154"/>
      <c r="ELG105" s="154"/>
      <c r="ELH105" s="154"/>
      <c r="ELI105" s="154"/>
      <c r="ELJ105" s="154"/>
      <c r="ELK105" s="154"/>
      <c r="ELL105" s="154"/>
      <c r="ELM105" s="154"/>
      <c r="ELN105" s="154"/>
      <c r="ELO105" s="154"/>
      <c r="ELP105" s="154"/>
      <c r="ELQ105" s="154"/>
      <c r="ELR105" s="154"/>
      <c r="ELS105" s="154"/>
      <c r="ELT105" s="154"/>
      <c r="ELU105" s="154"/>
      <c r="ELV105" s="154"/>
      <c r="ELW105" s="154"/>
      <c r="ELX105" s="154"/>
      <c r="ELY105" s="154"/>
      <c r="ELZ105" s="154"/>
      <c r="EMA105" s="154"/>
      <c r="EMB105" s="154"/>
      <c r="EMC105" s="154"/>
      <c r="EMD105" s="154"/>
      <c r="EME105" s="154"/>
      <c r="EMF105" s="154"/>
      <c r="EMG105" s="154"/>
      <c r="EMH105" s="154"/>
      <c r="EMI105" s="154"/>
      <c r="EMJ105" s="154"/>
      <c r="EMK105" s="154"/>
      <c r="EML105" s="154"/>
      <c r="EMM105" s="154"/>
      <c r="EMN105" s="154"/>
      <c r="EMO105" s="154"/>
      <c r="EMP105" s="154"/>
      <c r="EMQ105" s="154"/>
      <c r="EMR105" s="154"/>
      <c r="EMS105" s="154"/>
      <c r="EMT105" s="154"/>
      <c r="EMU105" s="154"/>
      <c r="EMV105" s="154"/>
      <c r="EMW105" s="154"/>
      <c r="EMX105" s="154"/>
      <c r="EMY105" s="154"/>
      <c r="EMZ105" s="154"/>
      <c r="ENA105" s="154"/>
      <c r="ENB105" s="154"/>
      <c r="ENC105" s="154"/>
      <c r="END105" s="154"/>
      <c r="ENE105" s="154"/>
      <c r="ENF105" s="154"/>
      <c r="ENG105" s="154"/>
      <c r="ENH105" s="154"/>
      <c r="ENI105" s="154"/>
      <c r="ENJ105" s="154"/>
      <c r="ENK105" s="154"/>
      <c r="ENL105" s="154"/>
      <c r="ENM105" s="154"/>
      <c r="ENN105" s="154"/>
      <c r="ENO105" s="154"/>
      <c r="ENP105" s="154"/>
      <c r="ENQ105" s="154"/>
      <c r="ENR105" s="154"/>
      <c r="ENS105" s="154"/>
      <c r="ENT105" s="154"/>
      <c r="ENU105" s="154"/>
      <c r="ENV105" s="154"/>
      <c r="ENW105" s="154"/>
      <c r="ENX105" s="154"/>
      <c r="ENY105" s="154"/>
      <c r="ENZ105" s="154"/>
      <c r="EOA105" s="154"/>
      <c r="EOB105" s="154"/>
      <c r="EOC105" s="154"/>
      <c r="EOD105" s="154"/>
      <c r="EOE105" s="154"/>
      <c r="EOF105" s="154"/>
      <c r="EOG105" s="154"/>
      <c r="EOH105" s="154"/>
      <c r="EOI105" s="154"/>
      <c r="EOJ105" s="154"/>
      <c r="EOK105" s="154"/>
      <c r="EOL105" s="154"/>
      <c r="EOM105" s="154"/>
      <c r="EON105" s="154"/>
      <c r="EOO105" s="154"/>
      <c r="EOP105" s="154"/>
      <c r="EOQ105" s="154"/>
      <c r="EOR105" s="154"/>
      <c r="EOS105" s="154"/>
      <c r="EOT105" s="154"/>
      <c r="EOU105" s="154"/>
      <c r="EOV105" s="154"/>
      <c r="EOW105" s="154"/>
      <c r="EOX105" s="154"/>
      <c r="EOY105" s="154"/>
      <c r="EOZ105" s="154"/>
      <c r="EPA105" s="154"/>
      <c r="EPB105" s="154"/>
      <c r="EPC105" s="154"/>
      <c r="EPD105" s="154"/>
      <c r="EPE105" s="154"/>
      <c r="EPF105" s="154"/>
      <c r="EPG105" s="154"/>
      <c r="EPH105" s="154"/>
      <c r="EPI105" s="154"/>
      <c r="EPJ105" s="154"/>
      <c r="EPK105" s="154"/>
      <c r="EPL105" s="154"/>
      <c r="EPM105" s="154"/>
      <c r="EPN105" s="154"/>
      <c r="EPO105" s="154"/>
      <c r="EPP105" s="154"/>
      <c r="EPQ105" s="154"/>
      <c r="EPR105" s="154"/>
      <c r="EPS105" s="154"/>
      <c r="EPT105" s="154"/>
      <c r="EPU105" s="154"/>
      <c r="EPV105" s="154"/>
      <c r="EPW105" s="154"/>
      <c r="EPX105" s="154"/>
      <c r="EPY105" s="154"/>
      <c r="EPZ105" s="154"/>
      <c r="EQA105" s="154"/>
      <c r="EQB105" s="154"/>
      <c r="EQC105" s="154"/>
      <c r="EQD105" s="154"/>
      <c r="EQE105" s="154"/>
      <c r="EQF105" s="154"/>
      <c r="EQG105" s="154"/>
      <c r="EQH105" s="154"/>
      <c r="EQI105" s="154"/>
      <c r="EQJ105" s="154"/>
      <c r="EQK105" s="154"/>
      <c r="EQL105" s="154"/>
      <c r="EQM105" s="154"/>
      <c r="EQN105" s="154"/>
      <c r="EQO105" s="154"/>
      <c r="EQP105" s="154"/>
      <c r="EQQ105" s="154"/>
      <c r="EQR105" s="154"/>
      <c r="EQS105" s="154"/>
      <c r="EQT105" s="154"/>
      <c r="EQU105" s="154"/>
      <c r="EQV105" s="154"/>
      <c r="EQW105" s="154"/>
      <c r="EQX105" s="154"/>
      <c r="EQY105" s="154"/>
      <c r="EQZ105" s="154"/>
      <c r="ERA105" s="154"/>
      <c r="ERB105" s="154"/>
      <c r="ERC105" s="154"/>
      <c r="ERD105" s="154"/>
      <c r="ERE105" s="154"/>
      <c r="ERF105" s="154"/>
      <c r="ERG105" s="154"/>
      <c r="ERH105" s="154"/>
      <c r="ERI105" s="154"/>
      <c r="ERJ105" s="154"/>
      <c r="ERK105" s="154"/>
      <c r="ERL105" s="154"/>
      <c r="ERM105" s="154"/>
      <c r="ERN105" s="154"/>
      <c r="ERO105" s="154"/>
      <c r="ERP105" s="154"/>
      <c r="ERQ105" s="154"/>
      <c r="ERR105" s="154"/>
      <c r="ERS105" s="154"/>
      <c r="ERT105" s="154"/>
      <c r="ERU105" s="154"/>
      <c r="ERV105" s="154"/>
      <c r="ERW105" s="154"/>
      <c r="ERX105" s="154"/>
      <c r="ERY105" s="154"/>
      <c r="ERZ105" s="154"/>
      <c r="ESA105" s="154"/>
      <c r="ESB105" s="154"/>
      <c r="ESC105" s="154"/>
      <c r="ESD105" s="154"/>
      <c r="ESE105" s="154"/>
      <c r="ESF105" s="154"/>
      <c r="ESG105" s="154"/>
      <c r="ESH105" s="154"/>
      <c r="ESI105" s="154"/>
      <c r="ESJ105" s="154"/>
      <c r="ESK105" s="154"/>
      <c r="ESL105" s="154"/>
      <c r="ESM105" s="154"/>
      <c r="ESN105" s="154"/>
      <c r="ESO105" s="154"/>
      <c r="ESP105" s="154"/>
      <c r="ESQ105" s="154"/>
      <c r="ESR105" s="154"/>
      <c r="ESS105" s="154"/>
      <c r="EST105" s="154"/>
      <c r="ESU105" s="154"/>
      <c r="ESV105" s="154"/>
      <c r="ESW105" s="154"/>
      <c r="ESX105" s="154"/>
      <c r="ESY105" s="154"/>
      <c r="ESZ105" s="154"/>
      <c r="ETA105" s="154"/>
      <c r="ETB105" s="154"/>
      <c r="ETC105" s="154"/>
      <c r="ETD105" s="154"/>
      <c r="ETE105" s="154"/>
      <c r="ETF105" s="154"/>
      <c r="ETG105" s="154"/>
      <c r="ETH105" s="154"/>
      <c r="ETI105" s="154"/>
      <c r="ETJ105" s="154"/>
      <c r="ETK105" s="154"/>
      <c r="ETL105" s="154"/>
      <c r="ETM105" s="154"/>
      <c r="ETN105" s="154"/>
      <c r="ETO105" s="154"/>
      <c r="ETP105" s="154"/>
      <c r="ETQ105" s="154"/>
      <c r="ETR105" s="154"/>
      <c r="ETS105" s="154"/>
      <c r="ETT105" s="154"/>
      <c r="ETU105" s="154"/>
      <c r="ETV105" s="154"/>
      <c r="ETW105" s="154"/>
      <c r="ETX105" s="154"/>
      <c r="ETY105" s="154"/>
      <c r="ETZ105" s="154"/>
      <c r="EUA105" s="154"/>
      <c r="EUB105" s="154"/>
      <c r="EUC105" s="154"/>
      <c r="EUD105" s="154"/>
      <c r="EUE105" s="154"/>
      <c r="EUF105" s="154"/>
      <c r="EUG105" s="154"/>
      <c r="EUH105" s="154"/>
      <c r="EUI105" s="154"/>
      <c r="EUJ105" s="154"/>
      <c r="EUK105" s="154"/>
      <c r="EUL105" s="154"/>
      <c r="EUM105" s="154"/>
      <c r="EUN105" s="154"/>
      <c r="EUO105" s="154"/>
      <c r="EUP105" s="154"/>
      <c r="EUQ105" s="154"/>
      <c r="EUR105" s="154"/>
      <c r="EUS105" s="154"/>
      <c r="EUT105" s="154"/>
      <c r="EUU105" s="154"/>
      <c r="EUV105" s="154"/>
      <c r="EUW105" s="154"/>
      <c r="EUX105" s="154"/>
      <c r="EUY105" s="154"/>
      <c r="EUZ105" s="154"/>
      <c r="EVA105" s="154"/>
      <c r="EVB105" s="154"/>
      <c r="EVC105" s="154"/>
      <c r="EVD105" s="154"/>
      <c r="EVE105" s="154"/>
      <c r="EVF105" s="154"/>
      <c r="EVG105" s="154"/>
      <c r="EVH105" s="154"/>
      <c r="EVI105" s="154"/>
      <c r="EVJ105" s="154"/>
      <c r="EVK105" s="154"/>
      <c r="EVL105" s="154"/>
      <c r="EVM105" s="154"/>
      <c r="EVN105" s="154"/>
      <c r="EVO105" s="154"/>
      <c r="EVP105" s="154"/>
      <c r="EVQ105" s="154"/>
      <c r="EVR105" s="154"/>
      <c r="EVS105" s="154"/>
      <c r="EVT105" s="154"/>
      <c r="EVU105" s="154"/>
      <c r="EVV105" s="154"/>
      <c r="EVW105" s="154"/>
      <c r="EVX105" s="154"/>
      <c r="EVY105" s="154"/>
      <c r="EVZ105" s="154"/>
      <c r="EWA105" s="154"/>
      <c r="EWB105" s="154"/>
      <c r="EWC105" s="154"/>
      <c r="EWD105" s="154"/>
      <c r="EWE105" s="154"/>
      <c r="EWF105" s="154"/>
      <c r="EWG105" s="154"/>
      <c r="EWH105" s="154"/>
      <c r="EWI105" s="154"/>
      <c r="EWJ105" s="154"/>
      <c r="EWK105" s="154"/>
      <c r="EWL105" s="154"/>
      <c r="EWM105" s="154"/>
      <c r="EWN105" s="154"/>
      <c r="EWO105" s="154"/>
      <c r="EWP105" s="154"/>
      <c r="EWQ105" s="154"/>
      <c r="EWR105" s="154"/>
      <c r="EWS105" s="154"/>
      <c r="EWT105" s="154"/>
      <c r="EWU105" s="154"/>
      <c r="EWV105" s="154"/>
      <c r="EWW105" s="154"/>
      <c r="EWX105" s="154"/>
      <c r="EWY105" s="154"/>
      <c r="EWZ105" s="154"/>
      <c r="EXA105" s="154"/>
      <c r="EXB105" s="154"/>
      <c r="EXC105" s="154"/>
      <c r="EXD105" s="154"/>
      <c r="EXE105" s="154"/>
      <c r="EXF105" s="154"/>
      <c r="EXG105" s="154"/>
      <c r="EXH105" s="154"/>
      <c r="EXI105" s="154"/>
      <c r="EXJ105" s="154"/>
      <c r="EXK105" s="154"/>
      <c r="EXL105" s="154"/>
      <c r="EXM105" s="154"/>
      <c r="EXN105" s="154"/>
      <c r="EXO105" s="154"/>
      <c r="EXP105" s="154"/>
      <c r="EXQ105" s="154"/>
      <c r="EXR105" s="154"/>
      <c r="EXS105" s="154"/>
      <c r="EXT105" s="154"/>
      <c r="EXU105" s="154"/>
      <c r="EXV105" s="154"/>
      <c r="EXW105" s="154"/>
      <c r="EXX105" s="154"/>
      <c r="EXY105" s="154"/>
      <c r="EXZ105" s="154"/>
      <c r="EYA105" s="154"/>
      <c r="EYB105" s="154"/>
      <c r="EYC105" s="154"/>
      <c r="EYD105" s="154"/>
      <c r="EYE105" s="154"/>
      <c r="EYF105" s="154"/>
      <c r="EYG105" s="154"/>
      <c r="EYH105" s="154"/>
      <c r="EYI105" s="154"/>
      <c r="EYJ105" s="154"/>
      <c r="EYK105" s="154"/>
      <c r="EYL105" s="154"/>
      <c r="EYM105" s="154"/>
      <c r="EYN105" s="154"/>
      <c r="EYO105" s="154"/>
      <c r="EYP105" s="154"/>
      <c r="EYQ105" s="154"/>
      <c r="EYR105" s="154"/>
      <c r="EYS105" s="154"/>
      <c r="EYT105" s="154"/>
      <c r="EYU105" s="154"/>
      <c r="EYV105" s="154"/>
      <c r="EYW105" s="154"/>
      <c r="EYX105" s="154"/>
      <c r="EYY105" s="154"/>
      <c r="EYZ105" s="154"/>
      <c r="EZA105" s="154"/>
      <c r="EZB105" s="154"/>
      <c r="EZC105" s="154"/>
      <c r="EZD105" s="154"/>
      <c r="EZE105" s="154"/>
      <c r="EZF105" s="154"/>
      <c r="EZG105" s="154"/>
      <c r="EZH105" s="154"/>
      <c r="EZI105" s="154"/>
      <c r="EZJ105" s="154"/>
      <c r="EZK105" s="154"/>
      <c r="EZL105" s="154"/>
      <c r="EZM105" s="154"/>
      <c r="EZN105" s="154"/>
      <c r="EZO105" s="154"/>
      <c r="EZP105" s="154"/>
      <c r="EZQ105" s="154"/>
      <c r="EZR105" s="154"/>
      <c r="EZS105" s="154"/>
      <c r="EZT105" s="154"/>
      <c r="EZU105" s="154"/>
      <c r="EZV105" s="154"/>
      <c r="EZW105" s="154"/>
      <c r="EZX105" s="154"/>
      <c r="EZY105" s="154"/>
      <c r="EZZ105" s="154"/>
      <c r="FAA105" s="154"/>
      <c r="FAB105" s="154"/>
      <c r="FAC105" s="154"/>
      <c r="FAD105" s="154"/>
      <c r="FAE105" s="154"/>
      <c r="FAF105" s="154"/>
      <c r="FAG105" s="154"/>
      <c r="FAH105" s="154"/>
      <c r="FAI105" s="154"/>
      <c r="FAJ105" s="154"/>
      <c r="FAK105" s="154"/>
      <c r="FAL105" s="154"/>
      <c r="FAM105" s="154"/>
      <c r="FAN105" s="154"/>
      <c r="FAO105" s="154"/>
      <c r="FAP105" s="154"/>
      <c r="FAQ105" s="154"/>
      <c r="FAR105" s="154"/>
      <c r="FAS105" s="154"/>
      <c r="FAT105" s="154"/>
      <c r="FAU105" s="154"/>
      <c r="FAV105" s="154"/>
      <c r="FAW105" s="154"/>
      <c r="FAX105" s="154"/>
      <c r="FAY105" s="154"/>
      <c r="FAZ105" s="154"/>
      <c r="FBA105" s="154"/>
      <c r="FBB105" s="154"/>
      <c r="FBC105" s="154"/>
      <c r="FBD105" s="154"/>
      <c r="FBE105" s="154"/>
      <c r="FBF105" s="154"/>
      <c r="FBG105" s="154"/>
      <c r="FBH105" s="154"/>
      <c r="FBI105" s="154"/>
      <c r="FBJ105" s="154"/>
      <c r="FBK105" s="154"/>
      <c r="FBL105" s="154"/>
      <c r="FBM105" s="154"/>
      <c r="FBN105" s="154"/>
      <c r="FBO105" s="154"/>
      <c r="FBP105" s="154"/>
      <c r="FBQ105" s="154"/>
      <c r="FBR105" s="154"/>
      <c r="FBS105" s="154"/>
      <c r="FBT105" s="154"/>
      <c r="FBU105" s="154"/>
      <c r="FBV105" s="154"/>
      <c r="FBW105" s="154"/>
      <c r="FBX105" s="154"/>
      <c r="FBY105" s="154"/>
      <c r="FBZ105" s="154"/>
      <c r="FCA105" s="154"/>
      <c r="FCB105" s="154"/>
      <c r="FCC105" s="154"/>
      <c r="FCD105" s="154"/>
      <c r="FCE105" s="154"/>
      <c r="FCF105" s="154"/>
      <c r="FCG105" s="154"/>
      <c r="FCH105" s="154"/>
      <c r="FCI105" s="154"/>
      <c r="FCJ105" s="154"/>
      <c r="FCK105" s="154"/>
      <c r="FCL105" s="154"/>
      <c r="FCM105" s="154"/>
      <c r="FCN105" s="154"/>
      <c r="FCO105" s="154"/>
      <c r="FCP105" s="154"/>
      <c r="FCQ105" s="154"/>
      <c r="FCR105" s="154"/>
      <c r="FCS105" s="154"/>
      <c r="FCT105" s="154"/>
      <c r="FCU105" s="154"/>
      <c r="FCV105" s="154"/>
      <c r="FCW105" s="154"/>
      <c r="FCX105" s="154"/>
      <c r="FCY105" s="154"/>
      <c r="FCZ105" s="154"/>
      <c r="FDA105" s="154"/>
      <c r="FDB105" s="154"/>
      <c r="FDC105" s="154"/>
      <c r="FDD105" s="154"/>
      <c r="FDE105" s="154"/>
      <c r="FDF105" s="154"/>
      <c r="FDG105" s="154"/>
      <c r="FDH105" s="154"/>
      <c r="FDI105" s="154"/>
      <c r="FDJ105" s="154"/>
      <c r="FDK105" s="154"/>
      <c r="FDL105" s="154"/>
      <c r="FDM105" s="154"/>
      <c r="FDN105" s="154"/>
      <c r="FDO105" s="154"/>
      <c r="FDP105" s="154"/>
      <c r="FDQ105" s="154"/>
      <c r="FDR105" s="154"/>
      <c r="FDS105" s="154"/>
      <c r="FDT105" s="154"/>
      <c r="FDU105" s="154"/>
      <c r="FDV105" s="154"/>
      <c r="FDW105" s="154"/>
      <c r="FDX105" s="154"/>
      <c r="FDY105" s="154"/>
      <c r="FDZ105" s="154"/>
      <c r="FEA105" s="154"/>
      <c r="FEB105" s="154"/>
      <c r="FEC105" s="154"/>
      <c r="FED105" s="154"/>
      <c r="FEE105" s="154"/>
      <c r="FEF105" s="154"/>
      <c r="FEG105" s="154"/>
      <c r="FEH105" s="154"/>
      <c r="FEI105" s="154"/>
      <c r="FEJ105" s="154"/>
      <c r="FEK105" s="154"/>
      <c r="FEL105" s="154"/>
      <c r="FEM105" s="154"/>
      <c r="FEN105" s="154"/>
      <c r="FEO105" s="154"/>
      <c r="FEP105" s="154"/>
      <c r="FEQ105" s="154"/>
      <c r="FER105" s="154"/>
      <c r="FES105" s="154"/>
      <c r="FET105" s="154"/>
      <c r="FEU105" s="154"/>
      <c r="FEV105" s="154"/>
      <c r="FEW105" s="154"/>
      <c r="FEX105" s="154"/>
      <c r="FEY105" s="154"/>
      <c r="FEZ105" s="154"/>
      <c r="FFA105" s="154"/>
      <c r="FFB105" s="154"/>
      <c r="FFC105" s="154"/>
      <c r="FFD105" s="154"/>
      <c r="FFE105" s="154"/>
      <c r="FFF105" s="154"/>
      <c r="FFG105" s="154"/>
      <c r="FFH105" s="154"/>
      <c r="FFI105" s="154"/>
      <c r="FFJ105" s="154"/>
      <c r="FFK105" s="154"/>
      <c r="FFL105" s="154"/>
      <c r="FFM105" s="154"/>
      <c r="FFN105" s="154"/>
      <c r="FFO105" s="154"/>
      <c r="FFP105" s="154"/>
      <c r="FFQ105" s="154"/>
      <c r="FFR105" s="154"/>
      <c r="FFS105" s="154"/>
      <c r="FFT105" s="154"/>
      <c r="FFU105" s="154"/>
      <c r="FFV105" s="154"/>
      <c r="FFW105" s="154"/>
      <c r="FFX105" s="154"/>
      <c r="FFY105" s="154"/>
      <c r="FFZ105" s="154"/>
      <c r="FGA105" s="154"/>
      <c r="FGB105" s="154"/>
      <c r="FGC105" s="154"/>
      <c r="FGD105" s="154"/>
      <c r="FGE105" s="154"/>
      <c r="FGF105" s="154"/>
      <c r="FGG105" s="154"/>
      <c r="FGH105" s="154"/>
      <c r="FGI105" s="154"/>
      <c r="FGJ105" s="154"/>
      <c r="FGK105" s="154"/>
      <c r="FGL105" s="154"/>
      <c r="FGM105" s="154"/>
      <c r="FGN105" s="154"/>
      <c r="FGO105" s="154"/>
      <c r="FGP105" s="154"/>
      <c r="FGQ105" s="154"/>
      <c r="FGR105" s="154"/>
      <c r="FGS105" s="154"/>
      <c r="FGT105" s="154"/>
      <c r="FGU105" s="154"/>
      <c r="FGV105" s="154"/>
      <c r="FGW105" s="154"/>
      <c r="FGX105" s="154"/>
      <c r="FGY105" s="154"/>
      <c r="FGZ105" s="154"/>
      <c r="FHA105" s="154"/>
      <c r="FHB105" s="154"/>
      <c r="FHC105" s="154"/>
      <c r="FHD105" s="154"/>
      <c r="FHE105" s="154"/>
      <c r="FHF105" s="154"/>
      <c r="FHG105" s="154"/>
      <c r="FHH105" s="154"/>
      <c r="FHI105" s="154"/>
      <c r="FHJ105" s="154"/>
      <c r="FHK105" s="154"/>
      <c r="FHL105" s="154"/>
      <c r="FHM105" s="154"/>
      <c r="FHN105" s="154"/>
      <c r="FHO105" s="154"/>
      <c r="FHP105" s="154"/>
      <c r="FHQ105" s="154"/>
      <c r="FHR105" s="154"/>
      <c r="FHS105" s="154"/>
      <c r="FHT105" s="154"/>
      <c r="FHU105" s="154"/>
      <c r="FHV105" s="154"/>
      <c r="FHW105" s="154"/>
      <c r="FHX105" s="154"/>
      <c r="FHY105" s="154"/>
      <c r="FHZ105" s="154"/>
      <c r="FIA105" s="154"/>
      <c r="FIB105" s="154"/>
      <c r="FIC105" s="154"/>
      <c r="FID105" s="154"/>
      <c r="FIE105" s="154"/>
      <c r="FIF105" s="154"/>
      <c r="FIG105" s="154"/>
      <c r="FIH105" s="154"/>
      <c r="FII105" s="154"/>
      <c r="FIJ105" s="154"/>
      <c r="FIK105" s="154"/>
      <c r="FIL105" s="154"/>
      <c r="FIM105" s="154"/>
      <c r="FIN105" s="154"/>
      <c r="FIO105" s="154"/>
      <c r="FIP105" s="154"/>
      <c r="FIQ105" s="154"/>
      <c r="FIR105" s="154"/>
      <c r="FIS105" s="154"/>
      <c r="FIT105" s="154"/>
      <c r="FIU105" s="154"/>
      <c r="FIV105" s="154"/>
      <c r="FIW105" s="154"/>
      <c r="FIX105" s="154"/>
      <c r="FIY105" s="154"/>
      <c r="FIZ105" s="154"/>
      <c r="FJA105" s="154"/>
      <c r="FJB105" s="154"/>
      <c r="FJC105" s="154"/>
      <c r="FJD105" s="154"/>
      <c r="FJE105" s="154"/>
      <c r="FJF105" s="154"/>
      <c r="FJG105" s="154"/>
      <c r="FJH105" s="154"/>
      <c r="FJI105" s="154"/>
      <c r="FJJ105" s="154"/>
      <c r="FJK105" s="154"/>
      <c r="FJL105" s="154"/>
      <c r="FJM105" s="154"/>
      <c r="FJN105" s="154"/>
      <c r="FJO105" s="154"/>
      <c r="FJP105" s="154"/>
      <c r="FJQ105" s="154"/>
      <c r="FJR105" s="154"/>
      <c r="FJS105" s="154"/>
      <c r="FJT105" s="154"/>
      <c r="FJU105" s="154"/>
      <c r="FJV105" s="154"/>
      <c r="FJW105" s="154"/>
      <c r="FJX105" s="154"/>
      <c r="FJY105" s="154"/>
      <c r="FJZ105" s="154"/>
      <c r="FKA105" s="154"/>
      <c r="FKB105" s="154"/>
      <c r="FKC105" s="154"/>
      <c r="FKD105" s="154"/>
      <c r="FKE105" s="154"/>
      <c r="FKF105" s="154"/>
      <c r="FKG105" s="154"/>
      <c r="FKH105" s="154"/>
      <c r="FKI105" s="154"/>
      <c r="FKJ105" s="154"/>
      <c r="FKK105" s="154"/>
      <c r="FKL105" s="154"/>
      <c r="FKM105" s="154"/>
      <c r="FKN105" s="154"/>
      <c r="FKO105" s="154"/>
      <c r="FKP105" s="154"/>
      <c r="FKQ105" s="154"/>
      <c r="FKR105" s="154"/>
      <c r="FKS105" s="154"/>
      <c r="FKT105" s="154"/>
      <c r="FKU105" s="154"/>
      <c r="FKV105" s="154"/>
      <c r="FKW105" s="154"/>
      <c r="FKX105" s="154"/>
      <c r="FKY105" s="154"/>
      <c r="FKZ105" s="154"/>
      <c r="FLA105" s="154"/>
      <c r="FLB105" s="154"/>
      <c r="FLC105" s="154"/>
      <c r="FLD105" s="154"/>
      <c r="FLE105" s="154"/>
      <c r="FLF105" s="154"/>
      <c r="FLG105" s="154"/>
      <c r="FLH105" s="154"/>
      <c r="FLI105" s="154"/>
      <c r="FLJ105" s="154"/>
      <c r="FLK105" s="154"/>
      <c r="FLL105" s="154"/>
      <c r="FLM105" s="154"/>
      <c r="FLN105" s="154"/>
      <c r="FLO105" s="154"/>
      <c r="FLP105" s="154"/>
      <c r="FLQ105" s="154"/>
      <c r="FLR105" s="154"/>
      <c r="FLS105" s="154"/>
      <c r="FLT105" s="154"/>
      <c r="FLU105" s="154"/>
      <c r="FLV105" s="154"/>
      <c r="FLW105" s="154"/>
      <c r="FLX105" s="154"/>
      <c r="FLY105" s="154"/>
      <c r="FLZ105" s="154"/>
      <c r="FMA105" s="154"/>
      <c r="FMB105" s="154"/>
      <c r="FMC105" s="154"/>
      <c r="FMD105" s="154"/>
      <c r="FME105" s="154"/>
      <c r="FMF105" s="154"/>
      <c r="FMG105" s="154"/>
      <c r="FMH105" s="154"/>
      <c r="FMI105" s="154"/>
      <c r="FMJ105" s="154"/>
      <c r="FMK105" s="154"/>
      <c r="FML105" s="154"/>
      <c r="FMM105" s="154"/>
      <c r="FMN105" s="154"/>
      <c r="FMO105" s="154"/>
      <c r="FMP105" s="154"/>
      <c r="FMQ105" s="154"/>
      <c r="FMR105" s="154"/>
      <c r="FMS105" s="154"/>
      <c r="FMT105" s="154"/>
      <c r="FMU105" s="154"/>
      <c r="FMV105" s="154"/>
      <c r="FMW105" s="154"/>
      <c r="FMX105" s="154"/>
      <c r="FMY105" s="154"/>
      <c r="FMZ105" s="154"/>
      <c r="FNA105" s="154"/>
      <c r="FNB105" s="154"/>
      <c r="FNC105" s="154"/>
      <c r="FND105" s="154"/>
      <c r="FNE105" s="154"/>
      <c r="FNF105" s="154"/>
      <c r="FNG105" s="154"/>
      <c r="FNH105" s="154"/>
      <c r="FNI105" s="154"/>
      <c r="FNJ105" s="154"/>
      <c r="FNK105" s="154"/>
      <c r="FNL105" s="154"/>
      <c r="FNM105" s="154"/>
      <c r="FNN105" s="154"/>
      <c r="FNO105" s="154"/>
      <c r="FNP105" s="154"/>
      <c r="FNQ105" s="154"/>
      <c r="FNR105" s="154"/>
      <c r="FNS105" s="154"/>
      <c r="FNT105" s="154"/>
      <c r="FNU105" s="154"/>
      <c r="FNV105" s="154"/>
      <c r="FNW105" s="154"/>
      <c r="FNX105" s="154"/>
      <c r="FNY105" s="154"/>
      <c r="FNZ105" s="154"/>
      <c r="FOA105" s="154"/>
      <c r="FOB105" s="154"/>
      <c r="FOC105" s="154"/>
      <c r="FOD105" s="154"/>
      <c r="FOE105" s="154"/>
      <c r="FOF105" s="154"/>
      <c r="FOG105" s="154"/>
      <c r="FOH105" s="154"/>
      <c r="FOI105" s="154"/>
      <c r="FOJ105" s="154"/>
      <c r="FOK105" s="154"/>
      <c r="FOL105" s="154"/>
      <c r="FOM105" s="154"/>
      <c r="FON105" s="154"/>
      <c r="FOO105" s="154"/>
      <c r="FOP105" s="154"/>
      <c r="FOQ105" s="154"/>
      <c r="FOR105" s="154"/>
      <c r="FOS105" s="154"/>
      <c r="FOT105" s="154"/>
      <c r="FOU105" s="154"/>
      <c r="FOV105" s="154"/>
      <c r="FOW105" s="154"/>
      <c r="FOX105" s="154"/>
      <c r="FOY105" s="154"/>
      <c r="FOZ105" s="154"/>
      <c r="FPA105" s="154"/>
      <c r="FPB105" s="154"/>
      <c r="FPC105" s="154"/>
      <c r="FPD105" s="154"/>
      <c r="FPE105" s="154"/>
      <c r="FPF105" s="154"/>
      <c r="FPG105" s="154"/>
      <c r="FPH105" s="154"/>
      <c r="FPI105" s="154"/>
      <c r="FPJ105" s="154"/>
      <c r="FPK105" s="154"/>
      <c r="FPL105" s="154"/>
      <c r="FPM105" s="154"/>
      <c r="FPN105" s="154"/>
      <c r="FPO105" s="154"/>
      <c r="FPP105" s="154"/>
      <c r="FPQ105" s="154"/>
      <c r="FPR105" s="154"/>
      <c r="FPS105" s="154"/>
      <c r="FPT105" s="154"/>
      <c r="FPU105" s="154"/>
      <c r="FPV105" s="154"/>
      <c r="FPW105" s="154"/>
      <c r="FPX105" s="154"/>
      <c r="FPY105" s="154"/>
      <c r="FPZ105" s="154"/>
      <c r="FQA105" s="154"/>
      <c r="FQB105" s="154"/>
      <c r="FQC105" s="154"/>
      <c r="FQD105" s="154"/>
      <c r="FQE105" s="154"/>
      <c r="FQF105" s="154"/>
      <c r="FQG105" s="154"/>
      <c r="FQH105" s="154"/>
      <c r="FQI105" s="154"/>
      <c r="FQJ105" s="154"/>
      <c r="FQK105" s="154"/>
      <c r="FQL105" s="154"/>
      <c r="FQM105" s="154"/>
      <c r="FQN105" s="154"/>
      <c r="FQO105" s="154"/>
      <c r="FQP105" s="154"/>
      <c r="FQQ105" s="154"/>
      <c r="FQR105" s="154"/>
      <c r="FQS105" s="154"/>
      <c r="FQT105" s="154"/>
      <c r="FQU105" s="154"/>
      <c r="FQV105" s="154"/>
      <c r="FQW105" s="154"/>
      <c r="FQX105" s="154"/>
      <c r="FQY105" s="154"/>
      <c r="FQZ105" s="154"/>
      <c r="FRA105" s="154"/>
      <c r="FRB105" s="154"/>
      <c r="FRC105" s="154"/>
      <c r="FRD105" s="154"/>
      <c r="FRE105" s="154"/>
      <c r="FRF105" s="154"/>
      <c r="FRG105" s="154"/>
      <c r="FRH105" s="154"/>
      <c r="FRI105" s="154"/>
      <c r="FRJ105" s="154"/>
      <c r="FRK105" s="154"/>
      <c r="FRL105" s="154"/>
      <c r="FRM105" s="154"/>
      <c r="FRN105" s="154"/>
      <c r="FRO105" s="154"/>
      <c r="FRP105" s="154"/>
      <c r="FRQ105" s="154"/>
      <c r="FRR105" s="154"/>
      <c r="FRS105" s="154"/>
      <c r="FRT105" s="154"/>
      <c r="FRU105" s="154"/>
      <c r="FRV105" s="154"/>
      <c r="FRW105" s="154"/>
      <c r="FRX105" s="154"/>
      <c r="FRY105" s="154"/>
      <c r="FRZ105" s="154"/>
      <c r="FSA105" s="154"/>
      <c r="FSB105" s="154"/>
      <c r="FSC105" s="154"/>
      <c r="FSD105" s="154"/>
      <c r="FSE105" s="154"/>
      <c r="FSF105" s="154"/>
      <c r="FSG105" s="154"/>
      <c r="FSH105" s="154"/>
      <c r="FSI105" s="154"/>
      <c r="FSJ105" s="154"/>
      <c r="FSK105" s="154"/>
      <c r="FSL105" s="154"/>
      <c r="FSM105" s="154"/>
      <c r="FSN105" s="154"/>
      <c r="FSO105" s="154"/>
      <c r="FSP105" s="154"/>
      <c r="FSQ105" s="154"/>
      <c r="FSR105" s="154"/>
      <c r="FSS105" s="154"/>
      <c r="FST105" s="154"/>
      <c r="FSU105" s="154"/>
      <c r="FSV105" s="154"/>
      <c r="FSW105" s="154"/>
      <c r="FSX105" s="154"/>
      <c r="FSY105" s="154"/>
      <c r="FSZ105" s="154"/>
      <c r="FTA105" s="154"/>
      <c r="FTB105" s="154"/>
      <c r="FTC105" s="154"/>
      <c r="FTD105" s="154"/>
      <c r="FTE105" s="154"/>
      <c r="FTF105" s="154"/>
      <c r="FTG105" s="154"/>
      <c r="FTH105" s="154"/>
      <c r="FTI105" s="154"/>
      <c r="FTJ105" s="154"/>
      <c r="FTK105" s="154"/>
      <c r="FTL105" s="154"/>
      <c r="FTM105" s="154"/>
      <c r="FTN105" s="154"/>
      <c r="FTO105" s="154"/>
      <c r="FTP105" s="154"/>
      <c r="FTQ105" s="154"/>
      <c r="FTR105" s="154"/>
      <c r="FTS105" s="154"/>
      <c r="FTT105" s="154"/>
      <c r="FTU105" s="154"/>
      <c r="FTV105" s="154"/>
      <c r="FTW105" s="154"/>
      <c r="FTX105" s="154"/>
      <c r="FTY105" s="154"/>
      <c r="FTZ105" s="154"/>
      <c r="FUA105" s="154"/>
      <c r="FUB105" s="154"/>
      <c r="FUC105" s="154"/>
      <c r="FUD105" s="154"/>
      <c r="FUE105" s="154"/>
      <c r="FUF105" s="154"/>
      <c r="FUG105" s="154"/>
      <c r="FUH105" s="154"/>
      <c r="FUI105" s="154"/>
      <c r="FUJ105" s="154"/>
      <c r="FUK105" s="154"/>
      <c r="FUL105" s="154"/>
      <c r="FUM105" s="154"/>
      <c r="FUN105" s="154"/>
      <c r="FUO105" s="154"/>
      <c r="FUP105" s="154"/>
      <c r="FUQ105" s="154"/>
      <c r="FUR105" s="154"/>
      <c r="FUS105" s="154"/>
      <c r="FUT105" s="154"/>
      <c r="FUU105" s="154"/>
      <c r="FUV105" s="154"/>
      <c r="FUW105" s="154"/>
      <c r="FUX105" s="154"/>
      <c r="FUY105" s="154"/>
      <c r="FUZ105" s="154"/>
      <c r="FVA105" s="154"/>
      <c r="FVB105" s="154"/>
      <c r="FVC105" s="154"/>
      <c r="FVD105" s="154"/>
      <c r="FVE105" s="154"/>
      <c r="FVF105" s="154"/>
      <c r="FVG105" s="154"/>
      <c r="FVH105" s="154"/>
      <c r="FVI105" s="154"/>
      <c r="FVJ105" s="154"/>
      <c r="FVK105" s="154"/>
      <c r="FVL105" s="154"/>
      <c r="FVM105" s="154"/>
      <c r="FVN105" s="154"/>
      <c r="FVO105" s="154"/>
      <c r="FVP105" s="154"/>
      <c r="FVQ105" s="154"/>
      <c r="FVR105" s="154"/>
      <c r="FVS105" s="154"/>
      <c r="FVT105" s="154"/>
      <c r="FVU105" s="154"/>
      <c r="FVV105" s="154"/>
      <c r="FVW105" s="154"/>
      <c r="FVX105" s="154"/>
      <c r="FVY105" s="154"/>
      <c r="FVZ105" s="154"/>
      <c r="FWA105" s="154"/>
      <c r="FWB105" s="154"/>
      <c r="FWC105" s="154"/>
      <c r="FWD105" s="154"/>
      <c r="FWE105" s="154"/>
      <c r="FWF105" s="154"/>
      <c r="FWG105" s="154"/>
      <c r="FWH105" s="154"/>
      <c r="FWI105" s="154"/>
      <c r="FWJ105" s="154"/>
      <c r="FWK105" s="154"/>
      <c r="FWL105" s="154"/>
      <c r="FWM105" s="154"/>
      <c r="FWN105" s="154"/>
      <c r="FWO105" s="154"/>
      <c r="FWP105" s="154"/>
      <c r="FWQ105" s="154"/>
      <c r="FWR105" s="154"/>
      <c r="FWS105" s="154"/>
      <c r="FWT105" s="154"/>
      <c r="FWU105" s="154"/>
      <c r="FWV105" s="154"/>
      <c r="FWW105" s="154"/>
      <c r="FWX105" s="154"/>
      <c r="FWY105" s="154"/>
      <c r="FWZ105" s="154"/>
      <c r="FXA105" s="154"/>
      <c r="FXB105" s="154"/>
      <c r="FXC105" s="154"/>
      <c r="FXD105" s="154"/>
      <c r="FXE105" s="154"/>
      <c r="FXF105" s="154"/>
      <c r="FXG105" s="154"/>
      <c r="FXH105" s="154"/>
      <c r="FXI105" s="154"/>
      <c r="FXJ105" s="154"/>
      <c r="FXK105" s="154"/>
      <c r="FXL105" s="154"/>
      <c r="FXM105" s="154"/>
      <c r="FXN105" s="154"/>
      <c r="FXO105" s="154"/>
      <c r="FXP105" s="154"/>
      <c r="FXQ105" s="154"/>
      <c r="FXR105" s="154"/>
      <c r="FXS105" s="154"/>
      <c r="FXT105" s="154"/>
      <c r="FXU105" s="154"/>
      <c r="FXV105" s="154"/>
      <c r="FXW105" s="154"/>
      <c r="FXX105" s="154"/>
      <c r="FXY105" s="154"/>
      <c r="FXZ105" s="154"/>
      <c r="FYA105" s="154"/>
      <c r="FYB105" s="154"/>
      <c r="FYC105" s="154"/>
      <c r="FYD105" s="154"/>
      <c r="FYE105" s="154"/>
      <c r="FYF105" s="154"/>
      <c r="FYG105" s="154"/>
      <c r="FYH105" s="154"/>
      <c r="FYI105" s="154"/>
      <c r="FYJ105" s="154"/>
      <c r="FYK105" s="154"/>
      <c r="FYL105" s="154"/>
      <c r="FYM105" s="154"/>
      <c r="FYN105" s="154"/>
      <c r="FYO105" s="154"/>
      <c r="FYP105" s="154"/>
      <c r="FYQ105" s="154"/>
      <c r="FYR105" s="154"/>
      <c r="FYS105" s="154"/>
      <c r="FYT105" s="154"/>
      <c r="FYU105" s="154"/>
      <c r="FYV105" s="154"/>
      <c r="FYW105" s="154"/>
      <c r="FYX105" s="154"/>
      <c r="FYY105" s="154"/>
      <c r="FYZ105" s="154"/>
      <c r="FZA105" s="154"/>
      <c r="FZB105" s="154"/>
      <c r="FZC105" s="154"/>
      <c r="FZD105" s="154"/>
      <c r="FZE105" s="154"/>
      <c r="FZF105" s="154"/>
      <c r="FZG105" s="154"/>
      <c r="FZH105" s="154"/>
      <c r="FZI105" s="154"/>
      <c r="FZJ105" s="154"/>
      <c r="FZK105" s="154"/>
      <c r="FZL105" s="154"/>
      <c r="FZM105" s="154"/>
      <c r="FZN105" s="154"/>
      <c r="FZO105" s="154"/>
      <c r="FZP105" s="154"/>
      <c r="FZQ105" s="154"/>
      <c r="FZR105" s="154"/>
      <c r="FZS105" s="154"/>
      <c r="FZT105" s="154"/>
      <c r="FZU105" s="154"/>
      <c r="FZV105" s="154"/>
      <c r="FZW105" s="154"/>
      <c r="FZX105" s="154"/>
      <c r="FZY105" s="154"/>
      <c r="FZZ105" s="154"/>
      <c r="GAA105" s="154"/>
      <c r="GAB105" s="154"/>
      <c r="GAC105" s="154"/>
      <c r="GAD105" s="154"/>
      <c r="GAE105" s="154"/>
      <c r="GAF105" s="154"/>
      <c r="GAG105" s="154"/>
      <c r="GAH105" s="154"/>
      <c r="GAI105" s="154"/>
      <c r="GAJ105" s="154"/>
      <c r="GAK105" s="154"/>
      <c r="GAL105" s="154"/>
      <c r="GAM105" s="154"/>
      <c r="GAN105" s="154"/>
      <c r="GAO105" s="154"/>
      <c r="GAP105" s="154"/>
      <c r="GAQ105" s="154"/>
      <c r="GAR105" s="154"/>
      <c r="GAS105" s="154"/>
      <c r="GAT105" s="154"/>
      <c r="GAU105" s="154"/>
      <c r="GAV105" s="154"/>
      <c r="GAW105" s="154"/>
      <c r="GAX105" s="154"/>
      <c r="GAY105" s="154"/>
      <c r="GAZ105" s="154"/>
      <c r="GBA105" s="154"/>
      <c r="GBB105" s="154"/>
      <c r="GBC105" s="154"/>
      <c r="GBD105" s="154"/>
      <c r="GBE105" s="154"/>
      <c r="GBF105" s="154"/>
      <c r="GBG105" s="154"/>
      <c r="GBH105" s="154"/>
      <c r="GBI105" s="154"/>
      <c r="GBJ105" s="154"/>
      <c r="GBK105" s="154"/>
      <c r="GBL105" s="154"/>
      <c r="GBM105" s="154"/>
      <c r="GBN105" s="154"/>
      <c r="GBO105" s="154"/>
      <c r="GBP105" s="154"/>
      <c r="GBQ105" s="154"/>
      <c r="GBR105" s="154"/>
      <c r="GBS105" s="154"/>
      <c r="GBT105" s="154"/>
      <c r="GBU105" s="154"/>
      <c r="GBV105" s="154"/>
      <c r="GBW105" s="154"/>
      <c r="GBX105" s="154"/>
      <c r="GBY105" s="154"/>
      <c r="GBZ105" s="154"/>
      <c r="GCA105" s="154"/>
      <c r="GCB105" s="154"/>
      <c r="GCC105" s="154"/>
      <c r="GCD105" s="154"/>
      <c r="GCE105" s="154"/>
      <c r="GCF105" s="154"/>
      <c r="GCG105" s="154"/>
      <c r="GCH105" s="154"/>
      <c r="GCI105" s="154"/>
      <c r="GCJ105" s="154"/>
      <c r="GCK105" s="154"/>
      <c r="GCL105" s="154"/>
      <c r="GCM105" s="154"/>
      <c r="GCN105" s="154"/>
      <c r="GCO105" s="154"/>
      <c r="GCP105" s="154"/>
      <c r="GCQ105" s="154"/>
      <c r="GCR105" s="154"/>
      <c r="GCS105" s="154"/>
      <c r="GCT105" s="154"/>
      <c r="GCU105" s="154"/>
      <c r="GCV105" s="154"/>
      <c r="GCW105" s="154"/>
      <c r="GCX105" s="154"/>
      <c r="GCY105" s="154"/>
      <c r="GCZ105" s="154"/>
      <c r="GDA105" s="154"/>
      <c r="GDB105" s="154"/>
      <c r="GDC105" s="154"/>
      <c r="GDD105" s="154"/>
      <c r="GDE105" s="154"/>
      <c r="GDF105" s="154"/>
      <c r="GDG105" s="154"/>
      <c r="GDH105" s="154"/>
      <c r="GDI105" s="154"/>
      <c r="GDJ105" s="154"/>
      <c r="GDK105" s="154"/>
      <c r="GDL105" s="154"/>
      <c r="GDM105" s="154"/>
      <c r="GDN105" s="154"/>
      <c r="GDO105" s="154"/>
      <c r="GDP105" s="154"/>
      <c r="GDQ105" s="154"/>
      <c r="GDR105" s="154"/>
      <c r="GDS105" s="154"/>
      <c r="GDT105" s="154"/>
      <c r="GDU105" s="154"/>
      <c r="GDV105" s="154"/>
      <c r="GDW105" s="154"/>
      <c r="GDX105" s="154"/>
      <c r="GDY105" s="154"/>
      <c r="GDZ105" s="154"/>
      <c r="GEA105" s="154"/>
      <c r="GEB105" s="154"/>
      <c r="GEC105" s="154"/>
      <c r="GED105" s="154"/>
      <c r="GEE105" s="154"/>
      <c r="GEF105" s="154"/>
      <c r="GEG105" s="154"/>
      <c r="GEH105" s="154"/>
      <c r="GEI105" s="154"/>
      <c r="GEJ105" s="154"/>
      <c r="GEK105" s="154"/>
      <c r="GEL105" s="154"/>
      <c r="GEM105" s="154"/>
      <c r="GEN105" s="154"/>
      <c r="GEO105" s="154"/>
      <c r="GEP105" s="154"/>
      <c r="GEQ105" s="154"/>
      <c r="GER105" s="154"/>
      <c r="GES105" s="154"/>
      <c r="GET105" s="154"/>
      <c r="GEU105" s="154"/>
      <c r="GEV105" s="154"/>
      <c r="GEW105" s="154"/>
      <c r="GEX105" s="154"/>
      <c r="GEY105" s="154"/>
      <c r="GEZ105" s="154"/>
      <c r="GFA105" s="154"/>
      <c r="GFB105" s="154"/>
      <c r="GFC105" s="154"/>
      <c r="GFD105" s="154"/>
      <c r="GFE105" s="154"/>
      <c r="GFF105" s="154"/>
      <c r="GFG105" s="154"/>
      <c r="GFH105" s="154"/>
      <c r="GFI105" s="154"/>
      <c r="GFJ105" s="154"/>
      <c r="GFK105" s="154"/>
      <c r="GFL105" s="154"/>
      <c r="GFM105" s="154"/>
      <c r="GFN105" s="154"/>
      <c r="GFO105" s="154"/>
      <c r="GFP105" s="154"/>
      <c r="GFQ105" s="154"/>
      <c r="GFR105" s="154"/>
      <c r="GFS105" s="154"/>
      <c r="GFT105" s="154"/>
      <c r="GFU105" s="154"/>
      <c r="GFV105" s="154"/>
      <c r="GFW105" s="154"/>
      <c r="GFX105" s="154"/>
      <c r="GFY105" s="154"/>
      <c r="GFZ105" s="154"/>
      <c r="GGA105" s="154"/>
      <c r="GGB105" s="154"/>
      <c r="GGC105" s="154"/>
      <c r="GGD105" s="154"/>
      <c r="GGE105" s="154"/>
      <c r="GGF105" s="154"/>
      <c r="GGG105" s="154"/>
      <c r="GGH105" s="154"/>
      <c r="GGI105" s="154"/>
      <c r="GGJ105" s="154"/>
      <c r="GGK105" s="154"/>
      <c r="GGL105" s="154"/>
      <c r="GGM105" s="154"/>
      <c r="GGN105" s="154"/>
      <c r="GGO105" s="154"/>
      <c r="GGP105" s="154"/>
      <c r="GGQ105" s="154"/>
      <c r="GGR105" s="154"/>
      <c r="GGS105" s="154"/>
      <c r="GGT105" s="154"/>
      <c r="GGU105" s="154"/>
      <c r="GGV105" s="154"/>
      <c r="GGW105" s="154"/>
      <c r="GGX105" s="154"/>
      <c r="GGY105" s="154"/>
      <c r="GGZ105" s="154"/>
      <c r="GHA105" s="154"/>
      <c r="GHB105" s="154"/>
      <c r="GHC105" s="154"/>
      <c r="GHD105" s="154"/>
      <c r="GHE105" s="154"/>
      <c r="GHF105" s="154"/>
      <c r="GHG105" s="154"/>
      <c r="GHH105" s="154"/>
      <c r="GHI105" s="154"/>
      <c r="GHJ105" s="154"/>
      <c r="GHK105" s="154"/>
      <c r="GHL105" s="154"/>
      <c r="GHM105" s="154"/>
      <c r="GHN105" s="154"/>
      <c r="GHO105" s="154"/>
      <c r="GHP105" s="154"/>
      <c r="GHQ105" s="154"/>
      <c r="GHR105" s="154"/>
      <c r="GHS105" s="154"/>
      <c r="GHT105" s="154"/>
      <c r="GHU105" s="154"/>
      <c r="GHV105" s="154"/>
      <c r="GHW105" s="154"/>
      <c r="GHX105" s="154"/>
      <c r="GHY105" s="154"/>
      <c r="GHZ105" s="154"/>
      <c r="GIA105" s="154"/>
      <c r="GIB105" s="154"/>
      <c r="GIC105" s="154"/>
      <c r="GID105" s="154"/>
      <c r="GIE105" s="154"/>
      <c r="GIF105" s="154"/>
      <c r="GIG105" s="154"/>
      <c r="GIH105" s="154"/>
      <c r="GII105" s="154"/>
      <c r="GIJ105" s="154"/>
      <c r="GIK105" s="154"/>
      <c r="GIL105" s="154"/>
      <c r="GIM105" s="154"/>
      <c r="GIN105" s="154"/>
      <c r="GIO105" s="154"/>
      <c r="GIP105" s="154"/>
      <c r="GIQ105" s="154"/>
      <c r="GIR105" s="154"/>
      <c r="GIS105" s="154"/>
      <c r="GIT105" s="154"/>
      <c r="GIU105" s="154"/>
      <c r="GIV105" s="154"/>
      <c r="GIW105" s="154"/>
      <c r="GIX105" s="154"/>
      <c r="GIY105" s="154"/>
      <c r="GIZ105" s="154"/>
      <c r="GJA105" s="154"/>
      <c r="GJB105" s="154"/>
      <c r="GJC105" s="154"/>
      <c r="GJD105" s="154"/>
      <c r="GJE105" s="154"/>
      <c r="GJF105" s="154"/>
      <c r="GJG105" s="154"/>
      <c r="GJH105" s="154"/>
      <c r="GJI105" s="154"/>
      <c r="GJJ105" s="154"/>
      <c r="GJK105" s="154"/>
      <c r="GJL105" s="154"/>
      <c r="GJM105" s="154"/>
      <c r="GJN105" s="154"/>
      <c r="GJO105" s="154"/>
      <c r="GJP105" s="154"/>
      <c r="GJQ105" s="154"/>
      <c r="GJR105" s="154"/>
      <c r="GJS105" s="154"/>
      <c r="GJT105" s="154"/>
      <c r="GJU105" s="154"/>
      <c r="GJV105" s="154"/>
      <c r="GJW105" s="154"/>
      <c r="GJX105" s="154"/>
      <c r="GJY105" s="154"/>
      <c r="GJZ105" s="154"/>
      <c r="GKA105" s="154"/>
      <c r="GKB105" s="154"/>
      <c r="GKC105" s="154"/>
      <c r="GKD105" s="154"/>
      <c r="GKE105" s="154"/>
      <c r="GKF105" s="154"/>
      <c r="GKG105" s="154"/>
      <c r="GKH105" s="154"/>
      <c r="GKI105" s="154"/>
      <c r="GKJ105" s="154"/>
      <c r="GKK105" s="154"/>
      <c r="GKL105" s="154"/>
      <c r="GKM105" s="154"/>
      <c r="GKN105" s="154"/>
      <c r="GKO105" s="154"/>
      <c r="GKP105" s="154"/>
      <c r="GKQ105" s="154"/>
      <c r="GKR105" s="154"/>
      <c r="GKS105" s="154"/>
      <c r="GKT105" s="154"/>
      <c r="GKU105" s="154"/>
      <c r="GKV105" s="154"/>
      <c r="GKW105" s="154"/>
      <c r="GKX105" s="154"/>
      <c r="GKY105" s="154"/>
      <c r="GKZ105" s="154"/>
      <c r="GLA105" s="154"/>
      <c r="GLB105" s="154"/>
      <c r="GLC105" s="154"/>
      <c r="GLD105" s="154"/>
      <c r="GLE105" s="154"/>
      <c r="GLF105" s="154"/>
      <c r="GLG105" s="154"/>
      <c r="GLH105" s="154"/>
      <c r="GLI105" s="154"/>
      <c r="GLJ105" s="154"/>
      <c r="GLK105" s="154"/>
      <c r="GLL105" s="154"/>
      <c r="GLM105" s="154"/>
      <c r="GLN105" s="154"/>
      <c r="GLO105" s="154"/>
      <c r="GLP105" s="154"/>
      <c r="GLQ105" s="154"/>
      <c r="GLR105" s="154"/>
      <c r="GLS105" s="154"/>
      <c r="GLT105" s="154"/>
      <c r="GLU105" s="154"/>
      <c r="GLV105" s="154"/>
      <c r="GLW105" s="154"/>
      <c r="GLX105" s="154"/>
      <c r="GLY105" s="154"/>
      <c r="GLZ105" s="154"/>
      <c r="GMA105" s="154"/>
      <c r="GMB105" s="154"/>
      <c r="GMC105" s="154"/>
      <c r="GMD105" s="154"/>
      <c r="GME105" s="154"/>
      <c r="GMF105" s="154"/>
      <c r="GMG105" s="154"/>
      <c r="GMH105" s="154"/>
      <c r="GMI105" s="154"/>
      <c r="GMJ105" s="154"/>
      <c r="GMK105" s="154"/>
      <c r="GML105" s="154"/>
      <c r="GMM105" s="154"/>
      <c r="GMN105" s="154"/>
      <c r="GMO105" s="154"/>
      <c r="GMP105" s="154"/>
      <c r="GMQ105" s="154"/>
      <c r="GMR105" s="154"/>
      <c r="GMS105" s="154"/>
      <c r="GMT105" s="154"/>
      <c r="GMU105" s="154"/>
      <c r="GMV105" s="154"/>
      <c r="GMW105" s="154"/>
      <c r="GMX105" s="154"/>
      <c r="GMY105" s="154"/>
      <c r="GMZ105" s="154"/>
      <c r="GNA105" s="154"/>
      <c r="GNB105" s="154"/>
      <c r="GNC105" s="154"/>
      <c r="GND105" s="154"/>
      <c r="GNE105" s="154"/>
      <c r="GNF105" s="154"/>
      <c r="GNG105" s="154"/>
      <c r="GNH105" s="154"/>
      <c r="GNI105" s="154"/>
      <c r="GNJ105" s="154"/>
      <c r="GNK105" s="154"/>
      <c r="GNL105" s="154"/>
      <c r="GNM105" s="154"/>
      <c r="GNN105" s="154"/>
      <c r="GNO105" s="154"/>
      <c r="GNP105" s="154"/>
      <c r="GNQ105" s="154"/>
      <c r="GNR105" s="154"/>
      <c r="GNS105" s="154"/>
      <c r="GNT105" s="154"/>
      <c r="GNU105" s="154"/>
      <c r="GNV105" s="154"/>
      <c r="GNW105" s="154"/>
      <c r="GNX105" s="154"/>
      <c r="GNY105" s="154"/>
      <c r="GNZ105" s="154"/>
      <c r="GOA105" s="154"/>
      <c r="GOB105" s="154"/>
      <c r="GOC105" s="154"/>
      <c r="GOD105" s="154"/>
      <c r="GOE105" s="154"/>
      <c r="GOF105" s="154"/>
      <c r="GOG105" s="154"/>
      <c r="GOH105" s="154"/>
      <c r="GOI105" s="154"/>
      <c r="GOJ105" s="154"/>
      <c r="GOK105" s="154"/>
      <c r="GOL105" s="154"/>
      <c r="GOM105" s="154"/>
      <c r="GON105" s="154"/>
      <c r="GOO105" s="154"/>
      <c r="GOP105" s="154"/>
      <c r="GOQ105" s="154"/>
      <c r="GOR105" s="154"/>
      <c r="GOS105" s="154"/>
      <c r="GOT105" s="154"/>
      <c r="GOU105" s="154"/>
      <c r="GOV105" s="154"/>
      <c r="GOW105" s="154"/>
      <c r="GOX105" s="154"/>
      <c r="GOY105" s="154"/>
      <c r="GOZ105" s="154"/>
      <c r="GPA105" s="154"/>
      <c r="GPB105" s="154"/>
      <c r="GPC105" s="154"/>
      <c r="GPD105" s="154"/>
      <c r="GPE105" s="154"/>
      <c r="GPF105" s="154"/>
      <c r="GPG105" s="154"/>
      <c r="GPH105" s="154"/>
      <c r="GPI105" s="154"/>
      <c r="GPJ105" s="154"/>
      <c r="GPK105" s="154"/>
      <c r="GPL105" s="154"/>
      <c r="GPM105" s="154"/>
      <c r="GPN105" s="154"/>
      <c r="GPO105" s="154"/>
      <c r="GPP105" s="154"/>
      <c r="GPQ105" s="154"/>
      <c r="GPR105" s="154"/>
      <c r="GPS105" s="154"/>
      <c r="GPT105" s="154"/>
      <c r="GPU105" s="154"/>
      <c r="GPV105" s="154"/>
      <c r="GPW105" s="154"/>
      <c r="GPX105" s="154"/>
      <c r="GPY105" s="154"/>
      <c r="GPZ105" s="154"/>
      <c r="GQA105" s="154"/>
      <c r="GQB105" s="154"/>
      <c r="GQC105" s="154"/>
      <c r="GQD105" s="154"/>
      <c r="GQE105" s="154"/>
      <c r="GQF105" s="154"/>
      <c r="GQG105" s="154"/>
      <c r="GQH105" s="154"/>
      <c r="GQI105" s="154"/>
      <c r="GQJ105" s="154"/>
      <c r="GQK105" s="154"/>
      <c r="GQL105" s="154"/>
      <c r="GQM105" s="154"/>
      <c r="GQN105" s="154"/>
      <c r="GQO105" s="154"/>
      <c r="GQP105" s="154"/>
      <c r="GQQ105" s="154"/>
      <c r="GQR105" s="154"/>
      <c r="GQS105" s="154"/>
      <c r="GQT105" s="154"/>
      <c r="GQU105" s="154"/>
      <c r="GQV105" s="154"/>
      <c r="GQW105" s="154"/>
      <c r="GQX105" s="154"/>
      <c r="GQY105" s="154"/>
      <c r="GQZ105" s="154"/>
      <c r="GRA105" s="154"/>
      <c r="GRB105" s="154"/>
      <c r="GRC105" s="154"/>
      <c r="GRD105" s="154"/>
      <c r="GRE105" s="154"/>
      <c r="GRF105" s="154"/>
      <c r="GRG105" s="154"/>
      <c r="GRH105" s="154"/>
      <c r="GRI105" s="154"/>
      <c r="GRJ105" s="154"/>
      <c r="GRK105" s="154"/>
      <c r="GRL105" s="154"/>
      <c r="GRM105" s="154"/>
      <c r="GRN105" s="154"/>
      <c r="GRO105" s="154"/>
      <c r="GRP105" s="154"/>
      <c r="GRQ105" s="154"/>
      <c r="GRR105" s="154"/>
      <c r="GRS105" s="154"/>
      <c r="GRT105" s="154"/>
      <c r="GRU105" s="154"/>
      <c r="GRV105" s="154"/>
      <c r="GRW105" s="154"/>
      <c r="GRX105" s="154"/>
      <c r="GRY105" s="154"/>
      <c r="GRZ105" s="154"/>
      <c r="GSA105" s="154"/>
      <c r="GSB105" s="154"/>
      <c r="GSC105" s="154"/>
      <c r="GSD105" s="154"/>
      <c r="GSE105" s="154"/>
      <c r="GSF105" s="154"/>
      <c r="GSG105" s="154"/>
      <c r="GSH105" s="154"/>
      <c r="GSI105" s="154"/>
      <c r="GSJ105" s="154"/>
      <c r="GSK105" s="154"/>
      <c r="GSL105" s="154"/>
      <c r="GSM105" s="154"/>
      <c r="GSN105" s="154"/>
      <c r="GSO105" s="154"/>
      <c r="GSP105" s="154"/>
      <c r="GSQ105" s="154"/>
      <c r="GSR105" s="154"/>
      <c r="GSS105" s="154"/>
      <c r="GST105" s="154"/>
      <c r="GSU105" s="154"/>
      <c r="GSV105" s="154"/>
      <c r="GSW105" s="154"/>
      <c r="GSX105" s="154"/>
      <c r="GSY105" s="154"/>
      <c r="GSZ105" s="154"/>
      <c r="GTA105" s="154"/>
      <c r="GTB105" s="154"/>
      <c r="GTC105" s="154"/>
      <c r="GTD105" s="154"/>
      <c r="GTE105" s="154"/>
      <c r="GTF105" s="154"/>
      <c r="GTG105" s="154"/>
      <c r="GTH105" s="154"/>
      <c r="GTI105" s="154"/>
      <c r="GTJ105" s="154"/>
      <c r="GTK105" s="154"/>
      <c r="GTL105" s="154"/>
      <c r="GTM105" s="154"/>
      <c r="GTN105" s="154"/>
      <c r="GTO105" s="154"/>
      <c r="GTP105" s="154"/>
      <c r="GTQ105" s="154"/>
      <c r="GTR105" s="154"/>
      <c r="GTS105" s="154"/>
      <c r="GTT105" s="154"/>
      <c r="GTU105" s="154"/>
      <c r="GTV105" s="154"/>
      <c r="GTW105" s="154"/>
      <c r="GTX105" s="154"/>
      <c r="GTY105" s="154"/>
      <c r="GTZ105" s="154"/>
      <c r="GUA105" s="154"/>
      <c r="GUB105" s="154"/>
      <c r="GUC105" s="154"/>
      <c r="GUD105" s="154"/>
      <c r="GUE105" s="154"/>
      <c r="GUF105" s="154"/>
      <c r="GUG105" s="154"/>
      <c r="GUH105" s="154"/>
      <c r="GUI105" s="154"/>
      <c r="GUJ105" s="154"/>
      <c r="GUK105" s="154"/>
      <c r="GUL105" s="154"/>
      <c r="GUM105" s="154"/>
      <c r="GUN105" s="154"/>
      <c r="GUO105" s="154"/>
      <c r="GUP105" s="154"/>
      <c r="GUQ105" s="154"/>
      <c r="GUR105" s="154"/>
      <c r="GUS105" s="154"/>
      <c r="GUT105" s="154"/>
      <c r="GUU105" s="154"/>
      <c r="GUV105" s="154"/>
      <c r="GUW105" s="154"/>
      <c r="GUX105" s="154"/>
      <c r="GUY105" s="154"/>
      <c r="GUZ105" s="154"/>
      <c r="GVA105" s="154"/>
      <c r="GVB105" s="154"/>
      <c r="GVC105" s="154"/>
      <c r="GVD105" s="154"/>
      <c r="GVE105" s="154"/>
      <c r="GVF105" s="154"/>
      <c r="GVG105" s="154"/>
      <c r="GVH105" s="154"/>
      <c r="GVI105" s="154"/>
      <c r="GVJ105" s="154"/>
      <c r="GVK105" s="154"/>
      <c r="GVL105" s="154"/>
      <c r="GVM105" s="154"/>
      <c r="GVN105" s="154"/>
      <c r="GVO105" s="154"/>
      <c r="GVP105" s="154"/>
      <c r="GVQ105" s="154"/>
      <c r="GVR105" s="154"/>
      <c r="GVS105" s="154"/>
      <c r="GVT105" s="154"/>
      <c r="GVU105" s="154"/>
      <c r="GVV105" s="154"/>
      <c r="GVW105" s="154"/>
      <c r="GVX105" s="154"/>
      <c r="GVY105" s="154"/>
      <c r="GVZ105" s="154"/>
      <c r="GWA105" s="154"/>
      <c r="GWB105" s="154"/>
      <c r="GWC105" s="154"/>
      <c r="GWD105" s="154"/>
      <c r="GWE105" s="154"/>
      <c r="GWF105" s="154"/>
      <c r="GWG105" s="154"/>
      <c r="GWH105" s="154"/>
      <c r="GWI105" s="154"/>
      <c r="GWJ105" s="154"/>
      <c r="GWK105" s="154"/>
      <c r="GWL105" s="154"/>
      <c r="GWM105" s="154"/>
      <c r="GWN105" s="154"/>
      <c r="GWO105" s="154"/>
      <c r="GWP105" s="154"/>
      <c r="GWQ105" s="154"/>
      <c r="GWR105" s="154"/>
      <c r="GWS105" s="154"/>
      <c r="GWT105" s="154"/>
      <c r="GWU105" s="154"/>
      <c r="GWV105" s="154"/>
      <c r="GWW105" s="154"/>
      <c r="GWX105" s="154"/>
      <c r="GWY105" s="154"/>
      <c r="GWZ105" s="154"/>
      <c r="GXA105" s="154"/>
      <c r="GXB105" s="154"/>
      <c r="GXC105" s="154"/>
      <c r="GXD105" s="154"/>
      <c r="GXE105" s="154"/>
      <c r="GXF105" s="154"/>
      <c r="GXG105" s="154"/>
      <c r="GXH105" s="154"/>
      <c r="GXI105" s="154"/>
      <c r="GXJ105" s="154"/>
      <c r="GXK105" s="154"/>
      <c r="GXL105" s="154"/>
      <c r="GXM105" s="154"/>
      <c r="GXN105" s="154"/>
      <c r="GXO105" s="154"/>
      <c r="GXP105" s="154"/>
      <c r="GXQ105" s="154"/>
      <c r="GXR105" s="154"/>
      <c r="GXS105" s="154"/>
      <c r="GXT105" s="154"/>
      <c r="GXU105" s="154"/>
      <c r="GXV105" s="154"/>
      <c r="GXW105" s="154"/>
      <c r="GXX105" s="154"/>
      <c r="GXY105" s="154"/>
      <c r="GXZ105" s="154"/>
      <c r="GYA105" s="154"/>
      <c r="GYB105" s="154"/>
      <c r="GYC105" s="154"/>
      <c r="GYD105" s="154"/>
      <c r="GYE105" s="154"/>
      <c r="GYF105" s="154"/>
      <c r="GYG105" s="154"/>
      <c r="GYH105" s="154"/>
      <c r="GYI105" s="154"/>
      <c r="GYJ105" s="154"/>
      <c r="GYK105" s="154"/>
      <c r="GYL105" s="154"/>
      <c r="GYM105" s="154"/>
      <c r="GYN105" s="154"/>
      <c r="GYO105" s="154"/>
      <c r="GYP105" s="154"/>
      <c r="GYQ105" s="154"/>
      <c r="GYR105" s="154"/>
      <c r="GYS105" s="154"/>
      <c r="GYT105" s="154"/>
      <c r="GYU105" s="154"/>
      <c r="GYV105" s="154"/>
      <c r="GYW105" s="154"/>
      <c r="GYX105" s="154"/>
      <c r="GYY105" s="154"/>
      <c r="GYZ105" s="154"/>
      <c r="GZA105" s="154"/>
      <c r="GZB105" s="154"/>
      <c r="GZC105" s="154"/>
      <c r="GZD105" s="154"/>
      <c r="GZE105" s="154"/>
      <c r="GZF105" s="154"/>
      <c r="GZG105" s="154"/>
      <c r="GZH105" s="154"/>
      <c r="GZI105" s="154"/>
      <c r="GZJ105" s="154"/>
      <c r="GZK105" s="154"/>
      <c r="GZL105" s="154"/>
      <c r="GZM105" s="154"/>
      <c r="GZN105" s="154"/>
      <c r="GZO105" s="154"/>
      <c r="GZP105" s="154"/>
      <c r="GZQ105" s="154"/>
      <c r="GZR105" s="154"/>
      <c r="GZS105" s="154"/>
      <c r="GZT105" s="154"/>
      <c r="GZU105" s="154"/>
      <c r="GZV105" s="154"/>
      <c r="GZW105" s="154"/>
      <c r="GZX105" s="154"/>
      <c r="GZY105" s="154"/>
      <c r="GZZ105" s="154"/>
      <c r="HAA105" s="154"/>
      <c r="HAB105" s="154"/>
      <c r="HAC105" s="154"/>
      <c r="HAD105" s="154"/>
      <c r="HAE105" s="154"/>
      <c r="HAF105" s="154"/>
      <c r="HAG105" s="154"/>
      <c r="HAH105" s="154"/>
      <c r="HAI105" s="154"/>
      <c r="HAJ105" s="154"/>
      <c r="HAK105" s="154"/>
      <c r="HAL105" s="154"/>
      <c r="HAM105" s="154"/>
      <c r="HAN105" s="154"/>
      <c r="HAO105" s="154"/>
      <c r="HAP105" s="154"/>
      <c r="HAQ105" s="154"/>
      <c r="HAR105" s="154"/>
      <c r="HAS105" s="154"/>
      <c r="HAT105" s="154"/>
      <c r="HAU105" s="154"/>
      <c r="HAV105" s="154"/>
      <c r="HAW105" s="154"/>
      <c r="HAX105" s="154"/>
      <c r="HAY105" s="154"/>
      <c r="HAZ105" s="154"/>
      <c r="HBA105" s="154"/>
      <c r="HBB105" s="154"/>
      <c r="HBC105" s="154"/>
      <c r="HBD105" s="154"/>
      <c r="HBE105" s="154"/>
      <c r="HBF105" s="154"/>
      <c r="HBG105" s="154"/>
      <c r="HBH105" s="154"/>
      <c r="HBI105" s="154"/>
      <c r="HBJ105" s="154"/>
      <c r="HBK105" s="154"/>
      <c r="HBL105" s="154"/>
      <c r="HBM105" s="154"/>
      <c r="HBN105" s="154"/>
      <c r="HBO105" s="154"/>
      <c r="HBP105" s="154"/>
      <c r="HBQ105" s="154"/>
      <c r="HBR105" s="154"/>
      <c r="HBS105" s="154"/>
      <c r="HBT105" s="154"/>
      <c r="HBU105" s="154"/>
      <c r="HBV105" s="154"/>
      <c r="HBW105" s="154"/>
      <c r="HBX105" s="154"/>
      <c r="HBY105" s="154"/>
      <c r="HBZ105" s="154"/>
      <c r="HCA105" s="154"/>
      <c r="HCB105" s="154"/>
      <c r="HCC105" s="154"/>
      <c r="HCD105" s="154"/>
      <c r="HCE105" s="154"/>
      <c r="HCF105" s="154"/>
      <c r="HCG105" s="154"/>
      <c r="HCH105" s="154"/>
      <c r="HCI105" s="154"/>
      <c r="HCJ105" s="154"/>
      <c r="HCK105" s="154"/>
      <c r="HCL105" s="154"/>
      <c r="HCM105" s="154"/>
      <c r="HCN105" s="154"/>
      <c r="HCO105" s="154"/>
      <c r="HCP105" s="154"/>
      <c r="HCQ105" s="154"/>
      <c r="HCR105" s="154"/>
      <c r="HCS105" s="154"/>
      <c r="HCT105" s="154"/>
      <c r="HCU105" s="154"/>
      <c r="HCV105" s="154"/>
      <c r="HCW105" s="154"/>
      <c r="HCX105" s="154"/>
      <c r="HCY105" s="154"/>
      <c r="HCZ105" s="154"/>
      <c r="HDA105" s="154"/>
      <c r="HDB105" s="154"/>
      <c r="HDC105" s="154"/>
      <c r="HDD105" s="154"/>
      <c r="HDE105" s="154"/>
      <c r="HDF105" s="154"/>
      <c r="HDG105" s="154"/>
      <c r="HDH105" s="154"/>
      <c r="HDI105" s="154"/>
      <c r="HDJ105" s="154"/>
      <c r="HDK105" s="154"/>
      <c r="HDL105" s="154"/>
      <c r="HDM105" s="154"/>
      <c r="HDN105" s="154"/>
      <c r="HDO105" s="154"/>
      <c r="HDP105" s="154"/>
      <c r="HDQ105" s="154"/>
      <c r="HDR105" s="154"/>
      <c r="HDS105" s="154"/>
      <c r="HDT105" s="154"/>
      <c r="HDU105" s="154"/>
      <c r="HDV105" s="154"/>
      <c r="HDW105" s="154"/>
      <c r="HDX105" s="154"/>
      <c r="HDY105" s="154"/>
      <c r="HDZ105" s="154"/>
      <c r="HEA105" s="154"/>
      <c r="HEB105" s="154"/>
      <c r="HEC105" s="154"/>
      <c r="HED105" s="154"/>
      <c r="HEE105" s="154"/>
      <c r="HEF105" s="154"/>
      <c r="HEG105" s="154"/>
      <c r="HEH105" s="154"/>
      <c r="HEI105" s="154"/>
      <c r="HEJ105" s="154"/>
      <c r="HEK105" s="154"/>
      <c r="HEL105" s="154"/>
      <c r="HEM105" s="154"/>
      <c r="HEN105" s="154"/>
      <c r="HEO105" s="154"/>
      <c r="HEP105" s="154"/>
      <c r="HEQ105" s="154"/>
      <c r="HER105" s="154"/>
      <c r="HES105" s="154"/>
      <c r="HET105" s="154"/>
      <c r="HEU105" s="154"/>
      <c r="HEV105" s="154"/>
      <c r="HEW105" s="154"/>
      <c r="HEX105" s="154"/>
      <c r="HEY105" s="154"/>
      <c r="HEZ105" s="154"/>
      <c r="HFA105" s="154"/>
      <c r="HFB105" s="154"/>
      <c r="HFC105" s="154"/>
      <c r="HFD105" s="154"/>
      <c r="HFE105" s="154"/>
      <c r="HFF105" s="154"/>
      <c r="HFG105" s="154"/>
      <c r="HFH105" s="154"/>
      <c r="HFI105" s="154"/>
      <c r="HFJ105" s="154"/>
      <c r="HFK105" s="154"/>
      <c r="HFL105" s="154"/>
      <c r="HFM105" s="154"/>
      <c r="HFN105" s="154"/>
      <c r="HFO105" s="154"/>
      <c r="HFP105" s="154"/>
      <c r="HFQ105" s="154"/>
      <c r="HFR105" s="154"/>
      <c r="HFS105" s="154"/>
      <c r="HFT105" s="154"/>
      <c r="HFU105" s="154"/>
      <c r="HFV105" s="154"/>
      <c r="HFW105" s="154"/>
      <c r="HFX105" s="154"/>
      <c r="HFY105" s="154"/>
      <c r="HFZ105" s="154"/>
      <c r="HGA105" s="154"/>
      <c r="HGB105" s="154"/>
      <c r="HGC105" s="154"/>
      <c r="HGD105" s="154"/>
      <c r="HGE105" s="154"/>
      <c r="HGF105" s="154"/>
      <c r="HGG105" s="154"/>
      <c r="HGH105" s="154"/>
      <c r="HGI105" s="154"/>
      <c r="HGJ105" s="154"/>
      <c r="HGK105" s="154"/>
      <c r="HGL105" s="154"/>
      <c r="HGM105" s="154"/>
      <c r="HGN105" s="154"/>
      <c r="HGO105" s="154"/>
      <c r="HGP105" s="154"/>
      <c r="HGQ105" s="154"/>
      <c r="HGR105" s="154"/>
      <c r="HGS105" s="154"/>
      <c r="HGT105" s="154"/>
      <c r="HGU105" s="154"/>
      <c r="HGV105" s="154"/>
      <c r="HGW105" s="154"/>
      <c r="HGX105" s="154"/>
      <c r="HGY105" s="154"/>
      <c r="HGZ105" s="154"/>
      <c r="HHA105" s="154"/>
      <c r="HHB105" s="154"/>
      <c r="HHC105" s="154"/>
      <c r="HHD105" s="154"/>
      <c r="HHE105" s="154"/>
      <c r="HHF105" s="154"/>
      <c r="HHG105" s="154"/>
      <c r="HHH105" s="154"/>
      <c r="HHI105" s="154"/>
      <c r="HHJ105" s="154"/>
      <c r="HHK105" s="154"/>
      <c r="HHL105" s="154"/>
      <c r="HHM105" s="154"/>
      <c r="HHN105" s="154"/>
      <c r="HHO105" s="154"/>
      <c r="HHP105" s="154"/>
      <c r="HHQ105" s="154"/>
      <c r="HHR105" s="154"/>
      <c r="HHS105" s="154"/>
      <c r="HHT105" s="154"/>
      <c r="HHU105" s="154"/>
      <c r="HHV105" s="154"/>
      <c r="HHW105" s="154"/>
      <c r="HHX105" s="154"/>
      <c r="HHY105" s="154"/>
      <c r="HHZ105" s="154"/>
      <c r="HIA105" s="154"/>
      <c r="HIB105" s="154"/>
      <c r="HIC105" s="154"/>
      <c r="HID105" s="154"/>
      <c r="HIE105" s="154"/>
      <c r="HIF105" s="154"/>
      <c r="HIG105" s="154"/>
      <c r="HIH105" s="154"/>
      <c r="HII105" s="154"/>
      <c r="HIJ105" s="154"/>
      <c r="HIK105" s="154"/>
      <c r="HIL105" s="154"/>
      <c r="HIM105" s="154"/>
      <c r="HIN105" s="154"/>
      <c r="HIO105" s="154"/>
      <c r="HIP105" s="154"/>
      <c r="HIQ105" s="154"/>
      <c r="HIR105" s="154"/>
      <c r="HIS105" s="154"/>
      <c r="HIT105" s="154"/>
      <c r="HIU105" s="154"/>
      <c r="HIV105" s="154"/>
      <c r="HIW105" s="154"/>
      <c r="HIX105" s="154"/>
      <c r="HIY105" s="154"/>
      <c r="HIZ105" s="154"/>
      <c r="HJA105" s="154"/>
      <c r="HJB105" s="154"/>
      <c r="HJC105" s="154"/>
      <c r="HJD105" s="154"/>
      <c r="HJE105" s="154"/>
      <c r="HJF105" s="154"/>
      <c r="HJG105" s="154"/>
      <c r="HJH105" s="154"/>
      <c r="HJI105" s="154"/>
      <c r="HJJ105" s="154"/>
      <c r="HJK105" s="154"/>
      <c r="HJL105" s="154"/>
      <c r="HJM105" s="154"/>
      <c r="HJN105" s="154"/>
      <c r="HJO105" s="154"/>
      <c r="HJP105" s="154"/>
      <c r="HJQ105" s="154"/>
      <c r="HJR105" s="154"/>
      <c r="HJS105" s="154"/>
      <c r="HJT105" s="154"/>
      <c r="HJU105" s="154"/>
      <c r="HJV105" s="154"/>
      <c r="HJW105" s="154"/>
      <c r="HJX105" s="154"/>
      <c r="HJY105" s="154"/>
      <c r="HJZ105" s="154"/>
      <c r="HKA105" s="154"/>
      <c r="HKB105" s="154"/>
      <c r="HKC105" s="154"/>
      <c r="HKD105" s="154"/>
      <c r="HKE105" s="154"/>
      <c r="HKF105" s="154"/>
      <c r="HKG105" s="154"/>
      <c r="HKH105" s="154"/>
      <c r="HKI105" s="154"/>
      <c r="HKJ105" s="154"/>
      <c r="HKK105" s="154"/>
      <c r="HKL105" s="154"/>
      <c r="HKM105" s="154"/>
      <c r="HKN105" s="154"/>
      <c r="HKO105" s="154"/>
      <c r="HKP105" s="154"/>
      <c r="HKQ105" s="154"/>
      <c r="HKR105" s="154"/>
      <c r="HKS105" s="154"/>
      <c r="HKT105" s="154"/>
      <c r="HKU105" s="154"/>
      <c r="HKV105" s="154"/>
      <c r="HKW105" s="154"/>
      <c r="HKX105" s="154"/>
      <c r="HKY105" s="154"/>
      <c r="HKZ105" s="154"/>
      <c r="HLA105" s="154"/>
      <c r="HLB105" s="154"/>
      <c r="HLC105" s="154"/>
      <c r="HLD105" s="154"/>
      <c r="HLE105" s="154"/>
      <c r="HLF105" s="154"/>
      <c r="HLG105" s="154"/>
      <c r="HLH105" s="154"/>
      <c r="HLI105" s="154"/>
      <c r="HLJ105" s="154"/>
      <c r="HLK105" s="154"/>
      <c r="HLL105" s="154"/>
      <c r="HLM105" s="154"/>
      <c r="HLN105" s="154"/>
      <c r="HLO105" s="154"/>
      <c r="HLP105" s="154"/>
      <c r="HLQ105" s="154"/>
      <c r="HLR105" s="154"/>
      <c r="HLS105" s="154"/>
      <c r="HLT105" s="154"/>
      <c r="HLU105" s="154"/>
      <c r="HLV105" s="154"/>
      <c r="HLW105" s="154"/>
      <c r="HLX105" s="154"/>
      <c r="HLY105" s="154"/>
      <c r="HLZ105" s="154"/>
      <c r="HMA105" s="154"/>
      <c r="HMB105" s="154"/>
      <c r="HMC105" s="154"/>
      <c r="HMD105" s="154"/>
      <c r="HME105" s="154"/>
      <c r="HMF105" s="154"/>
      <c r="HMG105" s="154"/>
      <c r="HMH105" s="154"/>
      <c r="HMI105" s="154"/>
      <c r="HMJ105" s="154"/>
      <c r="HMK105" s="154"/>
      <c r="HML105" s="154"/>
      <c r="HMM105" s="154"/>
      <c r="HMN105" s="154"/>
      <c r="HMO105" s="154"/>
      <c r="HMP105" s="154"/>
      <c r="HMQ105" s="154"/>
      <c r="HMR105" s="154"/>
      <c r="HMS105" s="154"/>
      <c r="HMT105" s="154"/>
      <c r="HMU105" s="154"/>
      <c r="HMV105" s="154"/>
      <c r="HMW105" s="154"/>
      <c r="HMX105" s="154"/>
      <c r="HMY105" s="154"/>
      <c r="HMZ105" s="154"/>
      <c r="HNA105" s="154"/>
      <c r="HNB105" s="154"/>
      <c r="HNC105" s="154"/>
      <c r="HND105" s="154"/>
      <c r="HNE105" s="154"/>
      <c r="HNF105" s="154"/>
      <c r="HNG105" s="154"/>
      <c r="HNH105" s="154"/>
      <c r="HNI105" s="154"/>
      <c r="HNJ105" s="154"/>
      <c r="HNK105" s="154"/>
      <c r="HNL105" s="154"/>
      <c r="HNM105" s="154"/>
      <c r="HNN105" s="154"/>
      <c r="HNO105" s="154"/>
      <c r="HNP105" s="154"/>
      <c r="HNQ105" s="154"/>
      <c r="HNR105" s="154"/>
      <c r="HNS105" s="154"/>
      <c r="HNT105" s="154"/>
      <c r="HNU105" s="154"/>
      <c r="HNV105" s="154"/>
      <c r="HNW105" s="154"/>
      <c r="HNX105" s="154"/>
      <c r="HNY105" s="154"/>
      <c r="HNZ105" s="154"/>
      <c r="HOA105" s="154"/>
      <c r="HOB105" s="154"/>
      <c r="HOC105" s="154"/>
      <c r="HOD105" s="154"/>
      <c r="HOE105" s="154"/>
      <c r="HOF105" s="154"/>
      <c r="HOG105" s="154"/>
      <c r="HOH105" s="154"/>
      <c r="HOI105" s="154"/>
      <c r="HOJ105" s="154"/>
      <c r="HOK105" s="154"/>
      <c r="HOL105" s="154"/>
      <c r="HOM105" s="154"/>
      <c r="HON105" s="154"/>
      <c r="HOO105" s="154"/>
      <c r="HOP105" s="154"/>
      <c r="HOQ105" s="154"/>
      <c r="HOR105" s="154"/>
      <c r="HOS105" s="154"/>
      <c r="HOT105" s="154"/>
      <c r="HOU105" s="154"/>
      <c r="HOV105" s="154"/>
      <c r="HOW105" s="154"/>
      <c r="HOX105" s="154"/>
      <c r="HOY105" s="154"/>
      <c r="HOZ105" s="154"/>
      <c r="HPA105" s="154"/>
      <c r="HPB105" s="154"/>
      <c r="HPC105" s="154"/>
      <c r="HPD105" s="154"/>
      <c r="HPE105" s="154"/>
      <c r="HPF105" s="154"/>
      <c r="HPG105" s="154"/>
      <c r="HPH105" s="154"/>
      <c r="HPI105" s="154"/>
      <c r="HPJ105" s="154"/>
      <c r="HPK105" s="154"/>
      <c r="HPL105" s="154"/>
      <c r="HPM105" s="154"/>
      <c r="HPN105" s="154"/>
      <c r="HPO105" s="154"/>
      <c r="HPP105" s="154"/>
      <c r="HPQ105" s="154"/>
      <c r="HPR105" s="154"/>
      <c r="HPS105" s="154"/>
      <c r="HPT105" s="154"/>
      <c r="HPU105" s="154"/>
      <c r="HPV105" s="154"/>
      <c r="HPW105" s="154"/>
      <c r="HPX105" s="154"/>
      <c r="HPY105" s="154"/>
      <c r="HPZ105" s="154"/>
      <c r="HQA105" s="154"/>
      <c r="HQB105" s="154"/>
      <c r="HQC105" s="154"/>
      <c r="HQD105" s="154"/>
      <c r="HQE105" s="154"/>
      <c r="HQF105" s="154"/>
      <c r="HQG105" s="154"/>
      <c r="HQH105" s="154"/>
      <c r="HQI105" s="154"/>
      <c r="HQJ105" s="154"/>
      <c r="HQK105" s="154"/>
      <c r="HQL105" s="154"/>
      <c r="HQM105" s="154"/>
      <c r="HQN105" s="154"/>
      <c r="HQO105" s="154"/>
      <c r="HQP105" s="154"/>
      <c r="HQQ105" s="154"/>
      <c r="HQR105" s="154"/>
      <c r="HQS105" s="154"/>
      <c r="HQT105" s="154"/>
      <c r="HQU105" s="154"/>
      <c r="HQV105" s="154"/>
      <c r="HQW105" s="154"/>
      <c r="HQX105" s="154"/>
      <c r="HQY105" s="154"/>
      <c r="HQZ105" s="154"/>
      <c r="HRA105" s="154"/>
      <c r="HRB105" s="154"/>
      <c r="HRC105" s="154"/>
      <c r="HRD105" s="154"/>
      <c r="HRE105" s="154"/>
      <c r="HRF105" s="154"/>
      <c r="HRG105" s="154"/>
      <c r="HRH105" s="154"/>
      <c r="HRI105" s="154"/>
      <c r="HRJ105" s="154"/>
      <c r="HRK105" s="154"/>
      <c r="HRL105" s="154"/>
      <c r="HRM105" s="154"/>
      <c r="HRN105" s="154"/>
      <c r="HRO105" s="154"/>
      <c r="HRP105" s="154"/>
      <c r="HRQ105" s="154"/>
      <c r="HRR105" s="154"/>
      <c r="HRS105" s="154"/>
      <c r="HRT105" s="154"/>
      <c r="HRU105" s="154"/>
      <c r="HRV105" s="154"/>
      <c r="HRW105" s="154"/>
      <c r="HRX105" s="154"/>
      <c r="HRY105" s="154"/>
      <c r="HRZ105" s="154"/>
      <c r="HSA105" s="154"/>
      <c r="HSB105" s="154"/>
      <c r="HSC105" s="154"/>
      <c r="HSD105" s="154"/>
      <c r="HSE105" s="154"/>
      <c r="HSF105" s="154"/>
      <c r="HSG105" s="154"/>
      <c r="HSH105" s="154"/>
      <c r="HSI105" s="154"/>
      <c r="HSJ105" s="154"/>
      <c r="HSK105" s="154"/>
      <c r="HSL105" s="154"/>
      <c r="HSM105" s="154"/>
      <c r="HSN105" s="154"/>
      <c r="HSO105" s="154"/>
      <c r="HSP105" s="154"/>
      <c r="HSQ105" s="154"/>
      <c r="HSR105" s="154"/>
      <c r="HSS105" s="154"/>
      <c r="HST105" s="154"/>
      <c r="HSU105" s="154"/>
      <c r="HSV105" s="154"/>
      <c r="HSW105" s="154"/>
      <c r="HSX105" s="154"/>
      <c r="HSY105" s="154"/>
      <c r="HSZ105" s="154"/>
      <c r="HTA105" s="154"/>
      <c r="HTB105" s="154"/>
      <c r="HTC105" s="154"/>
      <c r="HTD105" s="154"/>
      <c r="HTE105" s="154"/>
      <c r="HTF105" s="154"/>
      <c r="HTG105" s="154"/>
      <c r="HTH105" s="154"/>
      <c r="HTI105" s="154"/>
      <c r="HTJ105" s="154"/>
      <c r="HTK105" s="154"/>
      <c r="HTL105" s="154"/>
      <c r="HTM105" s="154"/>
      <c r="HTN105" s="154"/>
      <c r="HTO105" s="154"/>
      <c r="HTP105" s="154"/>
      <c r="HTQ105" s="154"/>
      <c r="HTR105" s="154"/>
      <c r="HTS105" s="154"/>
      <c r="HTT105" s="154"/>
      <c r="HTU105" s="154"/>
      <c r="HTV105" s="154"/>
      <c r="HTW105" s="154"/>
      <c r="HTX105" s="154"/>
      <c r="HTY105" s="154"/>
      <c r="HTZ105" s="154"/>
      <c r="HUA105" s="154"/>
      <c r="HUB105" s="154"/>
      <c r="HUC105" s="154"/>
      <c r="HUD105" s="154"/>
      <c r="HUE105" s="154"/>
      <c r="HUF105" s="154"/>
      <c r="HUG105" s="154"/>
      <c r="HUH105" s="154"/>
      <c r="HUI105" s="154"/>
      <c r="HUJ105" s="154"/>
      <c r="HUK105" s="154"/>
      <c r="HUL105" s="154"/>
      <c r="HUM105" s="154"/>
      <c r="HUN105" s="154"/>
      <c r="HUO105" s="154"/>
      <c r="HUP105" s="154"/>
      <c r="HUQ105" s="154"/>
      <c r="HUR105" s="154"/>
      <c r="HUS105" s="154"/>
      <c r="HUT105" s="154"/>
      <c r="HUU105" s="154"/>
      <c r="HUV105" s="154"/>
      <c r="HUW105" s="154"/>
      <c r="HUX105" s="154"/>
      <c r="HUY105" s="154"/>
      <c r="HUZ105" s="154"/>
      <c r="HVA105" s="154"/>
      <c r="HVB105" s="154"/>
      <c r="HVC105" s="154"/>
      <c r="HVD105" s="154"/>
      <c r="HVE105" s="154"/>
      <c r="HVF105" s="154"/>
      <c r="HVG105" s="154"/>
      <c r="HVH105" s="154"/>
      <c r="HVI105" s="154"/>
      <c r="HVJ105" s="154"/>
      <c r="HVK105" s="154"/>
      <c r="HVL105" s="154"/>
      <c r="HVM105" s="154"/>
      <c r="HVN105" s="154"/>
      <c r="HVO105" s="154"/>
      <c r="HVP105" s="154"/>
      <c r="HVQ105" s="154"/>
      <c r="HVR105" s="154"/>
      <c r="HVS105" s="154"/>
      <c r="HVT105" s="154"/>
      <c r="HVU105" s="154"/>
      <c r="HVV105" s="154"/>
      <c r="HVW105" s="154"/>
      <c r="HVX105" s="154"/>
      <c r="HVY105" s="154"/>
      <c r="HVZ105" s="154"/>
      <c r="HWA105" s="154"/>
      <c r="HWB105" s="154"/>
      <c r="HWC105" s="154"/>
      <c r="HWD105" s="154"/>
      <c r="HWE105" s="154"/>
      <c r="HWF105" s="154"/>
      <c r="HWG105" s="154"/>
      <c r="HWH105" s="154"/>
      <c r="HWI105" s="154"/>
      <c r="HWJ105" s="154"/>
      <c r="HWK105" s="154"/>
      <c r="HWL105" s="154"/>
      <c r="HWM105" s="154"/>
      <c r="HWN105" s="154"/>
      <c r="HWO105" s="154"/>
      <c r="HWP105" s="154"/>
      <c r="HWQ105" s="154"/>
      <c r="HWR105" s="154"/>
      <c r="HWS105" s="154"/>
      <c r="HWT105" s="154"/>
      <c r="HWU105" s="154"/>
      <c r="HWV105" s="154"/>
      <c r="HWW105" s="154"/>
      <c r="HWX105" s="154"/>
      <c r="HWY105" s="154"/>
      <c r="HWZ105" s="154"/>
      <c r="HXA105" s="154"/>
      <c r="HXB105" s="154"/>
      <c r="HXC105" s="154"/>
      <c r="HXD105" s="154"/>
      <c r="HXE105" s="154"/>
      <c r="HXF105" s="154"/>
      <c r="HXG105" s="154"/>
      <c r="HXH105" s="154"/>
      <c r="HXI105" s="154"/>
      <c r="HXJ105" s="154"/>
      <c r="HXK105" s="154"/>
      <c r="HXL105" s="154"/>
      <c r="HXM105" s="154"/>
      <c r="HXN105" s="154"/>
      <c r="HXO105" s="154"/>
      <c r="HXP105" s="154"/>
      <c r="HXQ105" s="154"/>
      <c r="HXR105" s="154"/>
      <c r="HXS105" s="154"/>
      <c r="HXT105" s="154"/>
      <c r="HXU105" s="154"/>
      <c r="HXV105" s="154"/>
      <c r="HXW105" s="154"/>
      <c r="HXX105" s="154"/>
      <c r="HXY105" s="154"/>
      <c r="HXZ105" s="154"/>
      <c r="HYA105" s="154"/>
      <c r="HYB105" s="154"/>
      <c r="HYC105" s="154"/>
      <c r="HYD105" s="154"/>
      <c r="HYE105" s="154"/>
      <c r="HYF105" s="154"/>
      <c r="HYG105" s="154"/>
      <c r="HYH105" s="154"/>
      <c r="HYI105" s="154"/>
      <c r="HYJ105" s="154"/>
      <c r="HYK105" s="154"/>
      <c r="HYL105" s="154"/>
      <c r="HYM105" s="154"/>
      <c r="HYN105" s="154"/>
      <c r="HYO105" s="154"/>
      <c r="HYP105" s="154"/>
      <c r="HYQ105" s="154"/>
      <c r="HYR105" s="154"/>
      <c r="HYS105" s="154"/>
      <c r="HYT105" s="154"/>
      <c r="HYU105" s="154"/>
      <c r="HYV105" s="154"/>
      <c r="HYW105" s="154"/>
      <c r="HYX105" s="154"/>
      <c r="HYY105" s="154"/>
      <c r="HYZ105" s="154"/>
      <c r="HZA105" s="154"/>
      <c r="HZB105" s="154"/>
      <c r="HZC105" s="154"/>
      <c r="HZD105" s="154"/>
      <c r="HZE105" s="154"/>
      <c r="HZF105" s="154"/>
      <c r="HZG105" s="154"/>
      <c r="HZH105" s="154"/>
      <c r="HZI105" s="154"/>
      <c r="HZJ105" s="154"/>
      <c r="HZK105" s="154"/>
      <c r="HZL105" s="154"/>
      <c r="HZM105" s="154"/>
      <c r="HZN105" s="154"/>
      <c r="HZO105" s="154"/>
      <c r="HZP105" s="154"/>
      <c r="HZQ105" s="154"/>
      <c r="HZR105" s="154"/>
      <c r="HZS105" s="154"/>
      <c r="HZT105" s="154"/>
      <c r="HZU105" s="154"/>
      <c r="HZV105" s="154"/>
      <c r="HZW105" s="154"/>
      <c r="HZX105" s="154"/>
      <c r="HZY105" s="154"/>
      <c r="HZZ105" s="154"/>
      <c r="IAA105" s="154"/>
      <c r="IAB105" s="154"/>
      <c r="IAC105" s="154"/>
      <c r="IAD105" s="154"/>
      <c r="IAE105" s="154"/>
      <c r="IAF105" s="154"/>
      <c r="IAG105" s="154"/>
      <c r="IAH105" s="154"/>
      <c r="IAI105" s="154"/>
      <c r="IAJ105" s="154"/>
      <c r="IAK105" s="154"/>
      <c r="IAL105" s="154"/>
      <c r="IAM105" s="154"/>
      <c r="IAN105" s="154"/>
      <c r="IAO105" s="154"/>
      <c r="IAP105" s="154"/>
      <c r="IAQ105" s="154"/>
      <c r="IAR105" s="154"/>
      <c r="IAS105" s="154"/>
      <c r="IAT105" s="154"/>
      <c r="IAU105" s="154"/>
      <c r="IAV105" s="154"/>
      <c r="IAW105" s="154"/>
      <c r="IAX105" s="154"/>
      <c r="IAY105" s="154"/>
      <c r="IAZ105" s="154"/>
      <c r="IBA105" s="154"/>
      <c r="IBB105" s="154"/>
      <c r="IBC105" s="154"/>
      <c r="IBD105" s="154"/>
      <c r="IBE105" s="154"/>
      <c r="IBF105" s="154"/>
      <c r="IBG105" s="154"/>
      <c r="IBH105" s="154"/>
      <c r="IBI105" s="154"/>
      <c r="IBJ105" s="154"/>
      <c r="IBK105" s="154"/>
      <c r="IBL105" s="154"/>
      <c r="IBM105" s="154"/>
      <c r="IBN105" s="154"/>
      <c r="IBO105" s="154"/>
      <c r="IBP105" s="154"/>
      <c r="IBQ105" s="154"/>
      <c r="IBR105" s="154"/>
      <c r="IBS105" s="154"/>
      <c r="IBT105" s="154"/>
      <c r="IBU105" s="154"/>
      <c r="IBV105" s="154"/>
      <c r="IBW105" s="154"/>
      <c r="IBX105" s="154"/>
      <c r="IBY105" s="154"/>
      <c r="IBZ105" s="154"/>
      <c r="ICA105" s="154"/>
      <c r="ICB105" s="154"/>
      <c r="ICC105" s="154"/>
      <c r="ICD105" s="154"/>
      <c r="ICE105" s="154"/>
      <c r="ICF105" s="154"/>
      <c r="ICG105" s="154"/>
      <c r="ICH105" s="154"/>
      <c r="ICI105" s="154"/>
      <c r="ICJ105" s="154"/>
      <c r="ICK105" s="154"/>
      <c r="ICL105" s="154"/>
      <c r="ICM105" s="154"/>
      <c r="ICN105" s="154"/>
      <c r="ICO105" s="154"/>
      <c r="ICP105" s="154"/>
      <c r="ICQ105" s="154"/>
      <c r="ICR105" s="154"/>
      <c r="ICS105" s="154"/>
      <c r="ICT105" s="154"/>
      <c r="ICU105" s="154"/>
      <c r="ICV105" s="154"/>
      <c r="ICW105" s="154"/>
      <c r="ICX105" s="154"/>
      <c r="ICY105" s="154"/>
      <c r="ICZ105" s="154"/>
      <c r="IDA105" s="154"/>
      <c r="IDB105" s="154"/>
      <c r="IDC105" s="154"/>
      <c r="IDD105" s="154"/>
      <c r="IDE105" s="154"/>
      <c r="IDF105" s="154"/>
      <c r="IDG105" s="154"/>
      <c r="IDH105" s="154"/>
      <c r="IDI105" s="154"/>
      <c r="IDJ105" s="154"/>
      <c r="IDK105" s="154"/>
      <c r="IDL105" s="154"/>
      <c r="IDM105" s="154"/>
      <c r="IDN105" s="154"/>
      <c r="IDO105" s="154"/>
      <c r="IDP105" s="154"/>
      <c r="IDQ105" s="154"/>
      <c r="IDR105" s="154"/>
      <c r="IDS105" s="154"/>
      <c r="IDT105" s="154"/>
      <c r="IDU105" s="154"/>
      <c r="IDV105" s="154"/>
      <c r="IDW105" s="154"/>
      <c r="IDX105" s="154"/>
      <c r="IDY105" s="154"/>
      <c r="IDZ105" s="154"/>
      <c r="IEA105" s="154"/>
      <c r="IEB105" s="154"/>
      <c r="IEC105" s="154"/>
      <c r="IED105" s="154"/>
      <c r="IEE105" s="154"/>
      <c r="IEF105" s="154"/>
      <c r="IEG105" s="154"/>
      <c r="IEH105" s="154"/>
      <c r="IEI105" s="154"/>
      <c r="IEJ105" s="154"/>
      <c r="IEK105" s="154"/>
      <c r="IEL105" s="154"/>
      <c r="IEM105" s="154"/>
      <c r="IEN105" s="154"/>
      <c r="IEO105" s="154"/>
      <c r="IEP105" s="154"/>
      <c r="IEQ105" s="154"/>
      <c r="IER105" s="154"/>
      <c r="IES105" s="154"/>
      <c r="IET105" s="154"/>
      <c r="IEU105" s="154"/>
      <c r="IEV105" s="154"/>
      <c r="IEW105" s="154"/>
      <c r="IEX105" s="154"/>
      <c r="IEY105" s="154"/>
      <c r="IEZ105" s="154"/>
      <c r="IFA105" s="154"/>
      <c r="IFB105" s="154"/>
      <c r="IFC105" s="154"/>
      <c r="IFD105" s="154"/>
      <c r="IFE105" s="154"/>
      <c r="IFF105" s="154"/>
      <c r="IFG105" s="154"/>
      <c r="IFH105" s="154"/>
      <c r="IFI105" s="154"/>
      <c r="IFJ105" s="154"/>
      <c r="IFK105" s="154"/>
      <c r="IFL105" s="154"/>
      <c r="IFM105" s="154"/>
      <c r="IFN105" s="154"/>
      <c r="IFO105" s="154"/>
      <c r="IFP105" s="154"/>
      <c r="IFQ105" s="154"/>
      <c r="IFR105" s="154"/>
      <c r="IFS105" s="154"/>
      <c r="IFT105" s="154"/>
      <c r="IFU105" s="154"/>
      <c r="IFV105" s="154"/>
      <c r="IFW105" s="154"/>
      <c r="IFX105" s="154"/>
      <c r="IFY105" s="154"/>
      <c r="IFZ105" s="154"/>
      <c r="IGA105" s="154"/>
      <c r="IGB105" s="154"/>
      <c r="IGC105" s="154"/>
      <c r="IGD105" s="154"/>
      <c r="IGE105" s="154"/>
      <c r="IGF105" s="154"/>
      <c r="IGG105" s="154"/>
      <c r="IGH105" s="154"/>
      <c r="IGI105" s="154"/>
      <c r="IGJ105" s="154"/>
      <c r="IGK105" s="154"/>
      <c r="IGL105" s="154"/>
      <c r="IGM105" s="154"/>
      <c r="IGN105" s="154"/>
      <c r="IGO105" s="154"/>
      <c r="IGP105" s="154"/>
      <c r="IGQ105" s="154"/>
      <c r="IGR105" s="154"/>
      <c r="IGS105" s="154"/>
      <c r="IGT105" s="154"/>
      <c r="IGU105" s="154"/>
      <c r="IGV105" s="154"/>
      <c r="IGW105" s="154"/>
      <c r="IGX105" s="154"/>
      <c r="IGY105" s="154"/>
      <c r="IGZ105" s="154"/>
      <c r="IHA105" s="154"/>
      <c r="IHB105" s="154"/>
      <c r="IHC105" s="154"/>
      <c r="IHD105" s="154"/>
      <c r="IHE105" s="154"/>
      <c r="IHF105" s="154"/>
      <c r="IHG105" s="154"/>
      <c r="IHH105" s="154"/>
      <c r="IHI105" s="154"/>
      <c r="IHJ105" s="154"/>
      <c r="IHK105" s="154"/>
      <c r="IHL105" s="154"/>
      <c r="IHM105" s="154"/>
      <c r="IHN105" s="154"/>
      <c r="IHO105" s="154"/>
      <c r="IHP105" s="154"/>
      <c r="IHQ105" s="154"/>
      <c r="IHR105" s="154"/>
      <c r="IHS105" s="154"/>
      <c r="IHT105" s="154"/>
      <c r="IHU105" s="154"/>
      <c r="IHV105" s="154"/>
      <c r="IHW105" s="154"/>
      <c r="IHX105" s="154"/>
      <c r="IHY105" s="154"/>
      <c r="IHZ105" s="154"/>
      <c r="IIA105" s="154"/>
      <c r="IIB105" s="154"/>
      <c r="IIC105" s="154"/>
      <c r="IID105" s="154"/>
      <c r="IIE105" s="154"/>
      <c r="IIF105" s="154"/>
      <c r="IIG105" s="154"/>
      <c r="IIH105" s="154"/>
      <c r="III105" s="154"/>
      <c r="IIJ105" s="154"/>
      <c r="IIK105" s="154"/>
      <c r="IIL105" s="154"/>
      <c r="IIM105" s="154"/>
      <c r="IIN105" s="154"/>
      <c r="IIO105" s="154"/>
      <c r="IIP105" s="154"/>
      <c r="IIQ105" s="154"/>
      <c r="IIR105" s="154"/>
      <c r="IIS105" s="154"/>
      <c r="IIT105" s="154"/>
      <c r="IIU105" s="154"/>
      <c r="IIV105" s="154"/>
      <c r="IIW105" s="154"/>
      <c r="IIX105" s="154"/>
      <c r="IIY105" s="154"/>
      <c r="IIZ105" s="154"/>
      <c r="IJA105" s="154"/>
      <c r="IJB105" s="154"/>
      <c r="IJC105" s="154"/>
      <c r="IJD105" s="154"/>
      <c r="IJE105" s="154"/>
      <c r="IJF105" s="154"/>
      <c r="IJG105" s="154"/>
      <c r="IJH105" s="154"/>
      <c r="IJI105" s="154"/>
      <c r="IJJ105" s="154"/>
      <c r="IJK105" s="154"/>
      <c r="IJL105" s="154"/>
      <c r="IJM105" s="154"/>
      <c r="IJN105" s="154"/>
      <c r="IJO105" s="154"/>
      <c r="IJP105" s="154"/>
      <c r="IJQ105" s="154"/>
      <c r="IJR105" s="154"/>
      <c r="IJS105" s="154"/>
      <c r="IJT105" s="154"/>
      <c r="IJU105" s="154"/>
      <c r="IJV105" s="154"/>
      <c r="IJW105" s="154"/>
      <c r="IJX105" s="154"/>
      <c r="IJY105" s="154"/>
      <c r="IJZ105" s="154"/>
      <c r="IKA105" s="154"/>
      <c r="IKB105" s="154"/>
      <c r="IKC105" s="154"/>
      <c r="IKD105" s="154"/>
      <c r="IKE105" s="154"/>
      <c r="IKF105" s="154"/>
      <c r="IKG105" s="154"/>
      <c r="IKH105" s="154"/>
      <c r="IKI105" s="154"/>
      <c r="IKJ105" s="154"/>
      <c r="IKK105" s="154"/>
      <c r="IKL105" s="154"/>
      <c r="IKM105" s="154"/>
      <c r="IKN105" s="154"/>
      <c r="IKO105" s="154"/>
      <c r="IKP105" s="154"/>
      <c r="IKQ105" s="154"/>
      <c r="IKR105" s="154"/>
      <c r="IKS105" s="154"/>
      <c r="IKT105" s="154"/>
      <c r="IKU105" s="154"/>
      <c r="IKV105" s="154"/>
      <c r="IKW105" s="154"/>
      <c r="IKX105" s="154"/>
      <c r="IKY105" s="154"/>
      <c r="IKZ105" s="154"/>
      <c r="ILA105" s="154"/>
      <c r="ILB105" s="154"/>
      <c r="ILC105" s="154"/>
      <c r="ILD105" s="154"/>
      <c r="ILE105" s="154"/>
      <c r="ILF105" s="154"/>
      <c r="ILG105" s="154"/>
      <c r="ILH105" s="154"/>
      <c r="ILI105" s="154"/>
      <c r="ILJ105" s="154"/>
      <c r="ILK105" s="154"/>
      <c r="ILL105" s="154"/>
      <c r="ILM105" s="154"/>
      <c r="ILN105" s="154"/>
      <c r="ILO105" s="154"/>
      <c r="ILP105" s="154"/>
      <c r="ILQ105" s="154"/>
      <c r="ILR105" s="154"/>
      <c r="ILS105" s="154"/>
      <c r="ILT105" s="154"/>
      <c r="ILU105" s="154"/>
      <c r="ILV105" s="154"/>
      <c r="ILW105" s="154"/>
      <c r="ILX105" s="154"/>
      <c r="ILY105" s="154"/>
      <c r="ILZ105" s="154"/>
      <c r="IMA105" s="154"/>
      <c r="IMB105" s="154"/>
      <c r="IMC105" s="154"/>
      <c r="IMD105" s="154"/>
      <c r="IME105" s="154"/>
      <c r="IMF105" s="154"/>
      <c r="IMG105" s="154"/>
      <c r="IMH105" s="154"/>
      <c r="IMI105" s="154"/>
      <c r="IMJ105" s="154"/>
      <c r="IMK105" s="154"/>
      <c r="IML105" s="154"/>
      <c r="IMM105" s="154"/>
      <c r="IMN105" s="154"/>
      <c r="IMO105" s="154"/>
      <c r="IMP105" s="154"/>
      <c r="IMQ105" s="154"/>
      <c r="IMR105" s="154"/>
      <c r="IMS105" s="154"/>
      <c r="IMT105" s="154"/>
      <c r="IMU105" s="154"/>
      <c r="IMV105" s="154"/>
      <c r="IMW105" s="154"/>
      <c r="IMX105" s="154"/>
      <c r="IMY105" s="154"/>
      <c r="IMZ105" s="154"/>
      <c r="INA105" s="154"/>
      <c r="INB105" s="154"/>
      <c r="INC105" s="154"/>
      <c r="IND105" s="154"/>
      <c r="INE105" s="154"/>
      <c r="INF105" s="154"/>
      <c r="ING105" s="154"/>
      <c r="INH105" s="154"/>
      <c r="INI105" s="154"/>
      <c r="INJ105" s="154"/>
      <c r="INK105" s="154"/>
      <c r="INL105" s="154"/>
      <c r="INM105" s="154"/>
      <c r="INN105" s="154"/>
      <c r="INO105" s="154"/>
      <c r="INP105" s="154"/>
      <c r="INQ105" s="154"/>
      <c r="INR105" s="154"/>
      <c r="INS105" s="154"/>
      <c r="INT105" s="154"/>
      <c r="INU105" s="154"/>
      <c r="INV105" s="154"/>
      <c r="INW105" s="154"/>
      <c r="INX105" s="154"/>
      <c r="INY105" s="154"/>
      <c r="INZ105" s="154"/>
      <c r="IOA105" s="154"/>
      <c r="IOB105" s="154"/>
      <c r="IOC105" s="154"/>
      <c r="IOD105" s="154"/>
      <c r="IOE105" s="154"/>
      <c r="IOF105" s="154"/>
      <c r="IOG105" s="154"/>
      <c r="IOH105" s="154"/>
      <c r="IOI105" s="154"/>
      <c r="IOJ105" s="154"/>
      <c r="IOK105" s="154"/>
      <c r="IOL105" s="154"/>
      <c r="IOM105" s="154"/>
      <c r="ION105" s="154"/>
      <c r="IOO105" s="154"/>
      <c r="IOP105" s="154"/>
      <c r="IOQ105" s="154"/>
      <c r="IOR105" s="154"/>
      <c r="IOS105" s="154"/>
      <c r="IOT105" s="154"/>
      <c r="IOU105" s="154"/>
      <c r="IOV105" s="154"/>
      <c r="IOW105" s="154"/>
      <c r="IOX105" s="154"/>
      <c r="IOY105" s="154"/>
      <c r="IOZ105" s="154"/>
      <c r="IPA105" s="154"/>
      <c r="IPB105" s="154"/>
      <c r="IPC105" s="154"/>
      <c r="IPD105" s="154"/>
      <c r="IPE105" s="154"/>
      <c r="IPF105" s="154"/>
      <c r="IPG105" s="154"/>
      <c r="IPH105" s="154"/>
      <c r="IPI105" s="154"/>
      <c r="IPJ105" s="154"/>
      <c r="IPK105" s="154"/>
      <c r="IPL105" s="154"/>
      <c r="IPM105" s="154"/>
      <c r="IPN105" s="154"/>
      <c r="IPO105" s="154"/>
      <c r="IPP105" s="154"/>
      <c r="IPQ105" s="154"/>
      <c r="IPR105" s="154"/>
      <c r="IPS105" s="154"/>
      <c r="IPT105" s="154"/>
      <c r="IPU105" s="154"/>
      <c r="IPV105" s="154"/>
      <c r="IPW105" s="154"/>
      <c r="IPX105" s="154"/>
      <c r="IPY105" s="154"/>
      <c r="IPZ105" s="154"/>
      <c r="IQA105" s="154"/>
      <c r="IQB105" s="154"/>
      <c r="IQC105" s="154"/>
      <c r="IQD105" s="154"/>
      <c r="IQE105" s="154"/>
      <c r="IQF105" s="154"/>
      <c r="IQG105" s="154"/>
      <c r="IQH105" s="154"/>
      <c r="IQI105" s="154"/>
      <c r="IQJ105" s="154"/>
      <c r="IQK105" s="154"/>
      <c r="IQL105" s="154"/>
      <c r="IQM105" s="154"/>
      <c r="IQN105" s="154"/>
      <c r="IQO105" s="154"/>
      <c r="IQP105" s="154"/>
      <c r="IQQ105" s="154"/>
      <c r="IQR105" s="154"/>
      <c r="IQS105" s="154"/>
      <c r="IQT105" s="154"/>
      <c r="IQU105" s="154"/>
      <c r="IQV105" s="154"/>
      <c r="IQW105" s="154"/>
      <c r="IQX105" s="154"/>
      <c r="IQY105" s="154"/>
      <c r="IQZ105" s="154"/>
      <c r="IRA105" s="154"/>
      <c r="IRB105" s="154"/>
      <c r="IRC105" s="154"/>
      <c r="IRD105" s="154"/>
      <c r="IRE105" s="154"/>
      <c r="IRF105" s="154"/>
      <c r="IRG105" s="154"/>
      <c r="IRH105" s="154"/>
      <c r="IRI105" s="154"/>
      <c r="IRJ105" s="154"/>
      <c r="IRK105" s="154"/>
      <c r="IRL105" s="154"/>
      <c r="IRM105" s="154"/>
      <c r="IRN105" s="154"/>
      <c r="IRO105" s="154"/>
      <c r="IRP105" s="154"/>
      <c r="IRQ105" s="154"/>
      <c r="IRR105" s="154"/>
      <c r="IRS105" s="154"/>
      <c r="IRT105" s="154"/>
      <c r="IRU105" s="154"/>
      <c r="IRV105" s="154"/>
      <c r="IRW105" s="154"/>
      <c r="IRX105" s="154"/>
      <c r="IRY105" s="154"/>
      <c r="IRZ105" s="154"/>
      <c r="ISA105" s="154"/>
      <c r="ISB105" s="154"/>
      <c r="ISC105" s="154"/>
      <c r="ISD105" s="154"/>
      <c r="ISE105" s="154"/>
      <c r="ISF105" s="154"/>
      <c r="ISG105" s="154"/>
      <c r="ISH105" s="154"/>
      <c r="ISI105" s="154"/>
      <c r="ISJ105" s="154"/>
      <c r="ISK105" s="154"/>
      <c r="ISL105" s="154"/>
      <c r="ISM105" s="154"/>
      <c r="ISN105" s="154"/>
      <c r="ISO105" s="154"/>
      <c r="ISP105" s="154"/>
      <c r="ISQ105" s="154"/>
      <c r="ISR105" s="154"/>
      <c r="ISS105" s="154"/>
      <c r="IST105" s="154"/>
      <c r="ISU105" s="154"/>
      <c r="ISV105" s="154"/>
      <c r="ISW105" s="154"/>
      <c r="ISX105" s="154"/>
      <c r="ISY105" s="154"/>
      <c r="ISZ105" s="154"/>
      <c r="ITA105" s="154"/>
      <c r="ITB105" s="154"/>
      <c r="ITC105" s="154"/>
      <c r="ITD105" s="154"/>
      <c r="ITE105" s="154"/>
      <c r="ITF105" s="154"/>
      <c r="ITG105" s="154"/>
      <c r="ITH105" s="154"/>
      <c r="ITI105" s="154"/>
      <c r="ITJ105" s="154"/>
      <c r="ITK105" s="154"/>
      <c r="ITL105" s="154"/>
      <c r="ITM105" s="154"/>
      <c r="ITN105" s="154"/>
      <c r="ITO105" s="154"/>
      <c r="ITP105" s="154"/>
      <c r="ITQ105" s="154"/>
      <c r="ITR105" s="154"/>
      <c r="ITS105" s="154"/>
      <c r="ITT105" s="154"/>
      <c r="ITU105" s="154"/>
      <c r="ITV105" s="154"/>
      <c r="ITW105" s="154"/>
      <c r="ITX105" s="154"/>
      <c r="ITY105" s="154"/>
      <c r="ITZ105" s="154"/>
      <c r="IUA105" s="154"/>
      <c r="IUB105" s="154"/>
      <c r="IUC105" s="154"/>
      <c r="IUD105" s="154"/>
      <c r="IUE105" s="154"/>
      <c r="IUF105" s="154"/>
      <c r="IUG105" s="154"/>
      <c r="IUH105" s="154"/>
      <c r="IUI105" s="154"/>
      <c r="IUJ105" s="154"/>
      <c r="IUK105" s="154"/>
      <c r="IUL105" s="154"/>
      <c r="IUM105" s="154"/>
      <c r="IUN105" s="154"/>
      <c r="IUO105" s="154"/>
      <c r="IUP105" s="154"/>
      <c r="IUQ105" s="154"/>
      <c r="IUR105" s="154"/>
      <c r="IUS105" s="154"/>
      <c r="IUT105" s="154"/>
      <c r="IUU105" s="154"/>
      <c r="IUV105" s="154"/>
      <c r="IUW105" s="154"/>
      <c r="IUX105" s="154"/>
      <c r="IUY105" s="154"/>
      <c r="IUZ105" s="154"/>
      <c r="IVA105" s="154"/>
      <c r="IVB105" s="154"/>
      <c r="IVC105" s="154"/>
      <c r="IVD105" s="154"/>
      <c r="IVE105" s="154"/>
      <c r="IVF105" s="154"/>
      <c r="IVG105" s="154"/>
      <c r="IVH105" s="154"/>
      <c r="IVI105" s="154"/>
      <c r="IVJ105" s="154"/>
      <c r="IVK105" s="154"/>
      <c r="IVL105" s="154"/>
      <c r="IVM105" s="154"/>
      <c r="IVN105" s="154"/>
      <c r="IVO105" s="154"/>
      <c r="IVP105" s="154"/>
      <c r="IVQ105" s="154"/>
      <c r="IVR105" s="154"/>
      <c r="IVS105" s="154"/>
      <c r="IVT105" s="154"/>
      <c r="IVU105" s="154"/>
      <c r="IVV105" s="154"/>
      <c r="IVW105" s="154"/>
      <c r="IVX105" s="154"/>
      <c r="IVY105" s="154"/>
      <c r="IVZ105" s="154"/>
      <c r="IWA105" s="154"/>
      <c r="IWB105" s="154"/>
      <c r="IWC105" s="154"/>
      <c r="IWD105" s="154"/>
      <c r="IWE105" s="154"/>
      <c r="IWF105" s="154"/>
      <c r="IWG105" s="154"/>
      <c r="IWH105" s="154"/>
      <c r="IWI105" s="154"/>
      <c r="IWJ105" s="154"/>
      <c r="IWK105" s="154"/>
      <c r="IWL105" s="154"/>
      <c r="IWM105" s="154"/>
      <c r="IWN105" s="154"/>
      <c r="IWO105" s="154"/>
      <c r="IWP105" s="154"/>
      <c r="IWQ105" s="154"/>
      <c r="IWR105" s="154"/>
      <c r="IWS105" s="154"/>
      <c r="IWT105" s="154"/>
      <c r="IWU105" s="154"/>
      <c r="IWV105" s="154"/>
      <c r="IWW105" s="154"/>
      <c r="IWX105" s="154"/>
      <c r="IWY105" s="154"/>
      <c r="IWZ105" s="154"/>
      <c r="IXA105" s="154"/>
      <c r="IXB105" s="154"/>
      <c r="IXC105" s="154"/>
      <c r="IXD105" s="154"/>
      <c r="IXE105" s="154"/>
      <c r="IXF105" s="154"/>
      <c r="IXG105" s="154"/>
      <c r="IXH105" s="154"/>
      <c r="IXI105" s="154"/>
      <c r="IXJ105" s="154"/>
      <c r="IXK105" s="154"/>
      <c r="IXL105" s="154"/>
      <c r="IXM105" s="154"/>
      <c r="IXN105" s="154"/>
      <c r="IXO105" s="154"/>
      <c r="IXP105" s="154"/>
      <c r="IXQ105" s="154"/>
      <c r="IXR105" s="154"/>
      <c r="IXS105" s="154"/>
      <c r="IXT105" s="154"/>
      <c r="IXU105" s="154"/>
      <c r="IXV105" s="154"/>
      <c r="IXW105" s="154"/>
      <c r="IXX105" s="154"/>
      <c r="IXY105" s="154"/>
      <c r="IXZ105" s="154"/>
      <c r="IYA105" s="154"/>
      <c r="IYB105" s="154"/>
      <c r="IYC105" s="154"/>
      <c r="IYD105" s="154"/>
      <c r="IYE105" s="154"/>
      <c r="IYF105" s="154"/>
      <c r="IYG105" s="154"/>
      <c r="IYH105" s="154"/>
      <c r="IYI105" s="154"/>
      <c r="IYJ105" s="154"/>
      <c r="IYK105" s="154"/>
      <c r="IYL105" s="154"/>
      <c r="IYM105" s="154"/>
      <c r="IYN105" s="154"/>
      <c r="IYO105" s="154"/>
      <c r="IYP105" s="154"/>
      <c r="IYQ105" s="154"/>
      <c r="IYR105" s="154"/>
      <c r="IYS105" s="154"/>
      <c r="IYT105" s="154"/>
      <c r="IYU105" s="154"/>
      <c r="IYV105" s="154"/>
      <c r="IYW105" s="154"/>
      <c r="IYX105" s="154"/>
      <c r="IYY105" s="154"/>
      <c r="IYZ105" s="154"/>
      <c r="IZA105" s="154"/>
      <c r="IZB105" s="154"/>
      <c r="IZC105" s="154"/>
      <c r="IZD105" s="154"/>
      <c r="IZE105" s="154"/>
      <c r="IZF105" s="154"/>
      <c r="IZG105" s="154"/>
      <c r="IZH105" s="154"/>
      <c r="IZI105" s="154"/>
      <c r="IZJ105" s="154"/>
      <c r="IZK105" s="154"/>
      <c r="IZL105" s="154"/>
      <c r="IZM105" s="154"/>
      <c r="IZN105" s="154"/>
      <c r="IZO105" s="154"/>
      <c r="IZP105" s="154"/>
      <c r="IZQ105" s="154"/>
      <c r="IZR105" s="154"/>
      <c r="IZS105" s="154"/>
      <c r="IZT105" s="154"/>
      <c r="IZU105" s="154"/>
      <c r="IZV105" s="154"/>
      <c r="IZW105" s="154"/>
      <c r="IZX105" s="154"/>
      <c r="IZY105" s="154"/>
      <c r="IZZ105" s="154"/>
      <c r="JAA105" s="154"/>
      <c r="JAB105" s="154"/>
      <c r="JAC105" s="154"/>
      <c r="JAD105" s="154"/>
      <c r="JAE105" s="154"/>
      <c r="JAF105" s="154"/>
      <c r="JAG105" s="154"/>
      <c r="JAH105" s="154"/>
      <c r="JAI105" s="154"/>
      <c r="JAJ105" s="154"/>
      <c r="JAK105" s="154"/>
      <c r="JAL105" s="154"/>
      <c r="JAM105" s="154"/>
      <c r="JAN105" s="154"/>
      <c r="JAO105" s="154"/>
      <c r="JAP105" s="154"/>
      <c r="JAQ105" s="154"/>
      <c r="JAR105" s="154"/>
      <c r="JAS105" s="154"/>
      <c r="JAT105" s="154"/>
      <c r="JAU105" s="154"/>
      <c r="JAV105" s="154"/>
      <c r="JAW105" s="154"/>
      <c r="JAX105" s="154"/>
      <c r="JAY105" s="154"/>
      <c r="JAZ105" s="154"/>
      <c r="JBA105" s="154"/>
      <c r="JBB105" s="154"/>
      <c r="JBC105" s="154"/>
      <c r="JBD105" s="154"/>
      <c r="JBE105" s="154"/>
      <c r="JBF105" s="154"/>
      <c r="JBG105" s="154"/>
      <c r="JBH105" s="154"/>
      <c r="JBI105" s="154"/>
      <c r="JBJ105" s="154"/>
      <c r="JBK105" s="154"/>
      <c r="JBL105" s="154"/>
      <c r="JBM105" s="154"/>
      <c r="JBN105" s="154"/>
      <c r="JBO105" s="154"/>
      <c r="JBP105" s="154"/>
      <c r="JBQ105" s="154"/>
      <c r="JBR105" s="154"/>
      <c r="JBS105" s="154"/>
      <c r="JBT105" s="154"/>
      <c r="JBU105" s="154"/>
      <c r="JBV105" s="154"/>
      <c r="JBW105" s="154"/>
      <c r="JBX105" s="154"/>
      <c r="JBY105" s="154"/>
      <c r="JBZ105" s="154"/>
      <c r="JCA105" s="154"/>
      <c r="JCB105" s="154"/>
      <c r="JCC105" s="154"/>
      <c r="JCD105" s="154"/>
      <c r="JCE105" s="154"/>
      <c r="JCF105" s="154"/>
      <c r="JCG105" s="154"/>
      <c r="JCH105" s="154"/>
      <c r="JCI105" s="154"/>
      <c r="JCJ105" s="154"/>
      <c r="JCK105" s="154"/>
      <c r="JCL105" s="154"/>
      <c r="JCM105" s="154"/>
      <c r="JCN105" s="154"/>
      <c r="JCO105" s="154"/>
      <c r="JCP105" s="154"/>
      <c r="JCQ105" s="154"/>
      <c r="JCR105" s="154"/>
      <c r="JCS105" s="154"/>
      <c r="JCT105" s="154"/>
      <c r="JCU105" s="154"/>
      <c r="JCV105" s="154"/>
      <c r="JCW105" s="154"/>
      <c r="JCX105" s="154"/>
      <c r="JCY105" s="154"/>
      <c r="JCZ105" s="154"/>
      <c r="JDA105" s="154"/>
      <c r="JDB105" s="154"/>
      <c r="JDC105" s="154"/>
      <c r="JDD105" s="154"/>
      <c r="JDE105" s="154"/>
      <c r="JDF105" s="154"/>
      <c r="JDG105" s="154"/>
      <c r="JDH105" s="154"/>
      <c r="JDI105" s="154"/>
      <c r="JDJ105" s="154"/>
      <c r="JDK105" s="154"/>
      <c r="JDL105" s="154"/>
      <c r="JDM105" s="154"/>
      <c r="JDN105" s="154"/>
      <c r="JDO105" s="154"/>
      <c r="JDP105" s="154"/>
      <c r="JDQ105" s="154"/>
      <c r="JDR105" s="154"/>
      <c r="JDS105" s="154"/>
      <c r="JDT105" s="154"/>
      <c r="JDU105" s="154"/>
      <c r="JDV105" s="154"/>
      <c r="JDW105" s="154"/>
      <c r="JDX105" s="154"/>
      <c r="JDY105" s="154"/>
      <c r="JDZ105" s="154"/>
      <c r="JEA105" s="154"/>
      <c r="JEB105" s="154"/>
      <c r="JEC105" s="154"/>
      <c r="JED105" s="154"/>
      <c r="JEE105" s="154"/>
      <c r="JEF105" s="154"/>
      <c r="JEG105" s="154"/>
      <c r="JEH105" s="154"/>
      <c r="JEI105" s="154"/>
      <c r="JEJ105" s="154"/>
      <c r="JEK105" s="154"/>
      <c r="JEL105" s="154"/>
      <c r="JEM105" s="154"/>
      <c r="JEN105" s="154"/>
      <c r="JEO105" s="154"/>
      <c r="JEP105" s="154"/>
      <c r="JEQ105" s="154"/>
      <c r="JER105" s="154"/>
      <c r="JES105" s="154"/>
      <c r="JET105" s="154"/>
      <c r="JEU105" s="154"/>
      <c r="JEV105" s="154"/>
      <c r="JEW105" s="154"/>
      <c r="JEX105" s="154"/>
      <c r="JEY105" s="154"/>
      <c r="JEZ105" s="154"/>
      <c r="JFA105" s="154"/>
      <c r="JFB105" s="154"/>
      <c r="JFC105" s="154"/>
      <c r="JFD105" s="154"/>
      <c r="JFE105" s="154"/>
      <c r="JFF105" s="154"/>
      <c r="JFG105" s="154"/>
      <c r="JFH105" s="154"/>
      <c r="JFI105" s="154"/>
      <c r="JFJ105" s="154"/>
      <c r="JFK105" s="154"/>
      <c r="JFL105" s="154"/>
      <c r="JFM105" s="154"/>
      <c r="JFN105" s="154"/>
      <c r="JFO105" s="154"/>
      <c r="JFP105" s="154"/>
      <c r="JFQ105" s="154"/>
      <c r="JFR105" s="154"/>
      <c r="JFS105" s="154"/>
      <c r="JFT105" s="154"/>
      <c r="JFU105" s="154"/>
      <c r="JFV105" s="154"/>
      <c r="JFW105" s="154"/>
      <c r="JFX105" s="154"/>
      <c r="JFY105" s="154"/>
      <c r="JFZ105" s="154"/>
      <c r="JGA105" s="154"/>
      <c r="JGB105" s="154"/>
      <c r="JGC105" s="154"/>
      <c r="JGD105" s="154"/>
      <c r="JGE105" s="154"/>
      <c r="JGF105" s="154"/>
      <c r="JGG105" s="154"/>
      <c r="JGH105" s="154"/>
      <c r="JGI105" s="154"/>
      <c r="JGJ105" s="154"/>
      <c r="JGK105" s="154"/>
      <c r="JGL105" s="154"/>
      <c r="JGM105" s="154"/>
      <c r="JGN105" s="154"/>
      <c r="JGO105" s="154"/>
      <c r="JGP105" s="154"/>
      <c r="JGQ105" s="154"/>
      <c r="JGR105" s="154"/>
      <c r="JGS105" s="154"/>
      <c r="JGT105" s="154"/>
      <c r="JGU105" s="154"/>
      <c r="JGV105" s="154"/>
      <c r="JGW105" s="154"/>
      <c r="JGX105" s="154"/>
      <c r="JGY105" s="154"/>
      <c r="JGZ105" s="154"/>
      <c r="JHA105" s="154"/>
      <c r="JHB105" s="154"/>
      <c r="JHC105" s="154"/>
      <c r="JHD105" s="154"/>
      <c r="JHE105" s="154"/>
      <c r="JHF105" s="154"/>
      <c r="JHG105" s="154"/>
      <c r="JHH105" s="154"/>
      <c r="JHI105" s="154"/>
      <c r="JHJ105" s="154"/>
      <c r="JHK105" s="154"/>
      <c r="JHL105" s="154"/>
      <c r="JHM105" s="154"/>
      <c r="JHN105" s="154"/>
      <c r="JHO105" s="154"/>
      <c r="JHP105" s="154"/>
      <c r="JHQ105" s="154"/>
      <c r="JHR105" s="154"/>
      <c r="JHS105" s="154"/>
      <c r="JHT105" s="154"/>
      <c r="JHU105" s="154"/>
      <c r="JHV105" s="154"/>
      <c r="JHW105" s="154"/>
      <c r="JHX105" s="154"/>
      <c r="JHY105" s="154"/>
      <c r="JHZ105" s="154"/>
      <c r="JIA105" s="154"/>
      <c r="JIB105" s="154"/>
      <c r="JIC105" s="154"/>
      <c r="JID105" s="154"/>
      <c r="JIE105" s="154"/>
      <c r="JIF105" s="154"/>
      <c r="JIG105" s="154"/>
      <c r="JIH105" s="154"/>
      <c r="JII105" s="154"/>
      <c r="JIJ105" s="154"/>
      <c r="JIK105" s="154"/>
      <c r="JIL105" s="154"/>
      <c r="JIM105" s="154"/>
      <c r="JIN105" s="154"/>
      <c r="JIO105" s="154"/>
      <c r="JIP105" s="154"/>
      <c r="JIQ105" s="154"/>
      <c r="JIR105" s="154"/>
      <c r="JIS105" s="154"/>
      <c r="JIT105" s="154"/>
      <c r="JIU105" s="154"/>
      <c r="JIV105" s="154"/>
      <c r="JIW105" s="154"/>
      <c r="JIX105" s="154"/>
      <c r="JIY105" s="154"/>
      <c r="JIZ105" s="154"/>
      <c r="JJA105" s="154"/>
      <c r="JJB105" s="154"/>
      <c r="JJC105" s="154"/>
      <c r="JJD105" s="154"/>
      <c r="JJE105" s="154"/>
      <c r="JJF105" s="154"/>
      <c r="JJG105" s="154"/>
      <c r="JJH105" s="154"/>
      <c r="JJI105" s="154"/>
      <c r="JJJ105" s="154"/>
      <c r="JJK105" s="154"/>
      <c r="JJL105" s="154"/>
      <c r="JJM105" s="154"/>
      <c r="JJN105" s="154"/>
      <c r="JJO105" s="154"/>
      <c r="JJP105" s="154"/>
      <c r="JJQ105" s="154"/>
      <c r="JJR105" s="154"/>
      <c r="JJS105" s="154"/>
      <c r="JJT105" s="154"/>
      <c r="JJU105" s="154"/>
      <c r="JJV105" s="154"/>
      <c r="JJW105" s="154"/>
      <c r="JJX105" s="154"/>
      <c r="JJY105" s="154"/>
      <c r="JJZ105" s="154"/>
      <c r="JKA105" s="154"/>
      <c r="JKB105" s="154"/>
      <c r="JKC105" s="154"/>
      <c r="JKD105" s="154"/>
      <c r="JKE105" s="154"/>
      <c r="JKF105" s="154"/>
      <c r="JKG105" s="154"/>
      <c r="JKH105" s="154"/>
      <c r="JKI105" s="154"/>
      <c r="JKJ105" s="154"/>
      <c r="JKK105" s="154"/>
      <c r="JKL105" s="154"/>
      <c r="JKM105" s="154"/>
      <c r="JKN105" s="154"/>
      <c r="JKO105" s="154"/>
      <c r="JKP105" s="154"/>
      <c r="JKQ105" s="154"/>
      <c r="JKR105" s="154"/>
      <c r="JKS105" s="154"/>
      <c r="JKT105" s="154"/>
      <c r="JKU105" s="154"/>
      <c r="JKV105" s="154"/>
      <c r="JKW105" s="154"/>
      <c r="JKX105" s="154"/>
      <c r="JKY105" s="154"/>
      <c r="JKZ105" s="154"/>
      <c r="JLA105" s="154"/>
      <c r="JLB105" s="154"/>
      <c r="JLC105" s="154"/>
      <c r="JLD105" s="154"/>
      <c r="JLE105" s="154"/>
      <c r="JLF105" s="154"/>
      <c r="JLG105" s="154"/>
      <c r="JLH105" s="154"/>
      <c r="JLI105" s="154"/>
      <c r="JLJ105" s="154"/>
      <c r="JLK105" s="154"/>
      <c r="JLL105" s="154"/>
      <c r="JLM105" s="154"/>
      <c r="JLN105" s="154"/>
      <c r="JLO105" s="154"/>
      <c r="JLP105" s="154"/>
      <c r="JLQ105" s="154"/>
      <c r="JLR105" s="154"/>
      <c r="JLS105" s="154"/>
      <c r="JLT105" s="154"/>
      <c r="JLU105" s="154"/>
      <c r="JLV105" s="154"/>
      <c r="JLW105" s="154"/>
      <c r="JLX105" s="154"/>
      <c r="JLY105" s="154"/>
      <c r="JLZ105" s="154"/>
      <c r="JMA105" s="154"/>
      <c r="JMB105" s="154"/>
      <c r="JMC105" s="154"/>
      <c r="JMD105" s="154"/>
      <c r="JME105" s="154"/>
      <c r="JMF105" s="154"/>
      <c r="JMG105" s="154"/>
      <c r="JMH105" s="154"/>
      <c r="JMI105" s="154"/>
      <c r="JMJ105" s="154"/>
      <c r="JMK105" s="154"/>
      <c r="JML105" s="154"/>
      <c r="JMM105" s="154"/>
      <c r="JMN105" s="154"/>
      <c r="JMO105" s="154"/>
      <c r="JMP105" s="154"/>
      <c r="JMQ105" s="154"/>
      <c r="JMR105" s="154"/>
      <c r="JMS105" s="154"/>
      <c r="JMT105" s="154"/>
      <c r="JMU105" s="154"/>
      <c r="JMV105" s="154"/>
      <c r="JMW105" s="154"/>
      <c r="JMX105" s="154"/>
      <c r="JMY105" s="154"/>
      <c r="JMZ105" s="154"/>
      <c r="JNA105" s="154"/>
      <c r="JNB105" s="154"/>
      <c r="JNC105" s="154"/>
      <c r="JND105" s="154"/>
      <c r="JNE105" s="154"/>
      <c r="JNF105" s="154"/>
      <c r="JNG105" s="154"/>
      <c r="JNH105" s="154"/>
      <c r="JNI105" s="154"/>
      <c r="JNJ105" s="154"/>
      <c r="JNK105" s="154"/>
      <c r="JNL105" s="154"/>
      <c r="JNM105" s="154"/>
      <c r="JNN105" s="154"/>
      <c r="JNO105" s="154"/>
      <c r="JNP105" s="154"/>
      <c r="JNQ105" s="154"/>
      <c r="JNR105" s="154"/>
      <c r="JNS105" s="154"/>
      <c r="JNT105" s="154"/>
      <c r="JNU105" s="154"/>
      <c r="JNV105" s="154"/>
      <c r="JNW105" s="154"/>
      <c r="JNX105" s="154"/>
      <c r="JNY105" s="154"/>
      <c r="JNZ105" s="154"/>
      <c r="JOA105" s="154"/>
      <c r="JOB105" s="154"/>
      <c r="JOC105" s="154"/>
      <c r="JOD105" s="154"/>
      <c r="JOE105" s="154"/>
      <c r="JOF105" s="154"/>
      <c r="JOG105" s="154"/>
      <c r="JOH105" s="154"/>
      <c r="JOI105" s="154"/>
      <c r="JOJ105" s="154"/>
      <c r="JOK105" s="154"/>
      <c r="JOL105" s="154"/>
      <c r="JOM105" s="154"/>
      <c r="JON105" s="154"/>
      <c r="JOO105" s="154"/>
      <c r="JOP105" s="154"/>
      <c r="JOQ105" s="154"/>
      <c r="JOR105" s="154"/>
      <c r="JOS105" s="154"/>
      <c r="JOT105" s="154"/>
      <c r="JOU105" s="154"/>
      <c r="JOV105" s="154"/>
      <c r="JOW105" s="154"/>
      <c r="JOX105" s="154"/>
      <c r="JOY105" s="154"/>
      <c r="JOZ105" s="154"/>
      <c r="JPA105" s="154"/>
      <c r="JPB105" s="154"/>
      <c r="JPC105" s="154"/>
      <c r="JPD105" s="154"/>
      <c r="JPE105" s="154"/>
      <c r="JPF105" s="154"/>
      <c r="JPG105" s="154"/>
      <c r="JPH105" s="154"/>
      <c r="JPI105" s="154"/>
      <c r="JPJ105" s="154"/>
      <c r="JPK105" s="154"/>
      <c r="JPL105" s="154"/>
      <c r="JPM105" s="154"/>
      <c r="JPN105" s="154"/>
      <c r="JPO105" s="154"/>
      <c r="JPP105" s="154"/>
      <c r="JPQ105" s="154"/>
      <c r="JPR105" s="154"/>
      <c r="JPS105" s="154"/>
      <c r="JPT105" s="154"/>
      <c r="JPU105" s="154"/>
      <c r="JPV105" s="154"/>
      <c r="JPW105" s="154"/>
      <c r="JPX105" s="154"/>
      <c r="JPY105" s="154"/>
      <c r="JPZ105" s="154"/>
      <c r="JQA105" s="154"/>
      <c r="JQB105" s="154"/>
      <c r="JQC105" s="154"/>
      <c r="JQD105" s="154"/>
      <c r="JQE105" s="154"/>
      <c r="JQF105" s="154"/>
      <c r="JQG105" s="154"/>
      <c r="JQH105" s="154"/>
      <c r="JQI105" s="154"/>
      <c r="JQJ105" s="154"/>
      <c r="JQK105" s="154"/>
      <c r="JQL105" s="154"/>
      <c r="JQM105" s="154"/>
      <c r="JQN105" s="154"/>
      <c r="JQO105" s="154"/>
      <c r="JQP105" s="154"/>
      <c r="JQQ105" s="154"/>
      <c r="JQR105" s="154"/>
      <c r="JQS105" s="154"/>
      <c r="JQT105" s="154"/>
      <c r="JQU105" s="154"/>
      <c r="JQV105" s="154"/>
      <c r="JQW105" s="154"/>
      <c r="JQX105" s="154"/>
      <c r="JQY105" s="154"/>
      <c r="JQZ105" s="154"/>
      <c r="JRA105" s="154"/>
      <c r="JRB105" s="154"/>
      <c r="JRC105" s="154"/>
      <c r="JRD105" s="154"/>
      <c r="JRE105" s="154"/>
      <c r="JRF105" s="154"/>
      <c r="JRG105" s="154"/>
      <c r="JRH105" s="154"/>
      <c r="JRI105" s="154"/>
      <c r="JRJ105" s="154"/>
      <c r="JRK105" s="154"/>
      <c r="JRL105" s="154"/>
      <c r="JRM105" s="154"/>
      <c r="JRN105" s="154"/>
      <c r="JRO105" s="154"/>
      <c r="JRP105" s="154"/>
      <c r="JRQ105" s="154"/>
      <c r="JRR105" s="154"/>
      <c r="JRS105" s="154"/>
      <c r="JRT105" s="154"/>
      <c r="JRU105" s="154"/>
      <c r="JRV105" s="154"/>
      <c r="JRW105" s="154"/>
      <c r="JRX105" s="154"/>
      <c r="JRY105" s="154"/>
      <c r="JRZ105" s="154"/>
      <c r="JSA105" s="154"/>
      <c r="JSB105" s="154"/>
      <c r="JSC105" s="154"/>
      <c r="JSD105" s="154"/>
      <c r="JSE105" s="154"/>
      <c r="JSF105" s="154"/>
      <c r="JSG105" s="154"/>
      <c r="JSH105" s="154"/>
      <c r="JSI105" s="154"/>
      <c r="JSJ105" s="154"/>
      <c r="JSK105" s="154"/>
      <c r="JSL105" s="154"/>
      <c r="JSM105" s="154"/>
      <c r="JSN105" s="154"/>
      <c r="JSO105" s="154"/>
      <c r="JSP105" s="154"/>
      <c r="JSQ105" s="154"/>
      <c r="JSR105" s="154"/>
      <c r="JSS105" s="154"/>
      <c r="JST105" s="154"/>
      <c r="JSU105" s="154"/>
      <c r="JSV105" s="154"/>
      <c r="JSW105" s="154"/>
      <c r="JSX105" s="154"/>
      <c r="JSY105" s="154"/>
      <c r="JSZ105" s="154"/>
      <c r="JTA105" s="154"/>
      <c r="JTB105" s="154"/>
      <c r="JTC105" s="154"/>
      <c r="JTD105" s="154"/>
      <c r="JTE105" s="154"/>
      <c r="JTF105" s="154"/>
      <c r="JTG105" s="154"/>
      <c r="JTH105" s="154"/>
      <c r="JTI105" s="154"/>
      <c r="JTJ105" s="154"/>
      <c r="JTK105" s="154"/>
      <c r="JTL105" s="154"/>
      <c r="JTM105" s="154"/>
      <c r="JTN105" s="154"/>
      <c r="JTO105" s="154"/>
      <c r="JTP105" s="154"/>
      <c r="JTQ105" s="154"/>
      <c r="JTR105" s="154"/>
      <c r="JTS105" s="154"/>
      <c r="JTT105" s="154"/>
      <c r="JTU105" s="154"/>
      <c r="JTV105" s="154"/>
      <c r="JTW105" s="154"/>
      <c r="JTX105" s="154"/>
      <c r="JTY105" s="154"/>
      <c r="JTZ105" s="154"/>
      <c r="JUA105" s="154"/>
      <c r="JUB105" s="154"/>
      <c r="JUC105" s="154"/>
      <c r="JUD105" s="154"/>
      <c r="JUE105" s="154"/>
      <c r="JUF105" s="154"/>
      <c r="JUG105" s="154"/>
      <c r="JUH105" s="154"/>
      <c r="JUI105" s="154"/>
      <c r="JUJ105" s="154"/>
      <c r="JUK105" s="154"/>
      <c r="JUL105" s="154"/>
      <c r="JUM105" s="154"/>
      <c r="JUN105" s="154"/>
      <c r="JUO105" s="154"/>
      <c r="JUP105" s="154"/>
      <c r="JUQ105" s="154"/>
      <c r="JUR105" s="154"/>
      <c r="JUS105" s="154"/>
      <c r="JUT105" s="154"/>
      <c r="JUU105" s="154"/>
      <c r="JUV105" s="154"/>
      <c r="JUW105" s="154"/>
      <c r="JUX105" s="154"/>
      <c r="JUY105" s="154"/>
      <c r="JUZ105" s="154"/>
      <c r="JVA105" s="154"/>
      <c r="JVB105" s="154"/>
      <c r="JVC105" s="154"/>
      <c r="JVD105" s="154"/>
      <c r="JVE105" s="154"/>
      <c r="JVF105" s="154"/>
      <c r="JVG105" s="154"/>
      <c r="JVH105" s="154"/>
      <c r="JVI105" s="154"/>
      <c r="JVJ105" s="154"/>
      <c r="JVK105" s="154"/>
      <c r="JVL105" s="154"/>
      <c r="JVM105" s="154"/>
      <c r="JVN105" s="154"/>
      <c r="JVO105" s="154"/>
      <c r="JVP105" s="154"/>
      <c r="JVQ105" s="154"/>
      <c r="JVR105" s="154"/>
      <c r="JVS105" s="154"/>
      <c r="JVT105" s="154"/>
      <c r="JVU105" s="154"/>
      <c r="JVV105" s="154"/>
      <c r="JVW105" s="154"/>
      <c r="JVX105" s="154"/>
      <c r="JVY105" s="154"/>
      <c r="JVZ105" s="154"/>
      <c r="JWA105" s="154"/>
      <c r="JWB105" s="154"/>
      <c r="JWC105" s="154"/>
      <c r="JWD105" s="154"/>
      <c r="JWE105" s="154"/>
      <c r="JWF105" s="154"/>
      <c r="JWG105" s="154"/>
      <c r="JWH105" s="154"/>
      <c r="JWI105" s="154"/>
      <c r="JWJ105" s="154"/>
      <c r="JWK105" s="154"/>
      <c r="JWL105" s="154"/>
      <c r="JWM105" s="154"/>
      <c r="JWN105" s="154"/>
      <c r="JWO105" s="154"/>
      <c r="JWP105" s="154"/>
      <c r="JWQ105" s="154"/>
      <c r="JWR105" s="154"/>
      <c r="JWS105" s="154"/>
      <c r="JWT105" s="154"/>
      <c r="JWU105" s="154"/>
      <c r="JWV105" s="154"/>
      <c r="JWW105" s="154"/>
      <c r="JWX105" s="154"/>
      <c r="JWY105" s="154"/>
      <c r="JWZ105" s="154"/>
      <c r="JXA105" s="154"/>
      <c r="JXB105" s="154"/>
      <c r="JXC105" s="154"/>
      <c r="JXD105" s="154"/>
      <c r="JXE105" s="154"/>
      <c r="JXF105" s="154"/>
      <c r="JXG105" s="154"/>
      <c r="JXH105" s="154"/>
      <c r="JXI105" s="154"/>
      <c r="JXJ105" s="154"/>
      <c r="JXK105" s="154"/>
      <c r="JXL105" s="154"/>
      <c r="JXM105" s="154"/>
      <c r="JXN105" s="154"/>
      <c r="JXO105" s="154"/>
      <c r="JXP105" s="154"/>
      <c r="JXQ105" s="154"/>
      <c r="JXR105" s="154"/>
      <c r="JXS105" s="154"/>
      <c r="JXT105" s="154"/>
      <c r="JXU105" s="154"/>
      <c r="JXV105" s="154"/>
      <c r="JXW105" s="154"/>
      <c r="JXX105" s="154"/>
      <c r="JXY105" s="154"/>
      <c r="JXZ105" s="154"/>
      <c r="JYA105" s="154"/>
      <c r="JYB105" s="154"/>
      <c r="JYC105" s="154"/>
      <c r="JYD105" s="154"/>
      <c r="JYE105" s="154"/>
      <c r="JYF105" s="154"/>
      <c r="JYG105" s="154"/>
      <c r="JYH105" s="154"/>
      <c r="JYI105" s="154"/>
      <c r="JYJ105" s="154"/>
      <c r="JYK105" s="154"/>
      <c r="JYL105" s="154"/>
      <c r="JYM105" s="154"/>
      <c r="JYN105" s="154"/>
      <c r="JYO105" s="154"/>
      <c r="JYP105" s="154"/>
      <c r="JYQ105" s="154"/>
      <c r="JYR105" s="154"/>
      <c r="JYS105" s="154"/>
      <c r="JYT105" s="154"/>
      <c r="JYU105" s="154"/>
      <c r="JYV105" s="154"/>
      <c r="JYW105" s="154"/>
      <c r="JYX105" s="154"/>
      <c r="JYY105" s="154"/>
      <c r="JYZ105" s="154"/>
      <c r="JZA105" s="154"/>
      <c r="JZB105" s="154"/>
      <c r="JZC105" s="154"/>
      <c r="JZD105" s="154"/>
      <c r="JZE105" s="154"/>
      <c r="JZF105" s="154"/>
      <c r="JZG105" s="154"/>
      <c r="JZH105" s="154"/>
      <c r="JZI105" s="154"/>
      <c r="JZJ105" s="154"/>
      <c r="JZK105" s="154"/>
      <c r="JZL105" s="154"/>
      <c r="JZM105" s="154"/>
      <c r="JZN105" s="154"/>
      <c r="JZO105" s="154"/>
      <c r="JZP105" s="154"/>
      <c r="JZQ105" s="154"/>
      <c r="JZR105" s="154"/>
      <c r="JZS105" s="154"/>
      <c r="JZT105" s="154"/>
      <c r="JZU105" s="154"/>
      <c r="JZV105" s="154"/>
      <c r="JZW105" s="154"/>
      <c r="JZX105" s="154"/>
      <c r="JZY105" s="154"/>
      <c r="JZZ105" s="154"/>
      <c r="KAA105" s="154"/>
      <c r="KAB105" s="154"/>
      <c r="KAC105" s="154"/>
      <c r="KAD105" s="154"/>
      <c r="KAE105" s="154"/>
      <c r="KAF105" s="154"/>
      <c r="KAG105" s="154"/>
      <c r="KAH105" s="154"/>
      <c r="KAI105" s="154"/>
      <c r="KAJ105" s="154"/>
      <c r="KAK105" s="154"/>
      <c r="KAL105" s="154"/>
      <c r="KAM105" s="154"/>
      <c r="KAN105" s="154"/>
      <c r="KAO105" s="154"/>
      <c r="KAP105" s="154"/>
      <c r="KAQ105" s="154"/>
      <c r="KAR105" s="154"/>
      <c r="KAS105" s="154"/>
      <c r="KAT105" s="154"/>
      <c r="KAU105" s="154"/>
      <c r="KAV105" s="154"/>
      <c r="KAW105" s="154"/>
      <c r="KAX105" s="154"/>
      <c r="KAY105" s="154"/>
      <c r="KAZ105" s="154"/>
      <c r="KBA105" s="154"/>
      <c r="KBB105" s="154"/>
      <c r="KBC105" s="154"/>
      <c r="KBD105" s="154"/>
      <c r="KBE105" s="154"/>
      <c r="KBF105" s="154"/>
      <c r="KBG105" s="154"/>
      <c r="KBH105" s="154"/>
      <c r="KBI105" s="154"/>
      <c r="KBJ105" s="154"/>
      <c r="KBK105" s="154"/>
      <c r="KBL105" s="154"/>
      <c r="KBM105" s="154"/>
      <c r="KBN105" s="154"/>
      <c r="KBO105" s="154"/>
      <c r="KBP105" s="154"/>
      <c r="KBQ105" s="154"/>
      <c r="KBR105" s="154"/>
      <c r="KBS105" s="154"/>
      <c r="KBT105" s="154"/>
      <c r="KBU105" s="154"/>
      <c r="KBV105" s="154"/>
      <c r="KBW105" s="154"/>
      <c r="KBX105" s="154"/>
      <c r="KBY105" s="154"/>
      <c r="KBZ105" s="154"/>
      <c r="KCA105" s="154"/>
      <c r="KCB105" s="154"/>
      <c r="KCC105" s="154"/>
      <c r="KCD105" s="154"/>
      <c r="KCE105" s="154"/>
      <c r="KCF105" s="154"/>
      <c r="KCG105" s="154"/>
      <c r="KCH105" s="154"/>
      <c r="KCI105" s="154"/>
      <c r="KCJ105" s="154"/>
      <c r="KCK105" s="154"/>
      <c r="KCL105" s="154"/>
      <c r="KCM105" s="154"/>
      <c r="KCN105" s="154"/>
      <c r="KCO105" s="154"/>
      <c r="KCP105" s="154"/>
      <c r="KCQ105" s="154"/>
      <c r="KCR105" s="154"/>
      <c r="KCS105" s="154"/>
      <c r="KCT105" s="154"/>
      <c r="KCU105" s="154"/>
      <c r="KCV105" s="154"/>
      <c r="KCW105" s="154"/>
      <c r="KCX105" s="154"/>
      <c r="KCY105" s="154"/>
      <c r="KCZ105" s="154"/>
      <c r="KDA105" s="154"/>
      <c r="KDB105" s="154"/>
      <c r="KDC105" s="154"/>
      <c r="KDD105" s="154"/>
      <c r="KDE105" s="154"/>
      <c r="KDF105" s="154"/>
      <c r="KDG105" s="154"/>
      <c r="KDH105" s="154"/>
      <c r="KDI105" s="154"/>
      <c r="KDJ105" s="154"/>
      <c r="KDK105" s="154"/>
      <c r="KDL105" s="154"/>
      <c r="KDM105" s="154"/>
      <c r="KDN105" s="154"/>
      <c r="KDO105" s="154"/>
      <c r="KDP105" s="154"/>
      <c r="KDQ105" s="154"/>
      <c r="KDR105" s="154"/>
      <c r="KDS105" s="154"/>
      <c r="KDT105" s="154"/>
      <c r="KDU105" s="154"/>
      <c r="KDV105" s="154"/>
      <c r="KDW105" s="154"/>
      <c r="KDX105" s="154"/>
      <c r="KDY105" s="154"/>
      <c r="KDZ105" s="154"/>
      <c r="KEA105" s="154"/>
      <c r="KEB105" s="154"/>
      <c r="KEC105" s="154"/>
      <c r="KED105" s="154"/>
      <c r="KEE105" s="154"/>
      <c r="KEF105" s="154"/>
      <c r="KEG105" s="154"/>
      <c r="KEH105" s="154"/>
      <c r="KEI105" s="154"/>
      <c r="KEJ105" s="154"/>
      <c r="KEK105" s="154"/>
      <c r="KEL105" s="154"/>
      <c r="KEM105" s="154"/>
      <c r="KEN105" s="154"/>
      <c r="KEO105" s="154"/>
      <c r="KEP105" s="154"/>
      <c r="KEQ105" s="154"/>
      <c r="KER105" s="154"/>
      <c r="KES105" s="154"/>
      <c r="KET105" s="154"/>
      <c r="KEU105" s="154"/>
      <c r="KEV105" s="154"/>
      <c r="KEW105" s="154"/>
      <c r="KEX105" s="154"/>
      <c r="KEY105" s="154"/>
      <c r="KEZ105" s="154"/>
      <c r="KFA105" s="154"/>
      <c r="KFB105" s="154"/>
      <c r="KFC105" s="154"/>
      <c r="KFD105" s="154"/>
      <c r="KFE105" s="154"/>
      <c r="KFF105" s="154"/>
      <c r="KFG105" s="154"/>
      <c r="KFH105" s="154"/>
      <c r="KFI105" s="154"/>
      <c r="KFJ105" s="154"/>
      <c r="KFK105" s="154"/>
      <c r="KFL105" s="154"/>
      <c r="KFM105" s="154"/>
      <c r="KFN105" s="154"/>
      <c r="KFO105" s="154"/>
      <c r="KFP105" s="154"/>
      <c r="KFQ105" s="154"/>
      <c r="KFR105" s="154"/>
      <c r="KFS105" s="154"/>
      <c r="KFT105" s="154"/>
      <c r="KFU105" s="154"/>
      <c r="KFV105" s="154"/>
      <c r="KFW105" s="154"/>
      <c r="KFX105" s="154"/>
      <c r="KFY105" s="154"/>
      <c r="KFZ105" s="154"/>
      <c r="KGA105" s="154"/>
      <c r="KGB105" s="154"/>
      <c r="KGC105" s="154"/>
      <c r="KGD105" s="154"/>
      <c r="KGE105" s="154"/>
      <c r="KGF105" s="154"/>
      <c r="KGG105" s="154"/>
      <c r="KGH105" s="154"/>
      <c r="KGI105" s="154"/>
      <c r="KGJ105" s="154"/>
      <c r="KGK105" s="154"/>
      <c r="KGL105" s="154"/>
      <c r="KGM105" s="154"/>
      <c r="KGN105" s="154"/>
      <c r="KGO105" s="154"/>
      <c r="KGP105" s="154"/>
      <c r="KGQ105" s="154"/>
      <c r="KGR105" s="154"/>
      <c r="KGS105" s="154"/>
      <c r="KGT105" s="154"/>
      <c r="KGU105" s="154"/>
      <c r="KGV105" s="154"/>
      <c r="KGW105" s="154"/>
      <c r="KGX105" s="154"/>
      <c r="KGY105" s="154"/>
      <c r="KGZ105" s="154"/>
      <c r="KHA105" s="154"/>
      <c r="KHB105" s="154"/>
      <c r="KHC105" s="154"/>
      <c r="KHD105" s="154"/>
      <c r="KHE105" s="154"/>
      <c r="KHF105" s="154"/>
      <c r="KHG105" s="154"/>
      <c r="KHH105" s="154"/>
      <c r="KHI105" s="154"/>
      <c r="KHJ105" s="154"/>
      <c r="KHK105" s="154"/>
      <c r="KHL105" s="154"/>
      <c r="KHM105" s="154"/>
      <c r="KHN105" s="154"/>
      <c r="KHO105" s="154"/>
      <c r="KHP105" s="154"/>
      <c r="KHQ105" s="154"/>
      <c r="KHR105" s="154"/>
      <c r="KHS105" s="154"/>
      <c r="KHT105" s="154"/>
      <c r="KHU105" s="154"/>
      <c r="KHV105" s="154"/>
      <c r="KHW105" s="154"/>
      <c r="KHX105" s="154"/>
      <c r="KHY105" s="154"/>
      <c r="KHZ105" s="154"/>
      <c r="KIA105" s="154"/>
      <c r="KIB105" s="154"/>
      <c r="KIC105" s="154"/>
      <c r="KID105" s="154"/>
      <c r="KIE105" s="154"/>
      <c r="KIF105" s="154"/>
      <c r="KIG105" s="154"/>
      <c r="KIH105" s="154"/>
      <c r="KII105" s="154"/>
      <c r="KIJ105" s="154"/>
      <c r="KIK105" s="154"/>
      <c r="KIL105" s="154"/>
      <c r="KIM105" s="154"/>
      <c r="KIN105" s="154"/>
      <c r="KIO105" s="154"/>
      <c r="KIP105" s="154"/>
      <c r="KIQ105" s="154"/>
      <c r="KIR105" s="154"/>
      <c r="KIS105" s="154"/>
      <c r="KIT105" s="154"/>
      <c r="KIU105" s="154"/>
      <c r="KIV105" s="154"/>
      <c r="KIW105" s="154"/>
      <c r="KIX105" s="154"/>
      <c r="KIY105" s="154"/>
      <c r="KIZ105" s="154"/>
      <c r="KJA105" s="154"/>
      <c r="KJB105" s="154"/>
      <c r="KJC105" s="154"/>
      <c r="KJD105" s="154"/>
      <c r="KJE105" s="154"/>
      <c r="KJF105" s="154"/>
      <c r="KJG105" s="154"/>
      <c r="KJH105" s="154"/>
      <c r="KJI105" s="154"/>
      <c r="KJJ105" s="154"/>
      <c r="KJK105" s="154"/>
      <c r="KJL105" s="154"/>
      <c r="KJM105" s="154"/>
      <c r="KJN105" s="154"/>
      <c r="KJO105" s="154"/>
      <c r="KJP105" s="154"/>
      <c r="KJQ105" s="154"/>
      <c r="KJR105" s="154"/>
      <c r="KJS105" s="154"/>
      <c r="KJT105" s="154"/>
      <c r="KJU105" s="154"/>
      <c r="KJV105" s="154"/>
      <c r="KJW105" s="154"/>
      <c r="KJX105" s="154"/>
      <c r="KJY105" s="154"/>
      <c r="KJZ105" s="154"/>
      <c r="KKA105" s="154"/>
      <c r="KKB105" s="154"/>
      <c r="KKC105" s="154"/>
      <c r="KKD105" s="154"/>
      <c r="KKE105" s="154"/>
      <c r="KKF105" s="154"/>
      <c r="KKG105" s="154"/>
      <c r="KKH105" s="154"/>
      <c r="KKI105" s="154"/>
      <c r="KKJ105" s="154"/>
      <c r="KKK105" s="154"/>
      <c r="KKL105" s="154"/>
      <c r="KKM105" s="154"/>
      <c r="KKN105" s="154"/>
      <c r="KKO105" s="154"/>
      <c r="KKP105" s="154"/>
      <c r="KKQ105" s="154"/>
      <c r="KKR105" s="154"/>
      <c r="KKS105" s="154"/>
      <c r="KKT105" s="154"/>
      <c r="KKU105" s="154"/>
      <c r="KKV105" s="154"/>
      <c r="KKW105" s="154"/>
      <c r="KKX105" s="154"/>
      <c r="KKY105" s="154"/>
      <c r="KKZ105" s="154"/>
      <c r="KLA105" s="154"/>
      <c r="KLB105" s="154"/>
      <c r="KLC105" s="154"/>
      <c r="KLD105" s="154"/>
      <c r="KLE105" s="154"/>
      <c r="KLF105" s="154"/>
      <c r="KLG105" s="154"/>
      <c r="KLH105" s="154"/>
      <c r="KLI105" s="154"/>
      <c r="KLJ105" s="154"/>
      <c r="KLK105" s="154"/>
      <c r="KLL105" s="154"/>
      <c r="KLM105" s="154"/>
      <c r="KLN105" s="154"/>
      <c r="KLO105" s="154"/>
      <c r="KLP105" s="154"/>
      <c r="KLQ105" s="154"/>
      <c r="KLR105" s="154"/>
      <c r="KLS105" s="154"/>
      <c r="KLT105" s="154"/>
      <c r="KLU105" s="154"/>
      <c r="KLV105" s="154"/>
      <c r="KLW105" s="154"/>
      <c r="KLX105" s="154"/>
      <c r="KLY105" s="154"/>
      <c r="KLZ105" s="154"/>
      <c r="KMA105" s="154"/>
      <c r="KMB105" s="154"/>
      <c r="KMC105" s="154"/>
      <c r="KMD105" s="154"/>
      <c r="KME105" s="154"/>
      <c r="KMF105" s="154"/>
      <c r="KMG105" s="154"/>
      <c r="KMH105" s="154"/>
      <c r="KMI105" s="154"/>
      <c r="KMJ105" s="154"/>
      <c r="KMK105" s="154"/>
      <c r="KML105" s="154"/>
      <c r="KMM105" s="154"/>
      <c r="KMN105" s="154"/>
      <c r="KMO105" s="154"/>
      <c r="KMP105" s="154"/>
      <c r="KMQ105" s="154"/>
      <c r="KMR105" s="154"/>
      <c r="KMS105" s="154"/>
      <c r="KMT105" s="154"/>
      <c r="KMU105" s="154"/>
      <c r="KMV105" s="154"/>
      <c r="KMW105" s="154"/>
      <c r="KMX105" s="154"/>
      <c r="KMY105" s="154"/>
      <c r="KMZ105" s="154"/>
      <c r="KNA105" s="154"/>
      <c r="KNB105" s="154"/>
      <c r="KNC105" s="154"/>
      <c r="KND105" s="154"/>
      <c r="KNE105" s="154"/>
      <c r="KNF105" s="154"/>
      <c r="KNG105" s="154"/>
      <c r="KNH105" s="154"/>
      <c r="KNI105" s="154"/>
      <c r="KNJ105" s="154"/>
      <c r="KNK105" s="154"/>
      <c r="KNL105" s="154"/>
      <c r="KNM105" s="154"/>
      <c r="KNN105" s="154"/>
      <c r="KNO105" s="154"/>
      <c r="KNP105" s="154"/>
      <c r="KNQ105" s="154"/>
      <c r="KNR105" s="154"/>
      <c r="KNS105" s="154"/>
      <c r="KNT105" s="154"/>
      <c r="KNU105" s="154"/>
      <c r="KNV105" s="154"/>
      <c r="KNW105" s="154"/>
      <c r="KNX105" s="154"/>
      <c r="KNY105" s="154"/>
      <c r="KNZ105" s="154"/>
      <c r="KOA105" s="154"/>
      <c r="KOB105" s="154"/>
      <c r="KOC105" s="154"/>
      <c r="KOD105" s="154"/>
      <c r="KOE105" s="154"/>
      <c r="KOF105" s="154"/>
      <c r="KOG105" s="154"/>
      <c r="KOH105" s="154"/>
      <c r="KOI105" s="154"/>
      <c r="KOJ105" s="154"/>
      <c r="KOK105" s="154"/>
      <c r="KOL105" s="154"/>
      <c r="KOM105" s="154"/>
      <c r="KON105" s="154"/>
      <c r="KOO105" s="154"/>
      <c r="KOP105" s="154"/>
      <c r="KOQ105" s="154"/>
      <c r="KOR105" s="154"/>
      <c r="KOS105" s="154"/>
      <c r="KOT105" s="154"/>
      <c r="KOU105" s="154"/>
      <c r="KOV105" s="154"/>
      <c r="KOW105" s="154"/>
      <c r="KOX105" s="154"/>
      <c r="KOY105" s="154"/>
      <c r="KOZ105" s="154"/>
      <c r="KPA105" s="154"/>
      <c r="KPB105" s="154"/>
      <c r="KPC105" s="154"/>
      <c r="KPD105" s="154"/>
      <c r="KPE105" s="154"/>
      <c r="KPF105" s="154"/>
      <c r="KPG105" s="154"/>
      <c r="KPH105" s="154"/>
      <c r="KPI105" s="154"/>
      <c r="KPJ105" s="154"/>
      <c r="KPK105" s="154"/>
      <c r="KPL105" s="154"/>
      <c r="KPM105" s="154"/>
      <c r="KPN105" s="154"/>
      <c r="KPO105" s="154"/>
      <c r="KPP105" s="154"/>
      <c r="KPQ105" s="154"/>
      <c r="KPR105" s="154"/>
      <c r="KPS105" s="154"/>
      <c r="KPT105" s="154"/>
      <c r="KPU105" s="154"/>
      <c r="KPV105" s="154"/>
      <c r="KPW105" s="154"/>
      <c r="KPX105" s="154"/>
      <c r="KPY105" s="154"/>
      <c r="KPZ105" s="154"/>
      <c r="KQA105" s="154"/>
      <c r="KQB105" s="154"/>
      <c r="KQC105" s="154"/>
      <c r="KQD105" s="154"/>
      <c r="KQE105" s="154"/>
      <c r="KQF105" s="154"/>
      <c r="KQG105" s="154"/>
      <c r="KQH105" s="154"/>
      <c r="KQI105" s="154"/>
      <c r="KQJ105" s="154"/>
      <c r="KQK105" s="154"/>
      <c r="KQL105" s="154"/>
      <c r="KQM105" s="154"/>
      <c r="KQN105" s="154"/>
      <c r="KQO105" s="154"/>
      <c r="KQP105" s="154"/>
      <c r="KQQ105" s="154"/>
      <c r="KQR105" s="154"/>
      <c r="KQS105" s="154"/>
      <c r="KQT105" s="154"/>
      <c r="KQU105" s="154"/>
      <c r="KQV105" s="154"/>
      <c r="KQW105" s="154"/>
      <c r="KQX105" s="154"/>
      <c r="KQY105" s="154"/>
      <c r="KQZ105" s="154"/>
      <c r="KRA105" s="154"/>
      <c r="KRB105" s="154"/>
      <c r="KRC105" s="154"/>
      <c r="KRD105" s="154"/>
      <c r="KRE105" s="154"/>
      <c r="KRF105" s="154"/>
      <c r="KRG105" s="154"/>
      <c r="KRH105" s="154"/>
      <c r="KRI105" s="154"/>
      <c r="KRJ105" s="154"/>
      <c r="KRK105" s="154"/>
      <c r="KRL105" s="154"/>
      <c r="KRM105" s="154"/>
      <c r="KRN105" s="154"/>
      <c r="KRO105" s="154"/>
      <c r="KRP105" s="154"/>
      <c r="KRQ105" s="154"/>
      <c r="KRR105" s="154"/>
      <c r="KRS105" s="154"/>
      <c r="KRT105" s="154"/>
      <c r="KRU105" s="154"/>
      <c r="KRV105" s="154"/>
      <c r="KRW105" s="154"/>
      <c r="KRX105" s="154"/>
      <c r="KRY105" s="154"/>
      <c r="KRZ105" s="154"/>
      <c r="KSA105" s="154"/>
      <c r="KSB105" s="154"/>
      <c r="KSC105" s="154"/>
      <c r="KSD105" s="154"/>
      <c r="KSE105" s="154"/>
      <c r="KSF105" s="154"/>
      <c r="KSG105" s="154"/>
      <c r="KSH105" s="154"/>
      <c r="KSI105" s="154"/>
      <c r="KSJ105" s="154"/>
      <c r="KSK105" s="154"/>
      <c r="KSL105" s="154"/>
      <c r="KSM105" s="154"/>
      <c r="KSN105" s="154"/>
      <c r="KSO105" s="154"/>
      <c r="KSP105" s="154"/>
      <c r="KSQ105" s="154"/>
      <c r="KSR105" s="154"/>
      <c r="KSS105" s="154"/>
      <c r="KST105" s="154"/>
      <c r="KSU105" s="154"/>
      <c r="KSV105" s="154"/>
      <c r="KSW105" s="154"/>
      <c r="KSX105" s="154"/>
      <c r="KSY105" s="154"/>
      <c r="KSZ105" s="154"/>
      <c r="KTA105" s="154"/>
      <c r="KTB105" s="154"/>
      <c r="KTC105" s="154"/>
      <c r="KTD105" s="154"/>
      <c r="KTE105" s="154"/>
      <c r="KTF105" s="154"/>
      <c r="KTG105" s="154"/>
      <c r="KTH105" s="154"/>
      <c r="KTI105" s="154"/>
      <c r="KTJ105" s="154"/>
      <c r="KTK105" s="154"/>
      <c r="KTL105" s="154"/>
      <c r="KTM105" s="154"/>
      <c r="KTN105" s="154"/>
      <c r="KTO105" s="154"/>
      <c r="KTP105" s="154"/>
      <c r="KTQ105" s="154"/>
      <c r="KTR105" s="154"/>
      <c r="KTS105" s="154"/>
      <c r="KTT105" s="154"/>
      <c r="KTU105" s="154"/>
      <c r="KTV105" s="154"/>
      <c r="KTW105" s="154"/>
      <c r="KTX105" s="154"/>
      <c r="KTY105" s="154"/>
      <c r="KTZ105" s="154"/>
      <c r="KUA105" s="154"/>
      <c r="KUB105" s="154"/>
      <c r="KUC105" s="154"/>
      <c r="KUD105" s="154"/>
      <c r="KUE105" s="154"/>
      <c r="KUF105" s="154"/>
      <c r="KUG105" s="154"/>
      <c r="KUH105" s="154"/>
      <c r="KUI105" s="154"/>
      <c r="KUJ105" s="154"/>
      <c r="KUK105" s="154"/>
      <c r="KUL105" s="154"/>
      <c r="KUM105" s="154"/>
      <c r="KUN105" s="154"/>
      <c r="KUO105" s="154"/>
      <c r="KUP105" s="154"/>
      <c r="KUQ105" s="154"/>
      <c r="KUR105" s="154"/>
      <c r="KUS105" s="154"/>
      <c r="KUT105" s="154"/>
      <c r="KUU105" s="154"/>
      <c r="KUV105" s="154"/>
      <c r="KUW105" s="154"/>
      <c r="KUX105" s="154"/>
      <c r="KUY105" s="154"/>
      <c r="KUZ105" s="154"/>
      <c r="KVA105" s="154"/>
      <c r="KVB105" s="154"/>
      <c r="KVC105" s="154"/>
      <c r="KVD105" s="154"/>
      <c r="KVE105" s="154"/>
      <c r="KVF105" s="154"/>
      <c r="KVG105" s="154"/>
      <c r="KVH105" s="154"/>
      <c r="KVI105" s="154"/>
      <c r="KVJ105" s="154"/>
      <c r="KVK105" s="154"/>
      <c r="KVL105" s="154"/>
      <c r="KVM105" s="154"/>
      <c r="KVN105" s="154"/>
      <c r="KVO105" s="154"/>
      <c r="KVP105" s="154"/>
      <c r="KVQ105" s="154"/>
      <c r="KVR105" s="154"/>
      <c r="KVS105" s="154"/>
      <c r="KVT105" s="154"/>
      <c r="KVU105" s="154"/>
      <c r="KVV105" s="154"/>
      <c r="KVW105" s="154"/>
      <c r="KVX105" s="154"/>
      <c r="KVY105" s="154"/>
      <c r="KVZ105" s="154"/>
      <c r="KWA105" s="154"/>
      <c r="KWB105" s="154"/>
      <c r="KWC105" s="154"/>
      <c r="KWD105" s="154"/>
      <c r="KWE105" s="154"/>
      <c r="KWF105" s="154"/>
      <c r="KWG105" s="154"/>
      <c r="KWH105" s="154"/>
      <c r="KWI105" s="154"/>
      <c r="KWJ105" s="154"/>
      <c r="KWK105" s="154"/>
      <c r="KWL105" s="154"/>
      <c r="KWM105" s="154"/>
      <c r="KWN105" s="154"/>
      <c r="KWO105" s="154"/>
      <c r="KWP105" s="154"/>
      <c r="KWQ105" s="154"/>
      <c r="KWR105" s="154"/>
      <c r="KWS105" s="154"/>
      <c r="KWT105" s="154"/>
      <c r="KWU105" s="154"/>
      <c r="KWV105" s="154"/>
      <c r="KWW105" s="154"/>
      <c r="KWX105" s="154"/>
      <c r="KWY105" s="154"/>
      <c r="KWZ105" s="154"/>
      <c r="KXA105" s="154"/>
      <c r="KXB105" s="154"/>
      <c r="KXC105" s="154"/>
      <c r="KXD105" s="154"/>
      <c r="KXE105" s="154"/>
      <c r="KXF105" s="154"/>
      <c r="KXG105" s="154"/>
      <c r="KXH105" s="154"/>
      <c r="KXI105" s="154"/>
      <c r="KXJ105" s="154"/>
      <c r="KXK105" s="154"/>
      <c r="KXL105" s="154"/>
      <c r="KXM105" s="154"/>
      <c r="KXN105" s="154"/>
      <c r="KXO105" s="154"/>
      <c r="KXP105" s="154"/>
      <c r="KXQ105" s="154"/>
      <c r="KXR105" s="154"/>
      <c r="KXS105" s="154"/>
      <c r="KXT105" s="154"/>
      <c r="KXU105" s="154"/>
      <c r="KXV105" s="154"/>
      <c r="KXW105" s="154"/>
      <c r="KXX105" s="154"/>
      <c r="KXY105" s="154"/>
      <c r="KXZ105" s="154"/>
      <c r="KYA105" s="154"/>
      <c r="KYB105" s="154"/>
      <c r="KYC105" s="154"/>
      <c r="KYD105" s="154"/>
      <c r="KYE105" s="154"/>
      <c r="KYF105" s="154"/>
      <c r="KYG105" s="154"/>
      <c r="KYH105" s="154"/>
      <c r="KYI105" s="154"/>
      <c r="KYJ105" s="154"/>
      <c r="KYK105" s="154"/>
      <c r="KYL105" s="154"/>
      <c r="KYM105" s="154"/>
      <c r="KYN105" s="154"/>
      <c r="KYO105" s="154"/>
      <c r="KYP105" s="154"/>
      <c r="KYQ105" s="154"/>
      <c r="KYR105" s="154"/>
      <c r="KYS105" s="154"/>
      <c r="KYT105" s="154"/>
      <c r="KYU105" s="154"/>
      <c r="KYV105" s="154"/>
      <c r="KYW105" s="154"/>
      <c r="KYX105" s="154"/>
      <c r="KYY105" s="154"/>
      <c r="KYZ105" s="154"/>
      <c r="KZA105" s="154"/>
      <c r="KZB105" s="154"/>
      <c r="KZC105" s="154"/>
      <c r="KZD105" s="154"/>
      <c r="KZE105" s="154"/>
      <c r="KZF105" s="154"/>
      <c r="KZG105" s="154"/>
      <c r="KZH105" s="154"/>
      <c r="KZI105" s="154"/>
      <c r="KZJ105" s="154"/>
      <c r="KZK105" s="154"/>
      <c r="KZL105" s="154"/>
      <c r="KZM105" s="154"/>
      <c r="KZN105" s="154"/>
      <c r="KZO105" s="154"/>
      <c r="KZP105" s="154"/>
      <c r="KZQ105" s="154"/>
      <c r="KZR105" s="154"/>
      <c r="KZS105" s="154"/>
      <c r="KZT105" s="154"/>
      <c r="KZU105" s="154"/>
      <c r="KZV105" s="154"/>
      <c r="KZW105" s="154"/>
      <c r="KZX105" s="154"/>
      <c r="KZY105" s="154"/>
      <c r="KZZ105" s="154"/>
      <c r="LAA105" s="154"/>
      <c r="LAB105" s="154"/>
      <c r="LAC105" s="154"/>
      <c r="LAD105" s="154"/>
      <c r="LAE105" s="154"/>
      <c r="LAF105" s="154"/>
      <c r="LAG105" s="154"/>
      <c r="LAH105" s="154"/>
      <c r="LAI105" s="154"/>
      <c r="LAJ105" s="154"/>
      <c r="LAK105" s="154"/>
      <c r="LAL105" s="154"/>
      <c r="LAM105" s="154"/>
      <c r="LAN105" s="154"/>
      <c r="LAO105" s="154"/>
      <c r="LAP105" s="154"/>
      <c r="LAQ105" s="154"/>
      <c r="LAR105" s="154"/>
      <c r="LAS105" s="154"/>
      <c r="LAT105" s="154"/>
      <c r="LAU105" s="154"/>
      <c r="LAV105" s="154"/>
      <c r="LAW105" s="154"/>
      <c r="LAX105" s="154"/>
      <c r="LAY105" s="154"/>
      <c r="LAZ105" s="154"/>
      <c r="LBA105" s="154"/>
      <c r="LBB105" s="154"/>
      <c r="LBC105" s="154"/>
      <c r="LBD105" s="154"/>
      <c r="LBE105" s="154"/>
      <c r="LBF105" s="154"/>
      <c r="LBG105" s="154"/>
      <c r="LBH105" s="154"/>
      <c r="LBI105" s="154"/>
      <c r="LBJ105" s="154"/>
      <c r="LBK105" s="154"/>
      <c r="LBL105" s="154"/>
      <c r="LBM105" s="154"/>
      <c r="LBN105" s="154"/>
      <c r="LBO105" s="154"/>
      <c r="LBP105" s="154"/>
      <c r="LBQ105" s="154"/>
      <c r="LBR105" s="154"/>
      <c r="LBS105" s="154"/>
      <c r="LBT105" s="154"/>
      <c r="LBU105" s="154"/>
      <c r="LBV105" s="154"/>
      <c r="LBW105" s="154"/>
      <c r="LBX105" s="154"/>
      <c r="LBY105" s="154"/>
      <c r="LBZ105" s="154"/>
      <c r="LCA105" s="154"/>
      <c r="LCB105" s="154"/>
      <c r="LCC105" s="154"/>
      <c r="LCD105" s="154"/>
      <c r="LCE105" s="154"/>
      <c r="LCF105" s="154"/>
      <c r="LCG105" s="154"/>
      <c r="LCH105" s="154"/>
      <c r="LCI105" s="154"/>
      <c r="LCJ105" s="154"/>
      <c r="LCK105" s="154"/>
      <c r="LCL105" s="154"/>
      <c r="LCM105" s="154"/>
      <c r="LCN105" s="154"/>
      <c r="LCO105" s="154"/>
      <c r="LCP105" s="154"/>
      <c r="LCQ105" s="154"/>
      <c r="LCR105" s="154"/>
      <c r="LCS105" s="154"/>
      <c r="LCT105" s="154"/>
      <c r="LCU105" s="154"/>
      <c r="LCV105" s="154"/>
      <c r="LCW105" s="154"/>
      <c r="LCX105" s="154"/>
      <c r="LCY105" s="154"/>
      <c r="LCZ105" s="154"/>
      <c r="LDA105" s="154"/>
      <c r="LDB105" s="154"/>
      <c r="LDC105" s="154"/>
      <c r="LDD105" s="154"/>
      <c r="LDE105" s="154"/>
      <c r="LDF105" s="154"/>
      <c r="LDG105" s="154"/>
      <c r="LDH105" s="154"/>
      <c r="LDI105" s="154"/>
      <c r="LDJ105" s="154"/>
      <c r="LDK105" s="154"/>
      <c r="LDL105" s="154"/>
      <c r="LDM105" s="154"/>
      <c r="LDN105" s="154"/>
      <c r="LDO105" s="154"/>
      <c r="LDP105" s="154"/>
      <c r="LDQ105" s="154"/>
      <c r="LDR105" s="154"/>
      <c r="LDS105" s="154"/>
      <c r="LDT105" s="154"/>
      <c r="LDU105" s="154"/>
      <c r="LDV105" s="154"/>
      <c r="LDW105" s="154"/>
      <c r="LDX105" s="154"/>
      <c r="LDY105" s="154"/>
      <c r="LDZ105" s="154"/>
      <c r="LEA105" s="154"/>
      <c r="LEB105" s="154"/>
      <c r="LEC105" s="154"/>
      <c r="LED105" s="154"/>
      <c r="LEE105" s="154"/>
      <c r="LEF105" s="154"/>
      <c r="LEG105" s="154"/>
      <c r="LEH105" s="154"/>
      <c r="LEI105" s="154"/>
      <c r="LEJ105" s="154"/>
      <c r="LEK105" s="154"/>
      <c r="LEL105" s="154"/>
      <c r="LEM105" s="154"/>
      <c r="LEN105" s="154"/>
      <c r="LEO105" s="154"/>
      <c r="LEP105" s="154"/>
      <c r="LEQ105" s="154"/>
      <c r="LER105" s="154"/>
      <c r="LES105" s="154"/>
      <c r="LET105" s="154"/>
      <c r="LEU105" s="154"/>
      <c r="LEV105" s="154"/>
      <c r="LEW105" s="154"/>
      <c r="LEX105" s="154"/>
      <c r="LEY105" s="154"/>
      <c r="LEZ105" s="154"/>
      <c r="LFA105" s="154"/>
      <c r="LFB105" s="154"/>
      <c r="LFC105" s="154"/>
      <c r="LFD105" s="154"/>
      <c r="LFE105" s="154"/>
      <c r="LFF105" s="154"/>
      <c r="LFG105" s="154"/>
      <c r="LFH105" s="154"/>
      <c r="LFI105" s="154"/>
      <c r="LFJ105" s="154"/>
      <c r="LFK105" s="154"/>
      <c r="LFL105" s="154"/>
      <c r="LFM105" s="154"/>
      <c r="LFN105" s="154"/>
      <c r="LFO105" s="154"/>
      <c r="LFP105" s="154"/>
      <c r="LFQ105" s="154"/>
      <c r="LFR105" s="154"/>
      <c r="LFS105" s="154"/>
      <c r="LFT105" s="154"/>
      <c r="LFU105" s="154"/>
      <c r="LFV105" s="154"/>
      <c r="LFW105" s="154"/>
      <c r="LFX105" s="154"/>
      <c r="LFY105" s="154"/>
      <c r="LFZ105" s="154"/>
      <c r="LGA105" s="154"/>
      <c r="LGB105" s="154"/>
      <c r="LGC105" s="154"/>
      <c r="LGD105" s="154"/>
      <c r="LGE105" s="154"/>
      <c r="LGF105" s="154"/>
      <c r="LGG105" s="154"/>
      <c r="LGH105" s="154"/>
      <c r="LGI105" s="154"/>
      <c r="LGJ105" s="154"/>
      <c r="LGK105" s="154"/>
      <c r="LGL105" s="154"/>
      <c r="LGM105" s="154"/>
      <c r="LGN105" s="154"/>
      <c r="LGO105" s="154"/>
      <c r="LGP105" s="154"/>
      <c r="LGQ105" s="154"/>
      <c r="LGR105" s="154"/>
      <c r="LGS105" s="154"/>
      <c r="LGT105" s="154"/>
      <c r="LGU105" s="154"/>
      <c r="LGV105" s="154"/>
      <c r="LGW105" s="154"/>
      <c r="LGX105" s="154"/>
      <c r="LGY105" s="154"/>
      <c r="LGZ105" s="154"/>
      <c r="LHA105" s="154"/>
      <c r="LHB105" s="154"/>
      <c r="LHC105" s="154"/>
      <c r="LHD105" s="154"/>
      <c r="LHE105" s="154"/>
      <c r="LHF105" s="154"/>
      <c r="LHG105" s="154"/>
      <c r="LHH105" s="154"/>
      <c r="LHI105" s="154"/>
      <c r="LHJ105" s="154"/>
      <c r="LHK105" s="154"/>
      <c r="LHL105" s="154"/>
      <c r="LHM105" s="154"/>
      <c r="LHN105" s="154"/>
      <c r="LHO105" s="154"/>
      <c r="LHP105" s="154"/>
      <c r="LHQ105" s="154"/>
      <c r="LHR105" s="154"/>
      <c r="LHS105" s="154"/>
      <c r="LHT105" s="154"/>
      <c r="LHU105" s="154"/>
      <c r="LHV105" s="154"/>
      <c r="LHW105" s="154"/>
      <c r="LHX105" s="154"/>
      <c r="LHY105" s="154"/>
      <c r="LHZ105" s="154"/>
      <c r="LIA105" s="154"/>
      <c r="LIB105" s="154"/>
      <c r="LIC105" s="154"/>
      <c r="LID105" s="154"/>
      <c r="LIE105" s="154"/>
      <c r="LIF105" s="154"/>
      <c r="LIG105" s="154"/>
      <c r="LIH105" s="154"/>
      <c r="LII105" s="154"/>
      <c r="LIJ105" s="154"/>
      <c r="LIK105" s="154"/>
      <c r="LIL105" s="154"/>
      <c r="LIM105" s="154"/>
      <c r="LIN105" s="154"/>
      <c r="LIO105" s="154"/>
      <c r="LIP105" s="154"/>
      <c r="LIQ105" s="154"/>
      <c r="LIR105" s="154"/>
      <c r="LIS105" s="154"/>
      <c r="LIT105" s="154"/>
      <c r="LIU105" s="154"/>
      <c r="LIV105" s="154"/>
      <c r="LIW105" s="154"/>
      <c r="LIX105" s="154"/>
      <c r="LIY105" s="154"/>
      <c r="LIZ105" s="154"/>
      <c r="LJA105" s="154"/>
      <c r="LJB105" s="154"/>
      <c r="LJC105" s="154"/>
      <c r="LJD105" s="154"/>
      <c r="LJE105" s="154"/>
      <c r="LJF105" s="154"/>
      <c r="LJG105" s="154"/>
      <c r="LJH105" s="154"/>
      <c r="LJI105" s="154"/>
      <c r="LJJ105" s="154"/>
      <c r="LJK105" s="154"/>
      <c r="LJL105" s="154"/>
      <c r="LJM105" s="154"/>
      <c r="LJN105" s="154"/>
      <c r="LJO105" s="154"/>
      <c r="LJP105" s="154"/>
      <c r="LJQ105" s="154"/>
      <c r="LJR105" s="154"/>
      <c r="LJS105" s="154"/>
      <c r="LJT105" s="154"/>
      <c r="LJU105" s="154"/>
      <c r="LJV105" s="154"/>
      <c r="LJW105" s="154"/>
      <c r="LJX105" s="154"/>
      <c r="LJY105" s="154"/>
      <c r="LJZ105" s="154"/>
      <c r="LKA105" s="154"/>
      <c r="LKB105" s="154"/>
      <c r="LKC105" s="154"/>
      <c r="LKD105" s="154"/>
      <c r="LKE105" s="154"/>
      <c r="LKF105" s="154"/>
      <c r="LKG105" s="154"/>
      <c r="LKH105" s="154"/>
      <c r="LKI105" s="154"/>
      <c r="LKJ105" s="154"/>
      <c r="LKK105" s="154"/>
      <c r="LKL105" s="154"/>
      <c r="LKM105" s="154"/>
      <c r="LKN105" s="154"/>
      <c r="LKO105" s="154"/>
      <c r="LKP105" s="154"/>
      <c r="LKQ105" s="154"/>
      <c r="LKR105" s="154"/>
      <c r="LKS105" s="154"/>
      <c r="LKT105" s="154"/>
      <c r="LKU105" s="154"/>
      <c r="LKV105" s="154"/>
      <c r="LKW105" s="154"/>
      <c r="LKX105" s="154"/>
      <c r="LKY105" s="154"/>
      <c r="LKZ105" s="154"/>
      <c r="LLA105" s="154"/>
      <c r="LLB105" s="154"/>
      <c r="LLC105" s="154"/>
      <c r="LLD105" s="154"/>
      <c r="LLE105" s="154"/>
      <c r="LLF105" s="154"/>
      <c r="LLG105" s="154"/>
      <c r="LLH105" s="154"/>
      <c r="LLI105" s="154"/>
      <c r="LLJ105" s="154"/>
      <c r="LLK105" s="154"/>
      <c r="LLL105" s="154"/>
      <c r="LLM105" s="154"/>
      <c r="LLN105" s="154"/>
      <c r="LLO105" s="154"/>
      <c r="LLP105" s="154"/>
      <c r="LLQ105" s="154"/>
      <c r="LLR105" s="154"/>
      <c r="LLS105" s="154"/>
      <c r="LLT105" s="154"/>
      <c r="LLU105" s="154"/>
      <c r="LLV105" s="154"/>
      <c r="LLW105" s="154"/>
      <c r="LLX105" s="154"/>
      <c r="LLY105" s="154"/>
      <c r="LLZ105" s="154"/>
      <c r="LMA105" s="154"/>
      <c r="LMB105" s="154"/>
      <c r="LMC105" s="154"/>
      <c r="LMD105" s="154"/>
      <c r="LME105" s="154"/>
      <c r="LMF105" s="154"/>
      <c r="LMG105" s="154"/>
      <c r="LMH105" s="154"/>
      <c r="LMI105" s="154"/>
      <c r="LMJ105" s="154"/>
      <c r="LMK105" s="154"/>
      <c r="LML105" s="154"/>
      <c r="LMM105" s="154"/>
      <c r="LMN105" s="154"/>
      <c r="LMO105" s="154"/>
      <c r="LMP105" s="154"/>
      <c r="LMQ105" s="154"/>
      <c r="LMR105" s="154"/>
      <c r="LMS105" s="154"/>
      <c r="LMT105" s="154"/>
      <c r="LMU105" s="154"/>
      <c r="LMV105" s="154"/>
      <c r="LMW105" s="154"/>
      <c r="LMX105" s="154"/>
      <c r="LMY105" s="154"/>
      <c r="LMZ105" s="154"/>
      <c r="LNA105" s="154"/>
      <c r="LNB105" s="154"/>
      <c r="LNC105" s="154"/>
      <c r="LND105" s="154"/>
      <c r="LNE105" s="154"/>
      <c r="LNF105" s="154"/>
      <c r="LNG105" s="154"/>
      <c r="LNH105" s="154"/>
      <c r="LNI105" s="154"/>
      <c r="LNJ105" s="154"/>
      <c r="LNK105" s="154"/>
      <c r="LNL105" s="154"/>
      <c r="LNM105" s="154"/>
      <c r="LNN105" s="154"/>
      <c r="LNO105" s="154"/>
      <c r="LNP105" s="154"/>
      <c r="LNQ105" s="154"/>
      <c r="LNR105" s="154"/>
      <c r="LNS105" s="154"/>
      <c r="LNT105" s="154"/>
      <c r="LNU105" s="154"/>
      <c r="LNV105" s="154"/>
      <c r="LNW105" s="154"/>
      <c r="LNX105" s="154"/>
      <c r="LNY105" s="154"/>
      <c r="LNZ105" s="154"/>
      <c r="LOA105" s="154"/>
      <c r="LOB105" s="154"/>
      <c r="LOC105" s="154"/>
      <c r="LOD105" s="154"/>
      <c r="LOE105" s="154"/>
      <c r="LOF105" s="154"/>
      <c r="LOG105" s="154"/>
      <c r="LOH105" s="154"/>
      <c r="LOI105" s="154"/>
      <c r="LOJ105" s="154"/>
      <c r="LOK105" s="154"/>
      <c r="LOL105" s="154"/>
      <c r="LOM105" s="154"/>
      <c r="LON105" s="154"/>
      <c r="LOO105" s="154"/>
      <c r="LOP105" s="154"/>
      <c r="LOQ105" s="154"/>
      <c r="LOR105" s="154"/>
      <c r="LOS105" s="154"/>
      <c r="LOT105" s="154"/>
      <c r="LOU105" s="154"/>
      <c r="LOV105" s="154"/>
      <c r="LOW105" s="154"/>
      <c r="LOX105" s="154"/>
      <c r="LOY105" s="154"/>
      <c r="LOZ105" s="154"/>
      <c r="LPA105" s="154"/>
      <c r="LPB105" s="154"/>
      <c r="LPC105" s="154"/>
      <c r="LPD105" s="154"/>
      <c r="LPE105" s="154"/>
      <c r="LPF105" s="154"/>
      <c r="LPG105" s="154"/>
      <c r="LPH105" s="154"/>
      <c r="LPI105" s="154"/>
      <c r="LPJ105" s="154"/>
      <c r="LPK105" s="154"/>
      <c r="LPL105" s="154"/>
      <c r="LPM105" s="154"/>
      <c r="LPN105" s="154"/>
      <c r="LPO105" s="154"/>
      <c r="LPP105" s="154"/>
      <c r="LPQ105" s="154"/>
      <c r="LPR105" s="154"/>
      <c r="LPS105" s="154"/>
      <c r="LPT105" s="154"/>
      <c r="LPU105" s="154"/>
      <c r="LPV105" s="154"/>
      <c r="LPW105" s="154"/>
      <c r="LPX105" s="154"/>
      <c r="LPY105" s="154"/>
      <c r="LPZ105" s="154"/>
      <c r="LQA105" s="154"/>
      <c r="LQB105" s="154"/>
      <c r="LQC105" s="154"/>
      <c r="LQD105" s="154"/>
      <c r="LQE105" s="154"/>
      <c r="LQF105" s="154"/>
      <c r="LQG105" s="154"/>
      <c r="LQH105" s="154"/>
      <c r="LQI105" s="154"/>
      <c r="LQJ105" s="154"/>
      <c r="LQK105" s="154"/>
      <c r="LQL105" s="154"/>
      <c r="LQM105" s="154"/>
      <c r="LQN105" s="154"/>
      <c r="LQO105" s="154"/>
      <c r="LQP105" s="154"/>
      <c r="LQQ105" s="154"/>
      <c r="LQR105" s="154"/>
      <c r="LQS105" s="154"/>
      <c r="LQT105" s="154"/>
      <c r="LQU105" s="154"/>
      <c r="LQV105" s="154"/>
      <c r="LQW105" s="154"/>
      <c r="LQX105" s="154"/>
      <c r="LQY105" s="154"/>
      <c r="LQZ105" s="154"/>
      <c r="LRA105" s="154"/>
      <c r="LRB105" s="154"/>
      <c r="LRC105" s="154"/>
      <c r="LRD105" s="154"/>
      <c r="LRE105" s="154"/>
      <c r="LRF105" s="154"/>
      <c r="LRG105" s="154"/>
      <c r="LRH105" s="154"/>
      <c r="LRI105" s="154"/>
      <c r="LRJ105" s="154"/>
      <c r="LRK105" s="154"/>
      <c r="LRL105" s="154"/>
      <c r="LRM105" s="154"/>
      <c r="LRN105" s="154"/>
      <c r="LRO105" s="154"/>
      <c r="LRP105" s="154"/>
      <c r="LRQ105" s="154"/>
      <c r="LRR105" s="154"/>
      <c r="LRS105" s="154"/>
      <c r="LRT105" s="154"/>
      <c r="LRU105" s="154"/>
      <c r="LRV105" s="154"/>
      <c r="LRW105" s="154"/>
      <c r="LRX105" s="154"/>
      <c r="LRY105" s="154"/>
      <c r="LRZ105" s="154"/>
      <c r="LSA105" s="154"/>
      <c r="LSB105" s="154"/>
      <c r="LSC105" s="154"/>
      <c r="LSD105" s="154"/>
      <c r="LSE105" s="154"/>
      <c r="LSF105" s="154"/>
      <c r="LSG105" s="154"/>
      <c r="LSH105" s="154"/>
      <c r="LSI105" s="154"/>
      <c r="LSJ105" s="154"/>
      <c r="LSK105" s="154"/>
      <c r="LSL105" s="154"/>
      <c r="LSM105" s="154"/>
      <c r="LSN105" s="154"/>
      <c r="LSO105" s="154"/>
      <c r="LSP105" s="154"/>
      <c r="LSQ105" s="154"/>
      <c r="LSR105" s="154"/>
      <c r="LSS105" s="154"/>
      <c r="LST105" s="154"/>
      <c r="LSU105" s="154"/>
      <c r="LSV105" s="154"/>
      <c r="LSW105" s="154"/>
      <c r="LSX105" s="154"/>
      <c r="LSY105" s="154"/>
      <c r="LSZ105" s="154"/>
      <c r="LTA105" s="154"/>
      <c r="LTB105" s="154"/>
      <c r="LTC105" s="154"/>
      <c r="LTD105" s="154"/>
      <c r="LTE105" s="154"/>
      <c r="LTF105" s="154"/>
      <c r="LTG105" s="154"/>
      <c r="LTH105" s="154"/>
      <c r="LTI105" s="154"/>
      <c r="LTJ105" s="154"/>
      <c r="LTK105" s="154"/>
      <c r="LTL105" s="154"/>
      <c r="LTM105" s="154"/>
      <c r="LTN105" s="154"/>
      <c r="LTO105" s="154"/>
      <c r="LTP105" s="154"/>
      <c r="LTQ105" s="154"/>
      <c r="LTR105" s="154"/>
      <c r="LTS105" s="154"/>
      <c r="LTT105" s="154"/>
      <c r="LTU105" s="154"/>
      <c r="LTV105" s="154"/>
      <c r="LTW105" s="154"/>
      <c r="LTX105" s="154"/>
      <c r="LTY105" s="154"/>
      <c r="LTZ105" s="154"/>
      <c r="LUA105" s="154"/>
      <c r="LUB105" s="154"/>
      <c r="LUC105" s="154"/>
      <c r="LUD105" s="154"/>
      <c r="LUE105" s="154"/>
      <c r="LUF105" s="154"/>
      <c r="LUG105" s="154"/>
      <c r="LUH105" s="154"/>
      <c r="LUI105" s="154"/>
      <c r="LUJ105" s="154"/>
      <c r="LUK105" s="154"/>
      <c r="LUL105" s="154"/>
      <c r="LUM105" s="154"/>
      <c r="LUN105" s="154"/>
      <c r="LUO105" s="154"/>
      <c r="LUP105" s="154"/>
      <c r="LUQ105" s="154"/>
      <c r="LUR105" s="154"/>
      <c r="LUS105" s="154"/>
      <c r="LUT105" s="154"/>
      <c r="LUU105" s="154"/>
      <c r="LUV105" s="154"/>
      <c r="LUW105" s="154"/>
      <c r="LUX105" s="154"/>
      <c r="LUY105" s="154"/>
      <c r="LUZ105" s="154"/>
      <c r="LVA105" s="154"/>
      <c r="LVB105" s="154"/>
      <c r="LVC105" s="154"/>
      <c r="LVD105" s="154"/>
      <c r="LVE105" s="154"/>
      <c r="LVF105" s="154"/>
      <c r="LVG105" s="154"/>
      <c r="LVH105" s="154"/>
      <c r="LVI105" s="154"/>
      <c r="LVJ105" s="154"/>
      <c r="LVK105" s="154"/>
      <c r="LVL105" s="154"/>
      <c r="LVM105" s="154"/>
      <c r="LVN105" s="154"/>
      <c r="LVO105" s="154"/>
      <c r="LVP105" s="154"/>
      <c r="LVQ105" s="154"/>
      <c r="LVR105" s="154"/>
      <c r="LVS105" s="154"/>
      <c r="LVT105" s="154"/>
      <c r="LVU105" s="154"/>
      <c r="LVV105" s="154"/>
      <c r="LVW105" s="154"/>
      <c r="LVX105" s="154"/>
      <c r="LVY105" s="154"/>
      <c r="LVZ105" s="154"/>
      <c r="LWA105" s="154"/>
      <c r="LWB105" s="154"/>
      <c r="LWC105" s="154"/>
      <c r="LWD105" s="154"/>
      <c r="LWE105" s="154"/>
      <c r="LWF105" s="154"/>
      <c r="LWG105" s="154"/>
      <c r="LWH105" s="154"/>
      <c r="LWI105" s="154"/>
      <c r="LWJ105" s="154"/>
      <c r="LWK105" s="154"/>
      <c r="LWL105" s="154"/>
      <c r="LWM105" s="154"/>
      <c r="LWN105" s="154"/>
      <c r="LWO105" s="154"/>
      <c r="LWP105" s="154"/>
      <c r="LWQ105" s="154"/>
      <c r="LWR105" s="154"/>
      <c r="LWS105" s="154"/>
      <c r="LWT105" s="154"/>
      <c r="LWU105" s="154"/>
      <c r="LWV105" s="154"/>
      <c r="LWW105" s="154"/>
      <c r="LWX105" s="154"/>
      <c r="LWY105" s="154"/>
      <c r="LWZ105" s="154"/>
      <c r="LXA105" s="154"/>
      <c r="LXB105" s="154"/>
      <c r="LXC105" s="154"/>
      <c r="LXD105" s="154"/>
      <c r="LXE105" s="154"/>
      <c r="LXF105" s="154"/>
      <c r="LXG105" s="154"/>
      <c r="LXH105" s="154"/>
      <c r="LXI105" s="154"/>
      <c r="LXJ105" s="154"/>
      <c r="LXK105" s="154"/>
      <c r="LXL105" s="154"/>
      <c r="LXM105" s="154"/>
      <c r="LXN105" s="154"/>
      <c r="LXO105" s="154"/>
      <c r="LXP105" s="154"/>
      <c r="LXQ105" s="154"/>
      <c r="LXR105" s="154"/>
      <c r="LXS105" s="154"/>
      <c r="LXT105" s="154"/>
      <c r="LXU105" s="154"/>
      <c r="LXV105" s="154"/>
      <c r="LXW105" s="154"/>
      <c r="LXX105" s="154"/>
      <c r="LXY105" s="154"/>
      <c r="LXZ105" s="154"/>
      <c r="LYA105" s="154"/>
      <c r="LYB105" s="154"/>
      <c r="LYC105" s="154"/>
      <c r="LYD105" s="154"/>
      <c r="LYE105" s="154"/>
      <c r="LYF105" s="154"/>
      <c r="LYG105" s="154"/>
      <c r="LYH105" s="154"/>
      <c r="LYI105" s="154"/>
      <c r="LYJ105" s="154"/>
      <c r="LYK105" s="154"/>
      <c r="LYL105" s="154"/>
      <c r="LYM105" s="154"/>
      <c r="LYN105" s="154"/>
      <c r="LYO105" s="154"/>
      <c r="LYP105" s="154"/>
      <c r="LYQ105" s="154"/>
      <c r="LYR105" s="154"/>
      <c r="LYS105" s="154"/>
      <c r="LYT105" s="154"/>
      <c r="LYU105" s="154"/>
      <c r="LYV105" s="154"/>
      <c r="LYW105" s="154"/>
      <c r="LYX105" s="154"/>
      <c r="LYY105" s="154"/>
      <c r="LYZ105" s="154"/>
      <c r="LZA105" s="154"/>
      <c r="LZB105" s="154"/>
      <c r="LZC105" s="154"/>
      <c r="LZD105" s="154"/>
      <c r="LZE105" s="154"/>
      <c r="LZF105" s="154"/>
      <c r="LZG105" s="154"/>
      <c r="LZH105" s="154"/>
      <c r="LZI105" s="154"/>
      <c r="LZJ105" s="154"/>
      <c r="LZK105" s="154"/>
      <c r="LZL105" s="154"/>
      <c r="LZM105" s="154"/>
      <c r="LZN105" s="154"/>
      <c r="LZO105" s="154"/>
      <c r="LZP105" s="154"/>
      <c r="LZQ105" s="154"/>
      <c r="LZR105" s="154"/>
      <c r="LZS105" s="154"/>
      <c r="LZT105" s="154"/>
      <c r="LZU105" s="154"/>
      <c r="LZV105" s="154"/>
      <c r="LZW105" s="154"/>
      <c r="LZX105" s="154"/>
      <c r="LZY105" s="154"/>
      <c r="LZZ105" s="154"/>
      <c r="MAA105" s="154"/>
      <c r="MAB105" s="154"/>
      <c r="MAC105" s="154"/>
      <c r="MAD105" s="154"/>
      <c r="MAE105" s="154"/>
      <c r="MAF105" s="154"/>
      <c r="MAG105" s="154"/>
      <c r="MAH105" s="154"/>
      <c r="MAI105" s="154"/>
      <c r="MAJ105" s="154"/>
      <c r="MAK105" s="154"/>
      <c r="MAL105" s="154"/>
      <c r="MAM105" s="154"/>
      <c r="MAN105" s="154"/>
      <c r="MAO105" s="154"/>
      <c r="MAP105" s="154"/>
      <c r="MAQ105" s="154"/>
      <c r="MAR105" s="154"/>
      <c r="MAS105" s="154"/>
      <c r="MAT105" s="154"/>
      <c r="MAU105" s="154"/>
      <c r="MAV105" s="154"/>
      <c r="MAW105" s="154"/>
      <c r="MAX105" s="154"/>
      <c r="MAY105" s="154"/>
      <c r="MAZ105" s="154"/>
      <c r="MBA105" s="154"/>
      <c r="MBB105" s="154"/>
      <c r="MBC105" s="154"/>
      <c r="MBD105" s="154"/>
      <c r="MBE105" s="154"/>
      <c r="MBF105" s="154"/>
      <c r="MBG105" s="154"/>
      <c r="MBH105" s="154"/>
      <c r="MBI105" s="154"/>
      <c r="MBJ105" s="154"/>
      <c r="MBK105" s="154"/>
      <c r="MBL105" s="154"/>
      <c r="MBM105" s="154"/>
      <c r="MBN105" s="154"/>
      <c r="MBO105" s="154"/>
      <c r="MBP105" s="154"/>
      <c r="MBQ105" s="154"/>
      <c r="MBR105" s="154"/>
      <c r="MBS105" s="154"/>
      <c r="MBT105" s="154"/>
      <c r="MBU105" s="154"/>
      <c r="MBV105" s="154"/>
      <c r="MBW105" s="154"/>
      <c r="MBX105" s="154"/>
      <c r="MBY105" s="154"/>
      <c r="MBZ105" s="154"/>
      <c r="MCA105" s="154"/>
      <c r="MCB105" s="154"/>
      <c r="MCC105" s="154"/>
      <c r="MCD105" s="154"/>
      <c r="MCE105" s="154"/>
      <c r="MCF105" s="154"/>
      <c r="MCG105" s="154"/>
      <c r="MCH105" s="154"/>
      <c r="MCI105" s="154"/>
      <c r="MCJ105" s="154"/>
      <c r="MCK105" s="154"/>
      <c r="MCL105" s="154"/>
      <c r="MCM105" s="154"/>
      <c r="MCN105" s="154"/>
      <c r="MCO105" s="154"/>
      <c r="MCP105" s="154"/>
      <c r="MCQ105" s="154"/>
      <c r="MCR105" s="154"/>
      <c r="MCS105" s="154"/>
      <c r="MCT105" s="154"/>
      <c r="MCU105" s="154"/>
      <c r="MCV105" s="154"/>
      <c r="MCW105" s="154"/>
      <c r="MCX105" s="154"/>
      <c r="MCY105" s="154"/>
      <c r="MCZ105" s="154"/>
      <c r="MDA105" s="154"/>
      <c r="MDB105" s="154"/>
      <c r="MDC105" s="154"/>
      <c r="MDD105" s="154"/>
      <c r="MDE105" s="154"/>
      <c r="MDF105" s="154"/>
      <c r="MDG105" s="154"/>
      <c r="MDH105" s="154"/>
      <c r="MDI105" s="154"/>
      <c r="MDJ105" s="154"/>
      <c r="MDK105" s="154"/>
      <c r="MDL105" s="154"/>
      <c r="MDM105" s="154"/>
      <c r="MDN105" s="154"/>
      <c r="MDO105" s="154"/>
      <c r="MDP105" s="154"/>
      <c r="MDQ105" s="154"/>
      <c r="MDR105" s="154"/>
      <c r="MDS105" s="154"/>
      <c r="MDT105" s="154"/>
      <c r="MDU105" s="154"/>
      <c r="MDV105" s="154"/>
      <c r="MDW105" s="154"/>
      <c r="MDX105" s="154"/>
      <c r="MDY105" s="154"/>
      <c r="MDZ105" s="154"/>
      <c r="MEA105" s="154"/>
      <c r="MEB105" s="154"/>
      <c r="MEC105" s="154"/>
      <c r="MED105" s="154"/>
      <c r="MEE105" s="154"/>
      <c r="MEF105" s="154"/>
      <c r="MEG105" s="154"/>
      <c r="MEH105" s="154"/>
      <c r="MEI105" s="154"/>
      <c r="MEJ105" s="154"/>
      <c r="MEK105" s="154"/>
      <c r="MEL105" s="154"/>
      <c r="MEM105" s="154"/>
      <c r="MEN105" s="154"/>
      <c r="MEO105" s="154"/>
      <c r="MEP105" s="154"/>
      <c r="MEQ105" s="154"/>
      <c r="MER105" s="154"/>
      <c r="MES105" s="154"/>
      <c r="MET105" s="154"/>
      <c r="MEU105" s="154"/>
      <c r="MEV105" s="154"/>
      <c r="MEW105" s="154"/>
      <c r="MEX105" s="154"/>
      <c r="MEY105" s="154"/>
      <c r="MEZ105" s="154"/>
      <c r="MFA105" s="154"/>
      <c r="MFB105" s="154"/>
      <c r="MFC105" s="154"/>
      <c r="MFD105" s="154"/>
      <c r="MFE105" s="154"/>
      <c r="MFF105" s="154"/>
      <c r="MFG105" s="154"/>
      <c r="MFH105" s="154"/>
      <c r="MFI105" s="154"/>
      <c r="MFJ105" s="154"/>
      <c r="MFK105" s="154"/>
      <c r="MFL105" s="154"/>
      <c r="MFM105" s="154"/>
      <c r="MFN105" s="154"/>
      <c r="MFO105" s="154"/>
      <c r="MFP105" s="154"/>
      <c r="MFQ105" s="154"/>
      <c r="MFR105" s="154"/>
      <c r="MFS105" s="154"/>
      <c r="MFT105" s="154"/>
      <c r="MFU105" s="154"/>
      <c r="MFV105" s="154"/>
      <c r="MFW105" s="154"/>
      <c r="MFX105" s="154"/>
      <c r="MFY105" s="154"/>
      <c r="MFZ105" s="154"/>
      <c r="MGA105" s="154"/>
      <c r="MGB105" s="154"/>
      <c r="MGC105" s="154"/>
      <c r="MGD105" s="154"/>
      <c r="MGE105" s="154"/>
      <c r="MGF105" s="154"/>
      <c r="MGG105" s="154"/>
      <c r="MGH105" s="154"/>
      <c r="MGI105" s="154"/>
      <c r="MGJ105" s="154"/>
      <c r="MGK105" s="154"/>
      <c r="MGL105" s="154"/>
      <c r="MGM105" s="154"/>
      <c r="MGN105" s="154"/>
      <c r="MGO105" s="154"/>
      <c r="MGP105" s="154"/>
      <c r="MGQ105" s="154"/>
      <c r="MGR105" s="154"/>
      <c r="MGS105" s="154"/>
      <c r="MGT105" s="154"/>
      <c r="MGU105" s="154"/>
      <c r="MGV105" s="154"/>
      <c r="MGW105" s="154"/>
      <c r="MGX105" s="154"/>
      <c r="MGY105" s="154"/>
      <c r="MGZ105" s="154"/>
      <c r="MHA105" s="154"/>
      <c r="MHB105" s="154"/>
      <c r="MHC105" s="154"/>
      <c r="MHD105" s="154"/>
      <c r="MHE105" s="154"/>
      <c r="MHF105" s="154"/>
      <c r="MHG105" s="154"/>
      <c r="MHH105" s="154"/>
      <c r="MHI105" s="154"/>
      <c r="MHJ105" s="154"/>
      <c r="MHK105" s="154"/>
      <c r="MHL105" s="154"/>
      <c r="MHM105" s="154"/>
      <c r="MHN105" s="154"/>
      <c r="MHO105" s="154"/>
      <c r="MHP105" s="154"/>
      <c r="MHQ105" s="154"/>
      <c r="MHR105" s="154"/>
      <c r="MHS105" s="154"/>
      <c r="MHT105" s="154"/>
      <c r="MHU105" s="154"/>
      <c r="MHV105" s="154"/>
      <c r="MHW105" s="154"/>
      <c r="MHX105" s="154"/>
      <c r="MHY105" s="154"/>
      <c r="MHZ105" s="154"/>
      <c r="MIA105" s="154"/>
      <c r="MIB105" s="154"/>
      <c r="MIC105" s="154"/>
      <c r="MID105" s="154"/>
      <c r="MIE105" s="154"/>
      <c r="MIF105" s="154"/>
      <c r="MIG105" s="154"/>
      <c r="MIH105" s="154"/>
      <c r="MII105" s="154"/>
      <c r="MIJ105" s="154"/>
      <c r="MIK105" s="154"/>
      <c r="MIL105" s="154"/>
      <c r="MIM105" s="154"/>
      <c r="MIN105" s="154"/>
      <c r="MIO105" s="154"/>
      <c r="MIP105" s="154"/>
      <c r="MIQ105" s="154"/>
      <c r="MIR105" s="154"/>
      <c r="MIS105" s="154"/>
      <c r="MIT105" s="154"/>
      <c r="MIU105" s="154"/>
      <c r="MIV105" s="154"/>
      <c r="MIW105" s="154"/>
      <c r="MIX105" s="154"/>
      <c r="MIY105" s="154"/>
      <c r="MIZ105" s="154"/>
      <c r="MJA105" s="154"/>
      <c r="MJB105" s="154"/>
      <c r="MJC105" s="154"/>
      <c r="MJD105" s="154"/>
      <c r="MJE105" s="154"/>
      <c r="MJF105" s="154"/>
      <c r="MJG105" s="154"/>
      <c r="MJH105" s="154"/>
      <c r="MJI105" s="154"/>
      <c r="MJJ105" s="154"/>
      <c r="MJK105" s="154"/>
      <c r="MJL105" s="154"/>
      <c r="MJM105" s="154"/>
      <c r="MJN105" s="154"/>
      <c r="MJO105" s="154"/>
      <c r="MJP105" s="154"/>
      <c r="MJQ105" s="154"/>
      <c r="MJR105" s="154"/>
      <c r="MJS105" s="154"/>
      <c r="MJT105" s="154"/>
      <c r="MJU105" s="154"/>
      <c r="MJV105" s="154"/>
      <c r="MJW105" s="154"/>
      <c r="MJX105" s="154"/>
      <c r="MJY105" s="154"/>
      <c r="MJZ105" s="154"/>
      <c r="MKA105" s="154"/>
      <c r="MKB105" s="154"/>
      <c r="MKC105" s="154"/>
      <c r="MKD105" s="154"/>
      <c r="MKE105" s="154"/>
      <c r="MKF105" s="154"/>
      <c r="MKG105" s="154"/>
      <c r="MKH105" s="154"/>
      <c r="MKI105" s="154"/>
      <c r="MKJ105" s="154"/>
      <c r="MKK105" s="154"/>
      <c r="MKL105" s="154"/>
      <c r="MKM105" s="154"/>
      <c r="MKN105" s="154"/>
      <c r="MKO105" s="154"/>
      <c r="MKP105" s="154"/>
      <c r="MKQ105" s="154"/>
      <c r="MKR105" s="154"/>
      <c r="MKS105" s="154"/>
      <c r="MKT105" s="154"/>
      <c r="MKU105" s="154"/>
      <c r="MKV105" s="154"/>
      <c r="MKW105" s="154"/>
      <c r="MKX105" s="154"/>
      <c r="MKY105" s="154"/>
      <c r="MKZ105" s="154"/>
      <c r="MLA105" s="154"/>
      <c r="MLB105" s="154"/>
      <c r="MLC105" s="154"/>
      <c r="MLD105" s="154"/>
      <c r="MLE105" s="154"/>
      <c r="MLF105" s="154"/>
      <c r="MLG105" s="154"/>
      <c r="MLH105" s="154"/>
      <c r="MLI105" s="154"/>
      <c r="MLJ105" s="154"/>
      <c r="MLK105" s="154"/>
      <c r="MLL105" s="154"/>
      <c r="MLM105" s="154"/>
      <c r="MLN105" s="154"/>
      <c r="MLO105" s="154"/>
      <c r="MLP105" s="154"/>
      <c r="MLQ105" s="154"/>
      <c r="MLR105" s="154"/>
      <c r="MLS105" s="154"/>
      <c r="MLT105" s="154"/>
      <c r="MLU105" s="154"/>
      <c r="MLV105" s="154"/>
      <c r="MLW105" s="154"/>
      <c r="MLX105" s="154"/>
      <c r="MLY105" s="154"/>
      <c r="MLZ105" s="154"/>
      <c r="MMA105" s="154"/>
      <c r="MMB105" s="154"/>
      <c r="MMC105" s="154"/>
      <c r="MMD105" s="154"/>
      <c r="MME105" s="154"/>
      <c r="MMF105" s="154"/>
      <c r="MMG105" s="154"/>
      <c r="MMH105" s="154"/>
      <c r="MMI105" s="154"/>
      <c r="MMJ105" s="154"/>
      <c r="MMK105" s="154"/>
      <c r="MML105" s="154"/>
      <c r="MMM105" s="154"/>
      <c r="MMN105" s="154"/>
      <c r="MMO105" s="154"/>
      <c r="MMP105" s="154"/>
      <c r="MMQ105" s="154"/>
      <c r="MMR105" s="154"/>
      <c r="MMS105" s="154"/>
      <c r="MMT105" s="154"/>
      <c r="MMU105" s="154"/>
      <c r="MMV105" s="154"/>
      <c r="MMW105" s="154"/>
      <c r="MMX105" s="154"/>
      <c r="MMY105" s="154"/>
      <c r="MMZ105" s="154"/>
      <c r="MNA105" s="154"/>
      <c r="MNB105" s="154"/>
      <c r="MNC105" s="154"/>
      <c r="MND105" s="154"/>
      <c r="MNE105" s="154"/>
      <c r="MNF105" s="154"/>
      <c r="MNG105" s="154"/>
      <c r="MNH105" s="154"/>
      <c r="MNI105" s="154"/>
      <c r="MNJ105" s="154"/>
      <c r="MNK105" s="154"/>
      <c r="MNL105" s="154"/>
      <c r="MNM105" s="154"/>
      <c r="MNN105" s="154"/>
      <c r="MNO105" s="154"/>
      <c r="MNP105" s="154"/>
      <c r="MNQ105" s="154"/>
      <c r="MNR105" s="154"/>
      <c r="MNS105" s="154"/>
      <c r="MNT105" s="154"/>
      <c r="MNU105" s="154"/>
      <c r="MNV105" s="154"/>
      <c r="MNW105" s="154"/>
      <c r="MNX105" s="154"/>
      <c r="MNY105" s="154"/>
      <c r="MNZ105" s="154"/>
      <c r="MOA105" s="154"/>
      <c r="MOB105" s="154"/>
      <c r="MOC105" s="154"/>
      <c r="MOD105" s="154"/>
      <c r="MOE105" s="154"/>
      <c r="MOF105" s="154"/>
      <c r="MOG105" s="154"/>
      <c r="MOH105" s="154"/>
      <c r="MOI105" s="154"/>
      <c r="MOJ105" s="154"/>
      <c r="MOK105" s="154"/>
      <c r="MOL105" s="154"/>
      <c r="MOM105" s="154"/>
      <c r="MON105" s="154"/>
      <c r="MOO105" s="154"/>
      <c r="MOP105" s="154"/>
      <c r="MOQ105" s="154"/>
      <c r="MOR105" s="154"/>
      <c r="MOS105" s="154"/>
      <c r="MOT105" s="154"/>
      <c r="MOU105" s="154"/>
      <c r="MOV105" s="154"/>
      <c r="MOW105" s="154"/>
      <c r="MOX105" s="154"/>
      <c r="MOY105" s="154"/>
      <c r="MOZ105" s="154"/>
      <c r="MPA105" s="154"/>
      <c r="MPB105" s="154"/>
      <c r="MPC105" s="154"/>
      <c r="MPD105" s="154"/>
      <c r="MPE105" s="154"/>
      <c r="MPF105" s="154"/>
      <c r="MPG105" s="154"/>
      <c r="MPH105" s="154"/>
      <c r="MPI105" s="154"/>
      <c r="MPJ105" s="154"/>
      <c r="MPK105" s="154"/>
      <c r="MPL105" s="154"/>
      <c r="MPM105" s="154"/>
      <c r="MPN105" s="154"/>
      <c r="MPO105" s="154"/>
      <c r="MPP105" s="154"/>
      <c r="MPQ105" s="154"/>
      <c r="MPR105" s="154"/>
      <c r="MPS105" s="154"/>
      <c r="MPT105" s="154"/>
      <c r="MPU105" s="154"/>
      <c r="MPV105" s="154"/>
      <c r="MPW105" s="154"/>
      <c r="MPX105" s="154"/>
      <c r="MPY105" s="154"/>
      <c r="MPZ105" s="154"/>
      <c r="MQA105" s="154"/>
      <c r="MQB105" s="154"/>
      <c r="MQC105" s="154"/>
      <c r="MQD105" s="154"/>
      <c r="MQE105" s="154"/>
      <c r="MQF105" s="154"/>
      <c r="MQG105" s="154"/>
      <c r="MQH105" s="154"/>
      <c r="MQI105" s="154"/>
      <c r="MQJ105" s="154"/>
      <c r="MQK105" s="154"/>
      <c r="MQL105" s="154"/>
      <c r="MQM105" s="154"/>
      <c r="MQN105" s="154"/>
      <c r="MQO105" s="154"/>
      <c r="MQP105" s="154"/>
      <c r="MQQ105" s="154"/>
      <c r="MQR105" s="154"/>
      <c r="MQS105" s="154"/>
      <c r="MQT105" s="154"/>
      <c r="MQU105" s="154"/>
      <c r="MQV105" s="154"/>
      <c r="MQW105" s="154"/>
      <c r="MQX105" s="154"/>
      <c r="MQY105" s="154"/>
      <c r="MQZ105" s="154"/>
      <c r="MRA105" s="154"/>
      <c r="MRB105" s="154"/>
      <c r="MRC105" s="154"/>
      <c r="MRD105" s="154"/>
      <c r="MRE105" s="154"/>
      <c r="MRF105" s="154"/>
      <c r="MRG105" s="154"/>
      <c r="MRH105" s="154"/>
      <c r="MRI105" s="154"/>
      <c r="MRJ105" s="154"/>
      <c r="MRK105" s="154"/>
      <c r="MRL105" s="154"/>
      <c r="MRM105" s="154"/>
      <c r="MRN105" s="154"/>
      <c r="MRO105" s="154"/>
      <c r="MRP105" s="154"/>
      <c r="MRQ105" s="154"/>
      <c r="MRR105" s="154"/>
      <c r="MRS105" s="154"/>
      <c r="MRT105" s="154"/>
      <c r="MRU105" s="154"/>
      <c r="MRV105" s="154"/>
      <c r="MRW105" s="154"/>
      <c r="MRX105" s="154"/>
      <c r="MRY105" s="154"/>
      <c r="MRZ105" s="154"/>
      <c r="MSA105" s="154"/>
      <c r="MSB105" s="154"/>
      <c r="MSC105" s="154"/>
      <c r="MSD105" s="154"/>
      <c r="MSE105" s="154"/>
      <c r="MSF105" s="154"/>
      <c r="MSG105" s="154"/>
      <c r="MSH105" s="154"/>
      <c r="MSI105" s="154"/>
      <c r="MSJ105" s="154"/>
      <c r="MSK105" s="154"/>
      <c r="MSL105" s="154"/>
      <c r="MSM105" s="154"/>
      <c r="MSN105" s="154"/>
      <c r="MSO105" s="154"/>
      <c r="MSP105" s="154"/>
      <c r="MSQ105" s="154"/>
      <c r="MSR105" s="154"/>
      <c r="MSS105" s="154"/>
      <c r="MST105" s="154"/>
      <c r="MSU105" s="154"/>
      <c r="MSV105" s="154"/>
      <c r="MSW105" s="154"/>
      <c r="MSX105" s="154"/>
      <c r="MSY105" s="154"/>
      <c r="MSZ105" s="154"/>
      <c r="MTA105" s="154"/>
      <c r="MTB105" s="154"/>
      <c r="MTC105" s="154"/>
      <c r="MTD105" s="154"/>
      <c r="MTE105" s="154"/>
      <c r="MTF105" s="154"/>
      <c r="MTG105" s="154"/>
      <c r="MTH105" s="154"/>
      <c r="MTI105" s="154"/>
      <c r="MTJ105" s="154"/>
      <c r="MTK105" s="154"/>
      <c r="MTL105" s="154"/>
      <c r="MTM105" s="154"/>
      <c r="MTN105" s="154"/>
      <c r="MTO105" s="154"/>
      <c r="MTP105" s="154"/>
      <c r="MTQ105" s="154"/>
      <c r="MTR105" s="154"/>
      <c r="MTS105" s="154"/>
      <c r="MTT105" s="154"/>
      <c r="MTU105" s="154"/>
      <c r="MTV105" s="154"/>
      <c r="MTW105" s="154"/>
      <c r="MTX105" s="154"/>
      <c r="MTY105" s="154"/>
      <c r="MTZ105" s="154"/>
      <c r="MUA105" s="154"/>
      <c r="MUB105" s="154"/>
      <c r="MUC105" s="154"/>
      <c r="MUD105" s="154"/>
      <c r="MUE105" s="154"/>
      <c r="MUF105" s="154"/>
      <c r="MUG105" s="154"/>
      <c r="MUH105" s="154"/>
      <c r="MUI105" s="154"/>
      <c r="MUJ105" s="154"/>
      <c r="MUK105" s="154"/>
      <c r="MUL105" s="154"/>
      <c r="MUM105" s="154"/>
      <c r="MUN105" s="154"/>
      <c r="MUO105" s="154"/>
      <c r="MUP105" s="154"/>
      <c r="MUQ105" s="154"/>
      <c r="MUR105" s="154"/>
      <c r="MUS105" s="154"/>
      <c r="MUT105" s="154"/>
      <c r="MUU105" s="154"/>
      <c r="MUV105" s="154"/>
      <c r="MUW105" s="154"/>
      <c r="MUX105" s="154"/>
      <c r="MUY105" s="154"/>
      <c r="MUZ105" s="154"/>
      <c r="MVA105" s="154"/>
      <c r="MVB105" s="154"/>
      <c r="MVC105" s="154"/>
      <c r="MVD105" s="154"/>
      <c r="MVE105" s="154"/>
      <c r="MVF105" s="154"/>
      <c r="MVG105" s="154"/>
      <c r="MVH105" s="154"/>
      <c r="MVI105" s="154"/>
      <c r="MVJ105" s="154"/>
      <c r="MVK105" s="154"/>
      <c r="MVL105" s="154"/>
      <c r="MVM105" s="154"/>
      <c r="MVN105" s="154"/>
      <c r="MVO105" s="154"/>
      <c r="MVP105" s="154"/>
      <c r="MVQ105" s="154"/>
      <c r="MVR105" s="154"/>
      <c r="MVS105" s="154"/>
      <c r="MVT105" s="154"/>
      <c r="MVU105" s="154"/>
      <c r="MVV105" s="154"/>
      <c r="MVW105" s="154"/>
      <c r="MVX105" s="154"/>
      <c r="MVY105" s="154"/>
      <c r="MVZ105" s="154"/>
      <c r="MWA105" s="154"/>
      <c r="MWB105" s="154"/>
      <c r="MWC105" s="154"/>
      <c r="MWD105" s="154"/>
      <c r="MWE105" s="154"/>
      <c r="MWF105" s="154"/>
      <c r="MWG105" s="154"/>
      <c r="MWH105" s="154"/>
      <c r="MWI105" s="154"/>
      <c r="MWJ105" s="154"/>
      <c r="MWK105" s="154"/>
      <c r="MWL105" s="154"/>
      <c r="MWM105" s="154"/>
      <c r="MWN105" s="154"/>
      <c r="MWO105" s="154"/>
      <c r="MWP105" s="154"/>
      <c r="MWQ105" s="154"/>
      <c r="MWR105" s="154"/>
      <c r="MWS105" s="154"/>
      <c r="MWT105" s="154"/>
      <c r="MWU105" s="154"/>
      <c r="MWV105" s="154"/>
      <c r="MWW105" s="154"/>
      <c r="MWX105" s="154"/>
      <c r="MWY105" s="154"/>
      <c r="MWZ105" s="154"/>
      <c r="MXA105" s="154"/>
      <c r="MXB105" s="154"/>
      <c r="MXC105" s="154"/>
      <c r="MXD105" s="154"/>
      <c r="MXE105" s="154"/>
      <c r="MXF105" s="154"/>
      <c r="MXG105" s="154"/>
      <c r="MXH105" s="154"/>
      <c r="MXI105" s="154"/>
      <c r="MXJ105" s="154"/>
      <c r="MXK105" s="154"/>
      <c r="MXL105" s="154"/>
      <c r="MXM105" s="154"/>
      <c r="MXN105" s="154"/>
      <c r="MXO105" s="154"/>
      <c r="MXP105" s="154"/>
      <c r="MXQ105" s="154"/>
      <c r="MXR105" s="154"/>
      <c r="MXS105" s="154"/>
      <c r="MXT105" s="154"/>
      <c r="MXU105" s="154"/>
      <c r="MXV105" s="154"/>
      <c r="MXW105" s="154"/>
      <c r="MXX105" s="154"/>
      <c r="MXY105" s="154"/>
      <c r="MXZ105" s="154"/>
      <c r="MYA105" s="154"/>
      <c r="MYB105" s="154"/>
      <c r="MYC105" s="154"/>
      <c r="MYD105" s="154"/>
      <c r="MYE105" s="154"/>
      <c r="MYF105" s="154"/>
      <c r="MYG105" s="154"/>
      <c r="MYH105" s="154"/>
      <c r="MYI105" s="154"/>
      <c r="MYJ105" s="154"/>
      <c r="MYK105" s="154"/>
      <c r="MYL105" s="154"/>
      <c r="MYM105" s="154"/>
      <c r="MYN105" s="154"/>
      <c r="MYO105" s="154"/>
      <c r="MYP105" s="154"/>
      <c r="MYQ105" s="154"/>
      <c r="MYR105" s="154"/>
      <c r="MYS105" s="154"/>
      <c r="MYT105" s="154"/>
      <c r="MYU105" s="154"/>
      <c r="MYV105" s="154"/>
      <c r="MYW105" s="154"/>
      <c r="MYX105" s="154"/>
      <c r="MYY105" s="154"/>
      <c r="MYZ105" s="154"/>
      <c r="MZA105" s="154"/>
      <c r="MZB105" s="154"/>
      <c r="MZC105" s="154"/>
      <c r="MZD105" s="154"/>
      <c r="MZE105" s="154"/>
      <c r="MZF105" s="154"/>
      <c r="MZG105" s="154"/>
      <c r="MZH105" s="154"/>
      <c r="MZI105" s="154"/>
      <c r="MZJ105" s="154"/>
      <c r="MZK105" s="154"/>
      <c r="MZL105" s="154"/>
      <c r="MZM105" s="154"/>
      <c r="MZN105" s="154"/>
      <c r="MZO105" s="154"/>
      <c r="MZP105" s="154"/>
      <c r="MZQ105" s="154"/>
      <c r="MZR105" s="154"/>
      <c r="MZS105" s="154"/>
      <c r="MZT105" s="154"/>
      <c r="MZU105" s="154"/>
      <c r="MZV105" s="154"/>
      <c r="MZW105" s="154"/>
      <c r="MZX105" s="154"/>
      <c r="MZY105" s="154"/>
      <c r="MZZ105" s="154"/>
      <c r="NAA105" s="154"/>
      <c r="NAB105" s="154"/>
      <c r="NAC105" s="154"/>
      <c r="NAD105" s="154"/>
      <c r="NAE105" s="154"/>
      <c r="NAF105" s="154"/>
      <c r="NAG105" s="154"/>
      <c r="NAH105" s="154"/>
      <c r="NAI105" s="154"/>
      <c r="NAJ105" s="154"/>
      <c r="NAK105" s="154"/>
      <c r="NAL105" s="154"/>
      <c r="NAM105" s="154"/>
      <c r="NAN105" s="154"/>
      <c r="NAO105" s="154"/>
      <c r="NAP105" s="154"/>
      <c r="NAQ105" s="154"/>
      <c r="NAR105" s="154"/>
      <c r="NAS105" s="154"/>
      <c r="NAT105" s="154"/>
      <c r="NAU105" s="154"/>
      <c r="NAV105" s="154"/>
      <c r="NAW105" s="154"/>
      <c r="NAX105" s="154"/>
      <c r="NAY105" s="154"/>
      <c r="NAZ105" s="154"/>
      <c r="NBA105" s="154"/>
      <c r="NBB105" s="154"/>
      <c r="NBC105" s="154"/>
      <c r="NBD105" s="154"/>
      <c r="NBE105" s="154"/>
      <c r="NBF105" s="154"/>
      <c r="NBG105" s="154"/>
      <c r="NBH105" s="154"/>
      <c r="NBI105" s="154"/>
      <c r="NBJ105" s="154"/>
      <c r="NBK105" s="154"/>
      <c r="NBL105" s="154"/>
      <c r="NBM105" s="154"/>
      <c r="NBN105" s="154"/>
      <c r="NBO105" s="154"/>
      <c r="NBP105" s="154"/>
      <c r="NBQ105" s="154"/>
      <c r="NBR105" s="154"/>
      <c r="NBS105" s="154"/>
      <c r="NBT105" s="154"/>
      <c r="NBU105" s="154"/>
      <c r="NBV105" s="154"/>
      <c r="NBW105" s="154"/>
      <c r="NBX105" s="154"/>
      <c r="NBY105" s="154"/>
      <c r="NBZ105" s="154"/>
      <c r="NCA105" s="154"/>
      <c r="NCB105" s="154"/>
      <c r="NCC105" s="154"/>
      <c r="NCD105" s="154"/>
      <c r="NCE105" s="154"/>
      <c r="NCF105" s="154"/>
      <c r="NCG105" s="154"/>
      <c r="NCH105" s="154"/>
      <c r="NCI105" s="154"/>
      <c r="NCJ105" s="154"/>
      <c r="NCK105" s="154"/>
      <c r="NCL105" s="154"/>
      <c r="NCM105" s="154"/>
      <c r="NCN105" s="154"/>
      <c r="NCO105" s="154"/>
      <c r="NCP105" s="154"/>
      <c r="NCQ105" s="154"/>
      <c r="NCR105" s="154"/>
      <c r="NCS105" s="154"/>
      <c r="NCT105" s="154"/>
      <c r="NCU105" s="154"/>
      <c r="NCV105" s="154"/>
      <c r="NCW105" s="154"/>
      <c r="NCX105" s="154"/>
      <c r="NCY105" s="154"/>
      <c r="NCZ105" s="154"/>
      <c r="NDA105" s="154"/>
      <c r="NDB105" s="154"/>
      <c r="NDC105" s="154"/>
      <c r="NDD105" s="154"/>
      <c r="NDE105" s="154"/>
      <c r="NDF105" s="154"/>
      <c r="NDG105" s="154"/>
      <c r="NDH105" s="154"/>
      <c r="NDI105" s="154"/>
      <c r="NDJ105" s="154"/>
      <c r="NDK105" s="154"/>
      <c r="NDL105" s="154"/>
      <c r="NDM105" s="154"/>
      <c r="NDN105" s="154"/>
      <c r="NDO105" s="154"/>
      <c r="NDP105" s="154"/>
      <c r="NDQ105" s="154"/>
      <c r="NDR105" s="154"/>
      <c r="NDS105" s="154"/>
      <c r="NDT105" s="154"/>
      <c r="NDU105" s="154"/>
      <c r="NDV105" s="154"/>
      <c r="NDW105" s="154"/>
      <c r="NDX105" s="154"/>
      <c r="NDY105" s="154"/>
      <c r="NDZ105" s="154"/>
      <c r="NEA105" s="154"/>
      <c r="NEB105" s="154"/>
      <c r="NEC105" s="154"/>
      <c r="NED105" s="154"/>
      <c r="NEE105" s="154"/>
      <c r="NEF105" s="154"/>
      <c r="NEG105" s="154"/>
      <c r="NEH105" s="154"/>
      <c r="NEI105" s="154"/>
      <c r="NEJ105" s="154"/>
      <c r="NEK105" s="154"/>
      <c r="NEL105" s="154"/>
      <c r="NEM105" s="154"/>
      <c r="NEN105" s="154"/>
      <c r="NEO105" s="154"/>
      <c r="NEP105" s="154"/>
      <c r="NEQ105" s="154"/>
      <c r="NER105" s="154"/>
      <c r="NES105" s="154"/>
      <c r="NET105" s="154"/>
      <c r="NEU105" s="154"/>
      <c r="NEV105" s="154"/>
      <c r="NEW105" s="154"/>
      <c r="NEX105" s="154"/>
      <c r="NEY105" s="154"/>
      <c r="NEZ105" s="154"/>
      <c r="NFA105" s="154"/>
      <c r="NFB105" s="154"/>
      <c r="NFC105" s="154"/>
      <c r="NFD105" s="154"/>
      <c r="NFE105" s="154"/>
      <c r="NFF105" s="154"/>
      <c r="NFG105" s="154"/>
      <c r="NFH105" s="154"/>
      <c r="NFI105" s="154"/>
      <c r="NFJ105" s="154"/>
      <c r="NFK105" s="154"/>
      <c r="NFL105" s="154"/>
      <c r="NFM105" s="154"/>
      <c r="NFN105" s="154"/>
      <c r="NFO105" s="154"/>
      <c r="NFP105" s="154"/>
      <c r="NFQ105" s="154"/>
      <c r="NFR105" s="154"/>
      <c r="NFS105" s="154"/>
      <c r="NFT105" s="154"/>
      <c r="NFU105" s="154"/>
      <c r="NFV105" s="154"/>
      <c r="NFW105" s="154"/>
      <c r="NFX105" s="154"/>
      <c r="NFY105" s="154"/>
      <c r="NFZ105" s="154"/>
      <c r="NGA105" s="154"/>
      <c r="NGB105" s="154"/>
      <c r="NGC105" s="154"/>
      <c r="NGD105" s="154"/>
      <c r="NGE105" s="154"/>
      <c r="NGF105" s="154"/>
      <c r="NGG105" s="154"/>
      <c r="NGH105" s="154"/>
      <c r="NGI105" s="154"/>
      <c r="NGJ105" s="154"/>
      <c r="NGK105" s="154"/>
      <c r="NGL105" s="154"/>
      <c r="NGM105" s="154"/>
      <c r="NGN105" s="154"/>
      <c r="NGO105" s="154"/>
      <c r="NGP105" s="154"/>
      <c r="NGQ105" s="154"/>
      <c r="NGR105" s="154"/>
      <c r="NGS105" s="154"/>
      <c r="NGT105" s="154"/>
      <c r="NGU105" s="154"/>
      <c r="NGV105" s="154"/>
      <c r="NGW105" s="154"/>
      <c r="NGX105" s="154"/>
      <c r="NGY105" s="154"/>
      <c r="NGZ105" s="154"/>
      <c r="NHA105" s="154"/>
      <c r="NHB105" s="154"/>
      <c r="NHC105" s="154"/>
      <c r="NHD105" s="154"/>
      <c r="NHE105" s="154"/>
      <c r="NHF105" s="154"/>
      <c r="NHG105" s="154"/>
      <c r="NHH105" s="154"/>
      <c r="NHI105" s="154"/>
      <c r="NHJ105" s="154"/>
      <c r="NHK105" s="154"/>
      <c r="NHL105" s="154"/>
      <c r="NHM105" s="154"/>
      <c r="NHN105" s="154"/>
      <c r="NHO105" s="154"/>
      <c r="NHP105" s="154"/>
      <c r="NHQ105" s="154"/>
      <c r="NHR105" s="154"/>
      <c r="NHS105" s="154"/>
      <c r="NHT105" s="154"/>
      <c r="NHU105" s="154"/>
      <c r="NHV105" s="154"/>
      <c r="NHW105" s="154"/>
      <c r="NHX105" s="154"/>
      <c r="NHY105" s="154"/>
      <c r="NHZ105" s="154"/>
      <c r="NIA105" s="154"/>
      <c r="NIB105" s="154"/>
      <c r="NIC105" s="154"/>
      <c r="NID105" s="154"/>
      <c r="NIE105" s="154"/>
      <c r="NIF105" s="154"/>
      <c r="NIG105" s="154"/>
      <c r="NIH105" s="154"/>
      <c r="NII105" s="154"/>
      <c r="NIJ105" s="154"/>
      <c r="NIK105" s="154"/>
      <c r="NIL105" s="154"/>
      <c r="NIM105" s="154"/>
      <c r="NIN105" s="154"/>
      <c r="NIO105" s="154"/>
      <c r="NIP105" s="154"/>
      <c r="NIQ105" s="154"/>
      <c r="NIR105" s="154"/>
      <c r="NIS105" s="154"/>
      <c r="NIT105" s="154"/>
      <c r="NIU105" s="154"/>
      <c r="NIV105" s="154"/>
      <c r="NIW105" s="154"/>
      <c r="NIX105" s="154"/>
      <c r="NIY105" s="154"/>
      <c r="NIZ105" s="154"/>
      <c r="NJA105" s="154"/>
      <c r="NJB105" s="154"/>
      <c r="NJC105" s="154"/>
      <c r="NJD105" s="154"/>
      <c r="NJE105" s="154"/>
      <c r="NJF105" s="154"/>
      <c r="NJG105" s="154"/>
      <c r="NJH105" s="154"/>
      <c r="NJI105" s="154"/>
      <c r="NJJ105" s="154"/>
      <c r="NJK105" s="154"/>
      <c r="NJL105" s="154"/>
      <c r="NJM105" s="154"/>
      <c r="NJN105" s="154"/>
      <c r="NJO105" s="154"/>
      <c r="NJP105" s="154"/>
      <c r="NJQ105" s="154"/>
      <c r="NJR105" s="154"/>
      <c r="NJS105" s="154"/>
      <c r="NJT105" s="154"/>
      <c r="NJU105" s="154"/>
      <c r="NJV105" s="154"/>
      <c r="NJW105" s="154"/>
      <c r="NJX105" s="154"/>
      <c r="NJY105" s="154"/>
      <c r="NJZ105" s="154"/>
      <c r="NKA105" s="154"/>
      <c r="NKB105" s="154"/>
      <c r="NKC105" s="154"/>
      <c r="NKD105" s="154"/>
      <c r="NKE105" s="154"/>
      <c r="NKF105" s="154"/>
      <c r="NKG105" s="154"/>
      <c r="NKH105" s="154"/>
      <c r="NKI105" s="154"/>
      <c r="NKJ105" s="154"/>
      <c r="NKK105" s="154"/>
      <c r="NKL105" s="154"/>
      <c r="NKM105" s="154"/>
      <c r="NKN105" s="154"/>
      <c r="NKO105" s="154"/>
      <c r="NKP105" s="154"/>
      <c r="NKQ105" s="154"/>
      <c r="NKR105" s="154"/>
      <c r="NKS105" s="154"/>
      <c r="NKT105" s="154"/>
      <c r="NKU105" s="154"/>
      <c r="NKV105" s="154"/>
      <c r="NKW105" s="154"/>
      <c r="NKX105" s="154"/>
      <c r="NKY105" s="154"/>
      <c r="NKZ105" s="154"/>
      <c r="NLA105" s="154"/>
      <c r="NLB105" s="154"/>
      <c r="NLC105" s="154"/>
      <c r="NLD105" s="154"/>
      <c r="NLE105" s="154"/>
      <c r="NLF105" s="154"/>
      <c r="NLG105" s="154"/>
      <c r="NLH105" s="154"/>
      <c r="NLI105" s="154"/>
      <c r="NLJ105" s="154"/>
      <c r="NLK105" s="154"/>
      <c r="NLL105" s="154"/>
      <c r="NLM105" s="154"/>
      <c r="NLN105" s="154"/>
      <c r="NLO105" s="154"/>
      <c r="NLP105" s="154"/>
      <c r="NLQ105" s="154"/>
      <c r="NLR105" s="154"/>
      <c r="NLS105" s="154"/>
      <c r="NLT105" s="154"/>
      <c r="NLU105" s="154"/>
      <c r="NLV105" s="154"/>
      <c r="NLW105" s="154"/>
      <c r="NLX105" s="154"/>
      <c r="NLY105" s="154"/>
      <c r="NLZ105" s="154"/>
      <c r="NMA105" s="154"/>
      <c r="NMB105" s="154"/>
      <c r="NMC105" s="154"/>
      <c r="NMD105" s="154"/>
      <c r="NME105" s="154"/>
      <c r="NMF105" s="154"/>
      <c r="NMG105" s="154"/>
      <c r="NMH105" s="154"/>
      <c r="NMI105" s="154"/>
      <c r="NMJ105" s="154"/>
      <c r="NMK105" s="154"/>
      <c r="NML105" s="154"/>
      <c r="NMM105" s="154"/>
      <c r="NMN105" s="154"/>
      <c r="NMO105" s="154"/>
      <c r="NMP105" s="154"/>
      <c r="NMQ105" s="154"/>
      <c r="NMR105" s="154"/>
      <c r="NMS105" s="154"/>
      <c r="NMT105" s="154"/>
      <c r="NMU105" s="154"/>
      <c r="NMV105" s="154"/>
      <c r="NMW105" s="154"/>
      <c r="NMX105" s="154"/>
      <c r="NMY105" s="154"/>
      <c r="NMZ105" s="154"/>
      <c r="NNA105" s="154"/>
      <c r="NNB105" s="154"/>
      <c r="NNC105" s="154"/>
      <c r="NND105" s="154"/>
      <c r="NNE105" s="154"/>
      <c r="NNF105" s="154"/>
      <c r="NNG105" s="154"/>
      <c r="NNH105" s="154"/>
      <c r="NNI105" s="154"/>
      <c r="NNJ105" s="154"/>
      <c r="NNK105" s="154"/>
      <c r="NNL105" s="154"/>
      <c r="NNM105" s="154"/>
      <c r="NNN105" s="154"/>
      <c r="NNO105" s="154"/>
      <c r="NNP105" s="154"/>
      <c r="NNQ105" s="154"/>
      <c r="NNR105" s="154"/>
      <c r="NNS105" s="154"/>
      <c r="NNT105" s="154"/>
      <c r="NNU105" s="154"/>
      <c r="NNV105" s="154"/>
      <c r="NNW105" s="154"/>
      <c r="NNX105" s="154"/>
      <c r="NNY105" s="154"/>
      <c r="NNZ105" s="154"/>
      <c r="NOA105" s="154"/>
      <c r="NOB105" s="154"/>
      <c r="NOC105" s="154"/>
      <c r="NOD105" s="154"/>
      <c r="NOE105" s="154"/>
      <c r="NOF105" s="154"/>
      <c r="NOG105" s="154"/>
      <c r="NOH105" s="154"/>
      <c r="NOI105" s="154"/>
      <c r="NOJ105" s="154"/>
      <c r="NOK105" s="154"/>
      <c r="NOL105" s="154"/>
      <c r="NOM105" s="154"/>
      <c r="NON105" s="154"/>
      <c r="NOO105" s="154"/>
      <c r="NOP105" s="154"/>
      <c r="NOQ105" s="154"/>
      <c r="NOR105" s="154"/>
      <c r="NOS105" s="154"/>
      <c r="NOT105" s="154"/>
      <c r="NOU105" s="154"/>
      <c r="NOV105" s="154"/>
      <c r="NOW105" s="154"/>
      <c r="NOX105" s="154"/>
      <c r="NOY105" s="154"/>
      <c r="NOZ105" s="154"/>
      <c r="NPA105" s="154"/>
      <c r="NPB105" s="154"/>
      <c r="NPC105" s="154"/>
      <c r="NPD105" s="154"/>
      <c r="NPE105" s="154"/>
      <c r="NPF105" s="154"/>
      <c r="NPG105" s="154"/>
      <c r="NPH105" s="154"/>
      <c r="NPI105" s="154"/>
      <c r="NPJ105" s="154"/>
      <c r="NPK105" s="154"/>
      <c r="NPL105" s="154"/>
      <c r="NPM105" s="154"/>
      <c r="NPN105" s="154"/>
      <c r="NPO105" s="154"/>
      <c r="NPP105" s="154"/>
      <c r="NPQ105" s="154"/>
      <c r="NPR105" s="154"/>
      <c r="NPS105" s="154"/>
      <c r="NPT105" s="154"/>
      <c r="NPU105" s="154"/>
      <c r="NPV105" s="154"/>
      <c r="NPW105" s="154"/>
      <c r="NPX105" s="154"/>
      <c r="NPY105" s="154"/>
      <c r="NPZ105" s="154"/>
      <c r="NQA105" s="154"/>
      <c r="NQB105" s="154"/>
      <c r="NQC105" s="154"/>
      <c r="NQD105" s="154"/>
      <c r="NQE105" s="154"/>
      <c r="NQF105" s="154"/>
      <c r="NQG105" s="154"/>
      <c r="NQH105" s="154"/>
      <c r="NQI105" s="154"/>
      <c r="NQJ105" s="154"/>
      <c r="NQK105" s="154"/>
      <c r="NQL105" s="154"/>
      <c r="NQM105" s="154"/>
      <c r="NQN105" s="154"/>
      <c r="NQO105" s="154"/>
      <c r="NQP105" s="154"/>
      <c r="NQQ105" s="154"/>
      <c r="NQR105" s="154"/>
      <c r="NQS105" s="154"/>
      <c r="NQT105" s="154"/>
      <c r="NQU105" s="154"/>
      <c r="NQV105" s="154"/>
      <c r="NQW105" s="154"/>
      <c r="NQX105" s="154"/>
      <c r="NQY105" s="154"/>
      <c r="NQZ105" s="154"/>
      <c r="NRA105" s="154"/>
      <c r="NRB105" s="154"/>
      <c r="NRC105" s="154"/>
      <c r="NRD105" s="154"/>
      <c r="NRE105" s="154"/>
      <c r="NRF105" s="154"/>
      <c r="NRG105" s="154"/>
      <c r="NRH105" s="154"/>
      <c r="NRI105" s="154"/>
      <c r="NRJ105" s="154"/>
      <c r="NRK105" s="154"/>
      <c r="NRL105" s="154"/>
      <c r="NRM105" s="154"/>
      <c r="NRN105" s="154"/>
      <c r="NRO105" s="154"/>
      <c r="NRP105" s="154"/>
      <c r="NRQ105" s="154"/>
      <c r="NRR105" s="154"/>
      <c r="NRS105" s="154"/>
      <c r="NRT105" s="154"/>
      <c r="NRU105" s="154"/>
      <c r="NRV105" s="154"/>
      <c r="NRW105" s="154"/>
      <c r="NRX105" s="154"/>
      <c r="NRY105" s="154"/>
      <c r="NRZ105" s="154"/>
      <c r="NSA105" s="154"/>
      <c r="NSB105" s="154"/>
      <c r="NSC105" s="154"/>
      <c r="NSD105" s="154"/>
      <c r="NSE105" s="154"/>
      <c r="NSF105" s="154"/>
      <c r="NSG105" s="154"/>
      <c r="NSH105" s="154"/>
      <c r="NSI105" s="154"/>
      <c r="NSJ105" s="154"/>
      <c r="NSK105" s="154"/>
      <c r="NSL105" s="154"/>
      <c r="NSM105" s="154"/>
      <c r="NSN105" s="154"/>
      <c r="NSO105" s="154"/>
      <c r="NSP105" s="154"/>
      <c r="NSQ105" s="154"/>
      <c r="NSR105" s="154"/>
      <c r="NSS105" s="154"/>
      <c r="NST105" s="154"/>
      <c r="NSU105" s="154"/>
      <c r="NSV105" s="154"/>
      <c r="NSW105" s="154"/>
      <c r="NSX105" s="154"/>
      <c r="NSY105" s="154"/>
      <c r="NSZ105" s="154"/>
      <c r="NTA105" s="154"/>
      <c r="NTB105" s="154"/>
      <c r="NTC105" s="154"/>
      <c r="NTD105" s="154"/>
      <c r="NTE105" s="154"/>
      <c r="NTF105" s="154"/>
      <c r="NTG105" s="154"/>
      <c r="NTH105" s="154"/>
      <c r="NTI105" s="154"/>
      <c r="NTJ105" s="154"/>
      <c r="NTK105" s="154"/>
      <c r="NTL105" s="154"/>
      <c r="NTM105" s="154"/>
      <c r="NTN105" s="154"/>
      <c r="NTO105" s="154"/>
      <c r="NTP105" s="154"/>
      <c r="NTQ105" s="154"/>
      <c r="NTR105" s="154"/>
      <c r="NTS105" s="154"/>
      <c r="NTT105" s="154"/>
      <c r="NTU105" s="154"/>
      <c r="NTV105" s="154"/>
      <c r="NTW105" s="154"/>
      <c r="NTX105" s="154"/>
      <c r="NTY105" s="154"/>
      <c r="NTZ105" s="154"/>
      <c r="NUA105" s="154"/>
      <c r="NUB105" s="154"/>
      <c r="NUC105" s="154"/>
      <c r="NUD105" s="154"/>
      <c r="NUE105" s="154"/>
      <c r="NUF105" s="154"/>
      <c r="NUG105" s="154"/>
      <c r="NUH105" s="154"/>
      <c r="NUI105" s="154"/>
      <c r="NUJ105" s="154"/>
      <c r="NUK105" s="154"/>
      <c r="NUL105" s="154"/>
      <c r="NUM105" s="154"/>
      <c r="NUN105" s="154"/>
      <c r="NUO105" s="154"/>
      <c r="NUP105" s="154"/>
      <c r="NUQ105" s="154"/>
      <c r="NUR105" s="154"/>
      <c r="NUS105" s="154"/>
      <c r="NUT105" s="154"/>
      <c r="NUU105" s="154"/>
      <c r="NUV105" s="154"/>
      <c r="NUW105" s="154"/>
      <c r="NUX105" s="154"/>
      <c r="NUY105" s="154"/>
      <c r="NUZ105" s="154"/>
      <c r="NVA105" s="154"/>
      <c r="NVB105" s="154"/>
      <c r="NVC105" s="154"/>
      <c r="NVD105" s="154"/>
      <c r="NVE105" s="154"/>
      <c r="NVF105" s="154"/>
      <c r="NVG105" s="154"/>
      <c r="NVH105" s="154"/>
      <c r="NVI105" s="154"/>
      <c r="NVJ105" s="154"/>
      <c r="NVK105" s="154"/>
      <c r="NVL105" s="154"/>
      <c r="NVM105" s="154"/>
      <c r="NVN105" s="154"/>
      <c r="NVO105" s="154"/>
      <c r="NVP105" s="154"/>
      <c r="NVQ105" s="154"/>
      <c r="NVR105" s="154"/>
      <c r="NVS105" s="154"/>
      <c r="NVT105" s="154"/>
      <c r="NVU105" s="154"/>
      <c r="NVV105" s="154"/>
      <c r="NVW105" s="154"/>
      <c r="NVX105" s="154"/>
      <c r="NVY105" s="154"/>
      <c r="NVZ105" s="154"/>
      <c r="NWA105" s="154"/>
      <c r="NWB105" s="154"/>
      <c r="NWC105" s="154"/>
      <c r="NWD105" s="154"/>
      <c r="NWE105" s="154"/>
      <c r="NWF105" s="154"/>
      <c r="NWG105" s="154"/>
      <c r="NWH105" s="154"/>
      <c r="NWI105" s="154"/>
      <c r="NWJ105" s="154"/>
      <c r="NWK105" s="154"/>
      <c r="NWL105" s="154"/>
      <c r="NWM105" s="154"/>
      <c r="NWN105" s="154"/>
      <c r="NWO105" s="154"/>
      <c r="NWP105" s="154"/>
      <c r="NWQ105" s="154"/>
      <c r="NWR105" s="154"/>
      <c r="NWS105" s="154"/>
      <c r="NWT105" s="154"/>
      <c r="NWU105" s="154"/>
      <c r="NWV105" s="154"/>
      <c r="NWW105" s="154"/>
      <c r="NWX105" s="154"/>
      <c r="NWY105" s="154"/>
      <c r="NWZ105" s="154"/>
      <c r="NXA105" s="154"/>
      <c r="NXB105" s="154"/>
      <c r="NXC105" s="154"/>
      <c r="NXD105" s="154"/>
      <c r="NXE105" s="154"/>
      <c r="NXF105" s="154"/>
      <c r="NXG105" s="154"/>
      <c r="NXH105" s="154"/>
      <c r="NXI105" s="154"/>
      <c r="NXJ105" s="154"/>
      <c r="NXK105" s="154"/>
      <c r="NXL105" s="154"/>
      <c r="NXM105" s="154"/>
      <c r="NXN105" s="154"/>
      <c r="NXO105" s="154"/>
      <c r="NXP105" s="154"/>
      <c r="NXQ105" s="154"/>
      <c r="NXR105" s="154"/>
      <c r="NXS105" s="154"/>
      <c r="NXT105" s="154"/>
      <c r="NXU105" s="154"/>
      <c r="NXV105" s="154"/>
      <c r="NXW105" s="154"/>
      <c r="NXX105" s="154"/>
      <c r="NXY105" s="154"/>
      <c r="NXZ105" s="154"/>
      <c r="NYA105" s="154"/>
      <c r="NYB105" s="154"/>
      <c r="NYC105" s="154"/>
      <c r="NYD105" s="154"/>
      <c r="NYE105" s="154"/>
      <c r="NYF105" s="154"/>
      <c r="NYG105" s="154"/>
      <c r="NYH105" s="154"/>
      <c r="NYI105" s="154"/>
      <c r="NYJ105" s="154"/>
      <c r="NYK105" s="154"/>
      <c r="NYL105" s="154"/>
      <c r="NYM105" s="154"/>
      <c r="NYN105" s="154"/>
      <c r="NYO105" s="154"/>
      <c r="NYP105" s="154"/>
      <c r="NYQ105" s="154"/>
      <c r="NYR105" s="154"/>
      <c r="NYS105" s="154"/>
      <c r="NYT105" s="154"/>
      <c r="NYU105" s="154"/>
      <c r="NYV105" s="154"/>
      <c r="NYW105" s="154"/>
      <c r="NYX105" s="154"/>
      <c r="NYY105" s="154"/>
      <c r="NYZ105" s="154"/>
      <c r="NZA105" s="154"/>
      <c r="NZB105" s="154"/>
      <c r="NZC105" s="154"/>
      <c r="NZD105" s="154"/>
      <c r="NZE105" s="154"/>
      <c r="NZF105" s="154"/>
      <c r="NZG105" s="154"/>
      <c r="NZH105" s="154"/>
      <c r="NZI105" s="154"/>
      <c r="NZJ105" s="154"/>
      <c r="NZK105" s="154"/>
      <c r="NZL105" s="154"/>
      <c r="NZM105" s="154"/>
      <c r="NZN105" s="154"/>
      <c r="NZO105" s="154"/>
      <c r="NZP105" s="154"/>
      <c r="NZQ105" s="154"/>
      <c r="NZR105" s="154"/>
      <c r="NZS105" s="154"/>
      <c r="NZT105" s="154"/>
      <c r="NZU105" s="154"/>
      <c r="NZV105" s="154"/>
      <c r="NZW105" s="154"/>
      <c r="NZX105" s="154"/>
      <c r="NZY105" s="154"/>
      <c r="NZZ105" s="154"/>
      <c r="OAA105" s="154"/>
      <c r="OAB105" s="154"/>
      <c r="OAC105" s="154"/>
      <c r="OAD105" s="154"/>
      <c r="OAE105" s="154"/>
      <c r="OAF105" s="154"/>
      <c r="OAG105" s="154"/>
      <c r="OAH105" s="154"/>
      <c r="OAI105" s="154"/>
      <c r="OAJ105" s="154"/>
      <c r="OAK105" s="154"/>
      <c r="OAL105" s="154"/>
      <c r="OAM105" s="154"/>
      <c r="OAN105" s="154"/>
      <c r="OAO105" s="154"/>
      <c r="OAP105" s="154"/>
      <c r="OAQ105" s="154"/>
      <c r="OAR105" s="154"/>
      <c r="OAS105" s="154"/>
      <c r="OAT105" s="154"/>
      <c r="OAU105" s="154"/>
      <c r="OAV105" s="154"/>
      <c r="OAW105" s="154"/>
      <c r="OAX105" s="154"/>
      <c r="OAY105" s="154"/>
      <c r="OAZ105" s="154"/>
      <c r="OBA105" s="154"/>
      <c r="OBB105" s="154"/>
      <c r="OBC105" s="154"/>
      <c r="OBD105" s="154"/>
      <c r="OBE105" s="154"/>
      <c r="OBF105" s="154"/>
      <c r="OBG105" s="154"/>
      <c r="OBH105" s="154"/>
      <c r="OBI105" s="154"/>
      <c r="OBJ105" s="154"/>
      <c r="OBK105" s="154"/>
      <c r="OBL105" s="154"/>
      <c r="OBM105" s="154"/>
      <c r="OBN105" s="154"/>
      <c r="OBO105" s="154"/>
      <c r="OBP105" s="154"/>
      <c r="OBQ105" s="154"/>
      <c r="OBR105" s="154"/>
      <c r="OBS105" s="154"/>
      <c r="OBT105" s="154"/>
      <c r="OBU105" s="154"/>
      <c r="OBV105" s="154"/>
      <c r="OBW105" s="154"/>
      <c r="OBX105" s="154"/>
      <c r="OBY105" s="154"/>
      <c r="OBZ105" s="154"/>
      <c r="OCA105" s="154"/>
      <c r="OCB105" s="154"/>
      <c r="OCC105" s="154"/>
      <c r="OCD105" s="154"/>
      <c r="OCE105" s="154"/>
      <c r="OCF105" s="154"/>
      <c r="OCG105" s="154"/>
      <c r="OCH105" s="154"/>
      <c r="OCI105" s="154"/>
      <c r="OCJ105" s="154"/>
      <c r="OCK105" s="154"/>
      <c r="OCL105" s="154"/>
      <c r="OCM105" s="154"/>
      <c r="OCN105" s="154"/>
      <c r="OCO105" s="154"/>
      <c r="OCP105" s="154"/>
      <c r="OCQ105" s="154"/>
      <c r="OCR105" s="154"/>
      <c r="OCS105" s="154"/>
      <c r="OCT105" s="154"/>
      <c r="OCU105" s="154"/>
      <c r="OCV105" s="154"/>
      <c r="OCW105" s="154"/>
      <c r="OCX105" s="154"/>
      <c r="OCY105" s="154"/>
      <c r="OCZ105" s="154"/>
      <c r="ODA105" s="154"/>
      <c r="ODB105" s="154"/>
      <c r="ODC105" s="154"/>
      <c r="ODD105" s="154"/>
      <c r="ODE105" s="154"/>
      <c r="ODF105" s="154"/>
      <c r="ODG105" s="154"/>
      <c r="ODH105" s="154"/>
      <c r="ODI105" s="154"/>
      <c r="ODJ105" s="154"/>
      <c r="ODK105" s="154"/>
      <c r="ODL105" s="154"/>
      <c r="ODM105" s="154"/>
      <c r="ODN105" s="154"/>
      <c r="ODO105" s="154"/>
      <c r="ODP105" s="154"/>
      <c r="ODQ105" s="154"/>
      <c r="ODR105" s="154"/>
      <c r="ODS105" s="154"/>
      <c r="ODT105" s="154"/>
      <c r="ODU105" s="154"/>
      <c r="ODV105" s="154"/>
      <c r="ODW105" s="154"/>
      <c r="ODX105" s="154"/>
      <c r="ODY105" s="154"/>
      <c r="ODZ105" s="154"/>
      <c r="OEA105" s="154"/>
      <c r="OEB105" s="154"/>
      <c r="OEC105" s="154"/>
      <c r="OED105" s="154"/>
      <c r="OEE105" s="154"/>
      <c r="OEF105" s="154"/>
      <c r="OEG105" s="154"/>
      <c r="OEH105" s="154"/>
      <c r="OEI105" s="154"/>
      <c r="OEJ105" s="154"/>
      <c r="OEK105" s="154"/>
      <c r="OEL105" s="154"/>
      <c r="OEM105" s="154"/>
      <c r="OEN105" s="154"/>
      <c r="OEO105" s="154"/>
      <c r="OEP105" s="154"/>
      <c r="OEQ105" s="154"/>
      <c r="OER105" s="154"/>
      <c r="OES105" s="154"/>
      <c r="OET105" s="154"/>
      <c r="OEU105" s="154"/>
      <c r="OEV105" s="154"/>
      <c r="OEW105" s="154"/>
      <c r="OEX105" s="154"/>
      <c r="OEY105" s="154"/>
      <c r="OEZ105" s="154"/>
      <c r="OFA105" s="154"/>
      <c r="OFB105" s="154"/>
      <c r="OFC105" s="154"/>
      <c r="OFD105" s="154"/>
      <c r="OFE105" s="154"/>
      <c r="OFF105" s="154"/>
      <c r="OFG105" s="154"/>
      <c r="OFH105" s="154"/>
      <c r="OFI105" s="154"/>
      <c r="OFJ105" s="154"/>
      <c r="OFK105" s="154"/>
      <c r="OFL105" s="154"/>
      <c r="OFM105" s="154"/>
      <c r="OFN105" s="154"/>
      <c r="OFO105" s="154"/>
      <c r="OFP105" s="154"/>
      <c r="OFQ105" s="154"/>
      <c r="OFR105" s="154"/>
      <c r="OFS105" s="154"/>
      <c r="OFT105" s="154"/>
      <c r="OFU105" s="154"/>
      <c r="OFV105" s="154"/>
      <c r="OFW105" s="154"/>
      <c r="OFX105" s="154"/>
      <c r="OFY105" s="154"/>
      <c r="OFZ105" s="154"/>
      <c r="OGA105" s="154"/>
      <c r="OGB105" s="154"/>
      <c r="OGC105" s="154"/>
      <c r="OGD105" s="154"/>
      <c r="OGE105" s="154"/>
      <c r="OGF105" s="154"/>
      <c r="OGG105" s="154"/>
      <c r="OGH105" s="154"/>
      <c r="OGI105" s="154"/>
      <c r="OGJ105" s="154"/>
      <c r="OGK105" s="154"/>
      <c r="OGL105" s="154"/>
      <c r="OGM105" s="154"/>
      <c r="OGN105" s="154"/>
      <c r="OGO105" s="154"/>
      <c r="OGP105" s="154"/>
      <c r="OGQ105" s="154"/>
      <c r="OGR105" s="154"/>
      <c r="OGS105" s="154"/>
      <c r="OGT105" s="154"/>
      <c r="OGU105" s="154"/>
      <c r="OGV105" s="154"/>
      <c r="OGW105" s="154"/>
      <c r="OGX105" s="154"/>
      <c r="OGY105" s="154"/>
      <c r="OGZ105" s="154"/>
      <c r="OHA105" s="154"/>
      <c r="OHB105" s="154"/>
      <c r="OHC105" s="154"/>
      <c r="OHD105" s="154"/>
      <c r="OHE105" s="154"/>
      <c r="OHF105" s="154"/>
      <c r="OHG105" s="154"/>
      <c r="OHH105" s="154"/>
      <c r="OHI105" s="154"/>
      <c r="OHJ105" s="154"/>
      <c r="OHK105" s="154"/>
      <c r="OHL105" s="154"/>
      <c r="OHM105" s="154"/>
      <c r="OHN105" s="154"/>
      <c r="OHO105" s="154"/>
      <c r="OHP105" s="154"/>
      <c r="OHQ105" s="154"/>
      <c r="OHR105" s="154"/>
      <c r="OHS105" s="154"/>
      <c r="OHT105" s="154"/>
      <c r="OHU105" s="154"/>
      <c r="OHV105" s="154"/>
      <c r="OHW105" s="154"/>
      <c r="OHX105" s="154"/>
      <c r="OHY105" s="154"/>
      <c r="OHZ105" s="154"/>
      <c r="OIA105" s="154"/>
      <c r="OIB105" s="154"/>
      <c r="OIC105" s="154"/>
      <c r="OID105" s="154"/>
      <c r="OIE105" s="154"/>
      <c r="OIF105" s="154"/>
      <c r="OIG105" s="154"/>
      <c r="OIH105" s="154"/>
      <c r="OII105" s="154"/>
      <c r="OIJ105" s="154"/>
      <c r="OIK105" s="154"/>
      <c r="OIL105" s="154"/>
      <c r="OIM105" s="154"/>
      <c r="OIN105" s="154"/>
      <c r="OIO105" s="154"/>
      <c r="OIP105" s="154"/>
      <c r="OIQ105" s="154"/>
      <c r="OIR105" s="154"/>
      <c r="OIS105" s="154"/>
      <c r="OIT105" s="154"/>
      <c r="OIU105" s="154"/>
      <c r="OIV105" s="154"/>
      <c r="OIW105" s="154"/>
      <c r="OIX105" s="154"/>
      <c r="OIY105" s="154"/>
      <c r="OIZ105" s="154"/>
      <c r="OJA105" s="154"/>
      <c r="OJB105" s="154"/>
      <c r="OJC105" s="154"/>
      <c r="OJD105" s="154"/>
      <c r="OJE105" s="154"/>
      <c r="OJF105" s="154"/>
      <c r="OJG105" s="154"/>
      <c r="OJH105" s="154"/>
      <c r="OJI105" s="154"/>
      <c r="OJJ105" s="154"/>
      <c r="OJK105" s="154"/>
      <c r="OJL105" s="154"/>
      <c r="OJM105" s="154"/>
      <c r="OJN105" s="154"/>
      <c r="OJO105" s="154"/>
      <c r="OJP105" s="154"/>
      <c r="OJQ105" s="154"/>
      <c r="OJR105" s="154"/>
      <c r="OJS105" s="154"/>
      <c r="OJT105" s="154"/>
      <c r="OJU105" s="154"/>
      <c r="OJV105" s="154"/>
      <c r="OJW105" s="154"/>
      <c r="OJX105" s="154"/>
      <c r="OJY105" s="154"/>
      <c r="OJZ105" s="154"/>
      <c r="OKA105" s="154"/>
      <c r="OKB105" s="154"/>
      <c r="OKC105" s="154"/>
      <c r="OKD105" s="154"/>
      <c r="OKE105" s="154"/>
      <c r="OKF105" s="154"/>
      <c r="OKG105" s="154"/>
      <c r="OKH105" s="154"/>
      <c r="OKI105" s="154"/>
      <c r="OKJ105" s="154"/>
      <c r="OKK105" s="154"/>
      <c r="OKL105" s="154"/>
      <c r="OKM105" s="154"/>
      <c r="OKN105" s="154"/>
      <c r="OKO105" s="154"/>
      <c r="OKP105" s="154"/>
      <c r="OKQ105" s="154"/>
      <c r="OKR105" s="154"/>
      <c r="OKS105" s="154"/>
      <c r="OKT105" s="154"/>
      <c r="OKU105" s="154"/>
      <c r="OKV105" s="154"/>
      <c r="OKW105" s="154"/>
      <c r="OKX105" s="154"/>
      <c r="OKY105" s="154"/>
      <c r="OKZ105" s="154"/>
      <c r="OLA105" s="154"/>
      <c r="OLB105" s="154"/>
      <c r="OLC105" s="154"/>
      <c r="OLD105" s="154"/>
      <c r="OLE105" s="154"/>
      <c r="OLF105" s="154"/>
      <c r="OLG105" s="154"/>
      <c r="OLH105" s="154"/>
      <c r="OLI105" s="154"/>
      <c r="OLJ105" s="154"/>
      <c r="OLK105" s="154"/>
      <c r="OLL105" s="154"/>
      <c r="OLM105" s="154"/>
      <c r="OLN105" s="154"/>
      <c r="OLO105" s="154"/>
      <c r="OLP105" s="154"/>
      <c r="OLQ105" s="154"/>
      <c r="OLR105" s="154"/>
      <c r="OLS105" s="154"/>
      <c r="OLT105" s="154"/>
      <c r="OLU105" s="154"/>
      <c r="OLV105" s="154"/>
      <c r="OLW105" s="154"/>
      <c r="OLX105" s="154"/>
      <c r="OLY105" s="154"/>
      <c r="OLZ105" s="154"/>
      <c r="OMA105" s="154"/>
      <c r="OMB105" s="154"/>
      <c r="OMC105" s="154"/>
      <c r="OMD105" s="154"/>
      <c r="OME105" s="154"/>
      <c r="OMF105" s="154"/>
      <c r="OMG105" s="154"/>
      <c r="OMH105" s="154"/>
      <c r="OMI105" s="154"/>
      <c r="OMJ105" s="154"/>
      <c r="OMK105" s="154"/>
      <c r="OML105" s="154"/>
      <c r="OMM105" s="154"/>
      <c r="OMN105" s="154"/>
      <c r="OMO105" s="154"/>
      <c r="OMP105" s="154"/>
      <c r="OMQ105" s="154"/>
      <c r="OMR105" s="154"/>
      <c r="OMS105" s="154"/>
      <c r="OMT105" s="154"/>
      <c r="OMU105" s="154"/>
      <c r="OMV105" s="154"/>
      <c r="OMW105" s="154"/>
      <c r="OMX105" s="154"/>
      <c r="OMY105" s="154"/>
      <c r="OMZ105" s="154"/>
      <c r="ONA105" s="154"/>
      <c r="ONB105" s="154"/>
      <c r="ONC105" s="154"/>
      <c r="OND105" s="154"/>
      <c r="ONE105" s="154"/>
      <c r="ONF105" s="154"/>
      <c r="ONG105" s="154"/>
      <c r="ONH105" s="154"/>
      <c r="ONI105" s="154"/>
      <c r="ONJ105" s="154"/>
      <c r="ONK105" s="154"/>
      <c r="ONL105" s="154"/>
      <c r="ONM105" s="154"/>
      <c r="ONN105" s="154"/>
      <c r="ONO105" s="154"/>
      <c r="ONP105" s="154"/>
      <c r="ONQ105" s="154"/>
      <c r="ONR105" s="154"/>
      <c r="ONS105" s="154"/>
      <c r="ONT105" s="154"/>
      <c r="ONU105" s="154"/>
      <c r="ONV105" s="154"/>
      <c r="ONW105" s="154"/>
      <c r="ONX105" s="154"/>
      <c r="ONY105" s="154"/>
      <c r="ONZ105" s="154"/>
      <c r="OOA105" s="154"/>
      <c r="OOB105" s="154"/>
      <c r="OOC105" s="154"/>
      <c r="OOD105" s="154"/>
      <c r="OOE105" s="154"/>
      <c r="OOF105" s="154"/>
      <c r="OOG105" s="154"/>
      <c r="OOH105" s="154"/>
      <c r="OOI105" s="154"/>
      <c r="OOJ105" s="154"/>
      <c r="OOK105" s="154"/>
      <c r="OOL105" s="154"/>
      <c r="OOM105" s="154"/>
      <c r="OON105" s="154"/>
      <c r="OOO105" s="154"/>
      <c r="OOP105" s="154"/>
      <c r="OOQ105" s="154"/>
      <c r="OOR105" s="154"/>
      <c r="OOS105" s="154"/>
      <c r="OOT105" s="154"/>
      <c r="OOU105" s="154"/>
      <c r="OOV105" s="154"/>
      <c r="OOW105" s="154"/>
      <c r="OOX105" s="154"/>
      <c r="OOY105" s="154"/>
      <c r="OOZ105" s="154"/>
      <c r="OPA105" s="154"/>
      <c r="OPB105" s="154"/>
      <c r="OPC105" s="154"/>
      <c r="OPD105" s="154"/>
      <c r="OPE105" s="154"/>
      <c r="OPF105" s="154"/>
      <c r="OPG105" s="154"/>
      <c r="OPH105" s="154"/>
      <c r="OPI105" s="154"/>
      <c r="OPJ105" s="154"/>
      <c r="OPK105" s="154"/>
      <c r="OPL105" s="154"/>
      <c r="OPM105" s="154"/>
      <c r="OPN105" s="154"/>
      <c r="OPO105" s="154"/>
      <c r="OPP105" s="154"/>
      <c r="OPQ105" s="154"/>
      <c r="OPR105" s="154"/>
      <c r="OPS105" s="154"/>
      <c r="OPT105" s="154"/>
      <c r="OPU105" s="154"/>
      <c r="OPV105" s="154"/>
      <c r="OPW105" s="154"/>
      <c r="OPX105" s="154"/>
      <c r="OPY105" s="154"/>
      <c r="OPZ105" s="154"/>
      <c r="OQA105" s="154"/>
      <c r="OQB105" s="154"/>
      <c r="OQC105" s="154"/>
      <c r="OQD105" s="154"/>
      <c r="OQE105" s="154"/>
      <c r="OQF105" s="154"/>
      <c r="OQG105" s="154"/>
      <c r="OQH105" s="154"/>
      <c r="OQI105" s="154"/>
      <c r="OQJ105" s="154"/>
      <c r="OQK105" s="154"/>
      <c r="OQL105" s="154"/>
      <c r="OQM105" s="154"/>
      <c r="OQN105" s="154"/>
      <c r="OQO105" s="154"/>
      <c r="OQP105" s="154"/>
      <c r="OQQ105" s="154"/>
      <c r="OQR105" s="154"/>
      <c r="OQS105" s="154"/>
      <c r="OQT105" s="154"/>
      <c r="OQU105" s="154"/>
      <c r="OQV105" s="154"/>
      <c r="OQW105" s="154"/>
      <c r="OQX105" s="154"/>
      <c r="OQY105" s="154"/>
      <c r="OQZ105" s="154"/>
      <c r="ORA105" s="154"/>
      <c r="ORB105" s="154"/>
      <c r="ORC105" s="154"/>
      <c r="ORD105" s="154"/>
      <c r="ORE105" s="154"/>
      <c r="ORF105" s="154"/>
      <c r="ORG105" s="154"/>
      <c r="ORH105" s="154"/>
      <c r="ORI105" s="154"/>
      <c r="ORJ105" s="154"/>
      <c r="ORK105" s="154"/>
      <c r="ORL105" s="154"/>
      <c r="ORM105" s="154"/>
      <c r="ORN105" s="154"/>
      <c r="ORO105" s="154"/>
      <c r="ORP105" s="154"/>
      <c r="ORQ105" s="154"/>
      <c r="ORR105" s="154"/>
      <c r="ORS105" s="154"/>
      <c r="ORT105" s="154"/>
      <c r="ORU105" s="154"/>
      <c r="ORV105" s="154"/>
      <c r="ORW105" s="154"/>
      <c r="ORX105" s="154"/>
      <c r="ORY105" s="154"/>
      <c r="ORZ105" s="154"/>
      <c r="OSA105" s="154"/>
      <c r="OSB105" s="154"/>
      <c r="OSC105" s="154"/>
      <c r="OSD105" s="154"/>
      <c r="OSE105" s="154"/>
      <c r="OSF105" s="154"/>
      <c r="OSG105" s="154"/>
      <c r="OSH105" s="154"/>
      <c r="OSI105" s="154"/>
      <c r="OSJ105" s="154"/>
      <c r="OSK105" s="154"/>
      <c r="OSL105" s="154"/>
      <c r="OSM105" s="154"/>
      <c r="OSN105" s="154"/>
      <c r="OSO105" s="154"/>
      <c r="OSP105" s="154"/>
      <c r="OSQ105" s="154"/>
      <c r="OSR105" s="154"/>
      <c r="OSS105" s="154"/>
      <c r="OST105" s="154"/>
      <c r="OSU105" s="154"/>
      <c r="OSV105" s="154"/>
      <c r="OSW105" s="154"/>
      <c r="OSX105" s="154"/>
      <c r="OSY105" s="154"/>
      <c r="OSZ105" s="154"/>
      <c r="OTA105" s="154"/>
      <c r="OTB105" s="154"/>
      <c r="OTC105" s="154"/>
      <c r="OTD105" s="154"/>
      <c r="OTE105" s="154"/>
      <c r="OTF105" s="154"/>
      <c r="OTG105" s="154"/>
      <c r="OTH105" s="154"/>
      <c r="OTI105" s="154"/>
      <c r="OTJ105" s="154"/>
      <c r="OTK105" s="154"/>
      <c r="OTL105" s="154"/>
      <c r="OTM105" s="154"/>
      <c r="OTN105" s="154"/>
      <c r="OTO105" s="154"/>
      <c r="OTP105" s="154"/>
      <c r="OTQ105" s="154"/>
      <c r="OTR105" s="154"/>
      <c r="OTS105" s="154"/>
      <c r="OTT105" s="154"/>
      <c r="OTU105" s="154"/>
      <c r="OTV105" s="154"/>
      <c r="OTW105" s="154"/>
      <c r="OTX105" s="154"/>
      <c r="OTY105" s="154"/>
      <c r="OTZ105" s="154"/>
      <c r="OUA105" s="154"/>
      <c r="OUB105" s="154"/>
      <c r="OUC105" s="154"/>
      <c r="OUD105" s="154"/>
      <c r="OUE105" s="154"/>
      <c r="OUF105" s="154"/>
      <c r="OUG105" s="154"/>
      <c r="OUH105" s="154"/>
      <c r="OUI105" s="154"/>
      <c r="OUJ105" s="154"/>
      <c r="OUK105" s="154"/>
      <c r="OUL105" s="154"/>
      <c r="OUM105" s="154"/>
      <c r="OUN105" s="154"/>
      <c r="OUO105" s="154"/>
      <c r="OUP105" s="154"/>
      <c r="OUQ105" s="154"/>
      <c r="OUR105" s="154"/>
      <c r="OUS105" s="154"/>
      <c r="OUT105" s="154"/>
      <c r="OUU105" s="154"/>
      <c r="OUV105" s="154"/>
      <c r="OUW105" s="154"/>
      <c r="OUX105" s="154"/>
      <c r="OUY105" s="154"/>
      <c r="OUZ105" s="154"/>
      <c r="OVA105" s="154"/>
      <c r="OVB105" s="154"/>
      <c r="OVC105" s="154"/>
      <c r="OVD105" s="154"/>
      <c r="OVE105" s="154"/>
      <c r="OVF105" s="154"/>
      <c r="OVG105" s="154"/>
      <c r="OVH105" s="154"/>
      <c r="OVI105" s="154"/>
      <c r="OVJ105" s="154"/>
      <c r="OVK105" s="154"/>
      <c r="OVL105" s="154"/>
      <c r="OVM105" s="154"/>
      <c r="OVN105" s="154"/>
      <c r="OVO105" s="154"/>
      <c r="OVP105" s="154"/>
      <c r="OVQ105" s="154"/>
      <c r="OVR105" s="154"/>
      <c r="OVS105" s="154"/>
      <c r="OVT105" s="154"/>
      <c r="OVU105" s="154"/>
      <c r="OVV105" s="154"/>
      <c r="OVW105" s="154"/>
      <c r="OVX105" s="154"/>
      <c r="OVY105" s="154"/>
      <c r="OVZ105" s="154"/>
      <c r="OWA105" s="154"/>
      <c r="OWB105" s="154"/>
      <c r="OWC105" s="154"/>
      <c r="OWD105" s="154"/>
      <c r="OWE105" s="154"/>
      <c r="OWF105" s="154"/>
      <c r="OWG105" s="154"/>
      <c r="OWH105" s="154"/>
      <c r="OWI105" s="154"/>
      <c r="OWJ105" s="154"/>
      <c r="OWK105" s="154"/>
      <c r="OWL105" s="154"/>
      <c r="OWM105" s="154"/>
      <c r="OWN105" s="154"/>
      <c r="OWO105" s="154"/>
      <c r="OWP105" s="154"/>
      <c r="OWQ105" s="154"/>
      <c r="OWR105" s="154"/>
      <c r="OWS105" s="154"/>
      <c r="OWT105" s="154"/>
      <c r="OWU105" s="154"/>
      <c r="OWV105" s="154"/>
      <c r="OWW105" s="154"/>
      <c r="OWX105" s="154"/>
      <c r="OWY105" s="154"/>
      <c r="OWZ105" s="154"/>
      <c r="OXA105" s="154"/>
      <c r="OXB105" s="154"/>
      <c r="OXC105" s="154"/>
      <c r="OXD105" s="154"/>
      <c r="OXE105" s="154"/>
      <c r="OXF105" s="154"/>
      <c r="OXG105" s="154"/>
      <c r="OXH105" s="154"/>
      <c r="OXI105" s="154"/>
      <c r="OXJ105" s="154"/>
      <c r="OXK105" s="154"/>
      <c r="OXL105" s="154"/>
      <c r="OXM105" s="154"/>
      <c r="OXN105" s="154"/>
      <c r="OXO105" s="154"/>
      <c r="OXP105" s="154"/>
      <c r="OXQ105" s="154"/>
      <c r="OXR105" s="154"/>
      <c r="OXS105" s="154"/>
      <c r="OXT105" s="154"/>
      <c r="OXU105" s="154"/>
      <c r="OXV105" s="154"/>
      <c r="OXW105" s="154"/>
      <c r="OXX105" s="154"/>
      <c r="OXY105" s="154"/>
      <c r="OXZ105" s="154"/>
      <c r="OYA105" s="154"/>
      <c r="OYB105" s="154"/>
      <c r="OYC105" s="154"/>
      <c r="OYD105" s="154"/>
      <c r="OYE105" s="154"/>
      <c r="OYF105" s="154"/>
      <c r="OYG105" s="154"/>
      <c r="OYH105" s="154"/>
      <c r="OYI105" s="154"/>
      <c r="OYJ105" s="154"/>
      <c r="OYK105" s="154"/>
      <c r="OYL105" s="154"/>
      <c r="OYM105" s="154"/>
      <c r="OYN105" s="154"/>
      <c r="OYO105" s="154"/>
      <c r="OYP105" s="154"/>
      <c r="OYQ105" s="154"/>
      <c r="OYR105" s="154"/>
      <c r="OYS105" s="154"/>
      <c r="OYT105" s="154"/>
      <c r="OYU105" s="154"/>
      <c r="OYV105" s="154"/>
      <c r="OYW105" s="154"/>
      <c r="OYX105" s="154"/>
      <c r="OYY105" s="154"/>
      <c r="OYZ105" s="154"/>
      <c r="OZA105" s="154"/>
      <c r="OZB105" s="154"/>
      <c r="OZC105" s="154"/>
      <c r="OZD105" s="154"/>
      <c r="OZE105" s="154"/>
      <c r="OZF105" s="154"/>
      <c r="OZG105" s="154"/>
      <c r="OZH105" s="154"/>
      <c r="OZI105" s="154"/>
      <c r="OZJ105" s="154"/>
      <c r="OZK105" s="154"/>
      <c r="OZL105" s="154"/>
      <c r="OZM105" s="154"/>
      <c r="OZN105" s="154"/>
      <c r="OZO105" s="154"/>
      <c r="OZP105" s="154"/>
      <c r="OZQ105" s="154"/>
      <c r="OZR105" s="154"/>
      <c r="OZS105" s="154"/>
      <c r="OZT105" s="154"/>
      <c r="OZU105" s="154"/>
      <c r="OZV105" s="154"/>
      <c r="OZW105" s="154"/>
      <c r="OZX105" s="154"/>
      <c r="OZY105" s="154"/>
      <c r="OZZ105" s="154"/>
      <c r="PAA105" s="154"/>
      <c r="PAB105" s="154"/>
      <c r="PAC105" s="154"/>
      <c r="PAD105" s="154"/>
      <c r="PAE105" s="154"/>
      <c r="PAF105" s="154"/>
      <c r="PAG105" s="154"/>
      <c r="PAH105" s="154"/>
      <c r="PAI105" s="154"/>
      <c r="PAJ105" s="154"/>
      <c r="PAK105" s="154"/>
      <c r="PAL105" s="154"/>
      <c r="PAM105" s="154"/>
      <c r="PAN105" s="154"/>
      <c r="PAO105" s="154"/>
      <c r="PAP105" s="154"/>
      <c r="PAQ105" s="154"/>
      <c r="PAR105" s="154"/>
      <c r="PAS105" s="154"/>
      <c r="PAT105" s="154"/>
      <c r="PAU105" s="154"/>
      <c r="PAV105" s="154"/>
      <c r="PAW105" s="154"/>
      <c r="PAX105" s="154"/>
      <c r="PAY105" s="154"/>
      <c r="PAZ105" s="154"/>
      <c r="PBA105" s="154"/>
      <c r="PBB105" s="154"/>
      <c r="PBC105" s="154"/>
      <c r="PBD105" s="154"/>
      <c r="PBE105" s="154"/>
      <c r="PBF105" s="154"/>
      <c r="PBG105" s="154"/>
      <c r="PBH105" s="154"/>
      <c r="PBI105" s="154"/>
      <c r="PBJ105" s="154"/>
      <c r="PBK105" s="154"/>
      <c r="PBL105" s="154"/>
      <c r="PBM105" s="154"/>
      <c r="PBN105" s="154"/>
      <c r="PBO105" s="154"/>
      <c r="PBP105" s="154"/>
      <c r="PBQ105" s="154"/>
      <c r="PBR105" s="154"/>
      <c r="PBS105" s="154"/>
      <c r="PBT105" s="154"/>
      <c r="PBU105" s="154"/>
      <c r="PBV105" s="154"/>
      <c r="PBW105" s="154"/>
      <c r="PBX105" s="154"/>
      <c r="PBY105" s="154"/>
      <c r="PBZ105" s="154"/>
      <c r="PCA105" s="154"/>
      <c r="PCB105" s="154"/>
      <c r="PCC105" s="154"/>
      <c r="PCD105" s="154"/>
      <c r="PCE105" s="154"/>
      <c r="PCF105" s="154"/>
      <c r="PCG105" s="154"/>
      <c r="PCH105" s="154"/>
      <c r="PCI105" s="154"/>
      <c r="PCJ105" s="154"/>
      <c r="PCK105" s="154"/>
      <c r="PCL105" s="154"/>
      <c r="PCM105" s="154"/>
      <c r="PCN105" s="154"/>
      <c r="PCO105" s="154"/>
      <c r="PCP105" s="154"/>
      <c r="PCQ105" s="154"/>
      <c r="PCR105" s="154"/>
      <c r="PCS105" s="154"/>
      <c r="PCT105" s="154"/>
      <c r="PCU105" s="154"/>
      <c r="PCV105" s="154"/>
      <c r="PCW105" s="154"/>
      <c r="PCX105" s="154"/>
      <c r="PCY105" s="154"/>
      <c r="PCZ105" s="154"/>
      <c r="PDA105" s="154"/>
      <c r="PDB105" s="154"/>
      <c r="PDC105" s="154"/>
      <c r="PDD105" s="154"/>
      <c r="PDE105" s="154"/>
      <c r="PDF105" s="154"/>
      <c r="PDG105" s="154"/>
      <c r="PDH105" s="154"/>
      <c r="PDI105" s="154"/>
      <c r="PDJ105" s="154"/>
      <c r="PDK105" s="154"/>
      <c r="PDL105" s="154"/>
      <c r="PDM105" s="154"/>
      <c r="PDN105" s="154"/>
      <c r="PDO105" s="154"/>
      <c r="PDP105" s="154"/>
      <c r="PDQ105" s="154"/>
      <c r="PDR105" s="154"/>
      <c r="PDS105" s="154"/>
      <c r="PDT105" s="154"/>
      <c r="PDU105" s="154"/>
      <c r="PDV105" s="154"/>
      <c r="PDW105" s="154"/>
      <c r="PDX105" s="154"/>
      <c r="PDY105" s="154"/>
      <c r="PDZ105" s="154"/>
      <c r="PEA105" s="154"/>
      <c r="PEB105" s="154"/>
      <c r="PEC105" s="154"/>
      <c r="PED105" s="154"/>
      <c r="PEE105" s="154"/>
      <c r="PEF105" s="154"/>
      <c r="PEG105" s="154"/>
      <c r="PEH105" s="154"/>
      <c r="PEI105" s="154"/>
      <c r="PEJ105" s="154"/>
      <c r="PEK105" s="154"/>
      <c r="PEL105" s="154"/>
      <c r="PEM105" s="154"/>
      <c r="PEN105" s="154"/>
      <c r="PEO105" s="154"/>
      <c r="PEP105" s="154"/>
      <c r="PEQ105" s="154"/>
      <c r="PER105" s="154"/>
      <c r="PES105" s="154"/>
      <c r="PET105" s="154"/>
      <c r="PEU105" s="154"/>
      <c r="PEV105" s="154"/>
      <c r="PEW105" s="154"/>
      <c r="PEX105" s="154"/>
      <c r="PEY105" s="154"/>
      <c r="PEZ105" s="154"/>
      <c r="PFA105" s="154"/>
      <c r="PFB105" s="154"/>
      <c r="PFC105" s="154"/>
      <c r="PFD105" s="154"/>
      <c r="PFE105" s="154"/>
      <c r="PFF105" s="154"/>
      <c r="PFG105" s="154"/>
      <c r="PFH105" s="154"/>
      <c r="PFI105" s="154"/>
      <c r="PFJ105" s="154"/>
      <c r="PFK105" s="154"/>
      <c r="PFL105" s="154"/>
      <c r="PFM105" s="154"/>
      <c r="PFN105" s="154"/>
      <c r="PFO105" s="154"/>
      <c r="PFP105" s="154"/>
      <c r="PFQ105" s="154"/>
      <c r="PFR105" s="154"/>
      <c r="PFS105" s="154"/>
      <c r="PFT105" s="154"/>
      <c r="PFU105" s="154"/>
      <c r="PFV105" s="154"/>
      <c r="PFW105" s="154"/>
      <c r="PFX105" s="154"/>
      <c r="PFY105" s="154"/>
      <c r="PFZ105" s="154"/>
      <c r="PGA105" s="154"/>
      <c r="PGB105" s="154"/>
      <c r="PGC105" s="154"/>
      <c r="PGD105" s="154"/>
      <c r="PGE105" s="154"/>
      <c r="PGF105" s="154"/>
      <c r="PGG105" s="154"/>
      <c r="PGH105" s="154"/>
      <c r="PGI105" s="154"/>
      <c r="PGJ105" s="154"/>
      <c r="PGK105" s="154"/>
      <c r="PGL105" s="154"/>
      <c r="PGM105" s="154"/>
      <c r="PGN105" s="154"/>
      <c r="PGO105" s="154"/>
      <c r="PGP105" s="154"/>
      <c r="PGQ105" s="154"/>
      <c r="PGR105" s="154"/>
      <c r="PGS105" s="154"/>
      <c r="PGT105" s="154"/>
      <c r="PGU105" s="154"/>
      <c r="PGV105" s="154"/>
      <c r="PGW105" s="154"/>
      <c r="PGX105" s="154"/>
      <c r="PGY105" s="154"/>
      <c r="PGZ105" s="154"/>
      <c r="PHA105" s="154"/>
      <c r="PHB105" s="154"/>
      <c r="PHC105" s="154"/>
      <c r="PHD105" s="154"/>
      <c r="PHE105" s="154"/>
      <c r="PHF105" s="154"/>
      <c r="PHG105" s="154"/>
      <c r="PHH105" s="154"/>
      <c r="PHI105" s="154"/>
      <c r="PHJ105" s="154"/>
      <c r="PHK105" s="154"/>
      <c r="PHL105" s="154"/>
      <c r="PHM105" s="154"/>
      <c r="PHN105" s="154"/>
      <c r="PHO105" s="154"/>
      <c r="PHP105" s="154"/>
      <c r="PHQ105" s="154"/>
      <c r="PHR105" s="154"/>
      <c r="PHS105" s="154"/>
      <c r="PHT105" s="154"/>
      <c r="PHU105" s="154"/>
      <c r="PHV105" s="154"/>
      <c r="PHW105" s="154"/>
      <c r="PHX105" s="154"/>
      <c r="PHY105" s="154"/>
      <c r="PHZ105" s="154"/>
      <c r="PIA105" s="154"/>
      <c r="PIB105" s="154"/>
      <c r="PIC105" s="154"/>
      <c r="PID105" s="154"/>
      <c r="PIE105" s="154"/>
      <c r="PIF105" s="154"/>
      <c r="PIG105" s="154"/>
      <c r="PIH105" s="154"/>
      <c r="PII105" s="154"/>
      <c r="PIJ105" s="154"/>
      <c r="PIK105" s="154"/>
      <c r="PIL105" s="154"/>
      <c r="PIM105" s="154"/>
      <c r="PIN105" s="154"/>
      <c r="PIO105" s="154"/>
      <c r="PIP105" s="154"/>
      <c r="PIQ105" s="154"/>
      <c r="PIR105" s="154"/>
      <c r="PIS105" s="154"/>
      <c r="PIT105" s="154"/>
      <c r="PIU105" s="154"/>
      <c r="PIV105" s="154"/>
      <c r="PIW105" s="154"/>
      <c r="PIX105" s="154"/>
      <c r="PIY105" s="154"/>
      <c r="PIZ105" s="154"/>
      <c r="PJA105" s="154"/>
      <c r="PJB105" s="154"/>
      <c r="PJC105" s="154"/>
      <c r="PJD105" s="154"/>
      <c r="PJE105" s="154"/>
      <c r="PJF105" s="154"/>
      <c r="PJG105" s="154"/>
      <c r="PJH105" s="154"/>
      <c r="PJI105" s="154"/>
      <c r="PJJ105" s="154"/>
      <c r="PJK105" s="154"/>
      <c r="PJL105" s="154"/>
      <c r="PJM105" s="154"/>
      <c r="PJN105" s="154"/>
      <c r="PJO105" s="154"/>
      <c r="PJP105" s="154"/>
      <c r="PJQ105" s="154"/>
      <c r="PJR105" s="154"/>
      <c r="PJS105" s="154"/>
      <c r="PJT105" s="154"/>
      <c r="PJU105" s="154"/>
      <c r="PJV105" s="154"/>
      <c r="PJW105" s="154"/>
      <c r="PJX105" s="154"/>
      <c r="PJY105" s="154"/>
      <c r="PJZ105" s="154"/>
      <c r="PKA105" s="154"/>
      <c r="PKB105" s="154"/>
      <c r="PKC105" s="154"/>
      <c r="PKD105" s="154"/>
      <c r="PKE105" s="154"/>
      <c r="PKF105" s="154"/>
      <c r="PKG105" s="154"/>
      <c r="PKH105" s="154"/>
      <c r="PKI105" s="154"/>
      <c r="PKJ105" s="154"/>
      <c r="PKK105" s="154"/>
      <c r="PKL105" s="154"/>
      <c r="PKM105" s="154"/>
      <c r="PKN105" s="154"/>
      <c r="PKO105" s="154"/>
      <c r="PKP105" s="154"/>
      <c r="PKQ105" s="154"/>
      <c r="PKR105" s="154"/>
      <c r="PKS105" s="154"/>
      <c r="PKT105" s="154"/>
      <c r="PKU105" s="154"/>
      <c r="PKV105" s="154"/>
      <c r="PKW105" s="154"/>
      <c r="PKX105" s="154"/>
      <c r="PKY105" s="154"/>
      <c r="PKZ105" s="154"/>
      <c r="PLA105" s="154"/>
      <c r="PLB105" s="154"/>
      <c r="PLC105" s="154"/>
      <c r="PLD105" s="154"/>
      <c r="PLE105" s="154"/>
      <c r="PLF105" s="154"/>
      <c r="PLG105" s="154"/>
      <c r="PLH105" s="154"/>
      <c r="PLI105" s="154"/>
      <c r="PLJ105" s="154"/>
      <c r="PLK105" s="154"/>
      <c r="PLL105" s="154"/>
      <c r="PLM105" s="154"/>
      <c r="PLN105" s="154"/>
      <c r="PLO105" s="154"/>
      <c r="PLP105" s="154"/>
      <c r="PLQ105" s="154"/>
      <c r="PLR105" s="154"/>
      <c r="PLS105" s="154"/>
      <c r="PLT105" s="154"/>
      <c r="PLU105" s="154"/>
      <c r="PLV105" s="154"/>
      <c r="PLW105" s="154"/>
      <c r="PLX105" s="154"/>
      <c r="PLY105" s="154"/>
      <c r="PLZ105" s="154"/>
      <c r="PMA105" s="154"/>
      <c r="PMB105" s="154"/>
      <c r="PMC105" s="154"/>
      <c r="PMD105" s="154"/>
      <c r="PME105" s="154"/>
      <c r="PMF105" s="154"/>
      <c r="PMG105" s="154"/>
      <c r="PMH105" s="154"/>
      <c r="PMI105" s="154"/>
      <c r="PMJ105" s="154"/>
      <c r="PMK105" s="154"/>
      <c r="PML105" s="154"/>
      <c r="PMM105" s="154"/>
      <c r="PMN105" s="154"/>
      <c r="PMO105" s="154"/>
      <c r="PMP105" s="154"/>
      <c r="PMQ105" s="154"/>
      <c r="PMR105" s="154"/>
      <c r="PMS105" s="154"/>
      <c r="PMT105" s="154"/>
      <c r="PMU105" s="154"/>
      <c r="PMV105" s="154"/>
      <c r="PMW105" s="154"/>
      <c r="PMX105" s="154"/>
      <c r="PMY105" s="154"/>
      <c r="PMZ105" s="154"/>
      <c r="PNA105" s="154"/>
      <c r="PNB105" s="154"/>
      <c r="PNC105" s="154"/>
      <c r="PND105" s="154"/>
      <c r="PNE105" s="154"/>
      <c r="PNF105" s="154"/>
      <c r="PNG105" s="154"/>
      <c r="PNH105" s="154"/>
      <c r="PNI105" s="154"/>
      <c r="PNJ105" s="154"/>
      <c r="PNK105" s="154"/>
      <c r="PNL105" s="154"/>
      <c r="PNM105" s="154"/>
      <c r="PNN105" s="154"/>
      <c r="PNO105" s="154"/>
      <c r="PNP105" s="154"/>
      <c r="PNQ105" s="154"/>
      <c r="PNR105" s="154"/>
      <c r="PNS105" s="154"/>
      <c r="PNT105" s="154"/>
      <c r="PNU105" s="154"/>
      <c r="PNV105" s="154"/>
      <c r="PNW105" s="154"/>
      <c r="PNX105" s="154"/>
      <c r="PNY105" s="154"/>
      <c r="PNZ105" s="154"/>
      <c r="POA105" s="154"/>
      <c r="POB105" s="154"/>
      <c r="POC105" s="154"/>
      <c r="POD105" s="154"/>
      <c r="POE105" s="154"/>
      <c r="POF105" s="154"/>
      <c r="POG105" s="154"/>
      <c r="POH105" s="154"/>
      <c r="POI105" s="154"/>
      <c r="POJ105" s="154"/>
      <c r="POK105" s="154"/>
      <c r="POL105" s="154"/>
      <c r="POM105" s="154"/>
      <c r="PON105" s="154"/>
      <c r="POO105" s="154"/>
      <c r="POP105" s="154"/>
      <c r="POQ105" s="154"/>
      <c r="POR105" s="154"/>
      <c r="POS105" s="154"/>
      <c r="POT105" s="154"/>
      <c r="POU105" s="154"/>
      <c r="POV105" s="154"/>
      <c r="POW105" s="154"/>
      <c r="POX105" s="154"/>
      <c r="POY105" s="154"/>
      <c r="POZ105" s="154"/>
      <c r="PPA105" s="154"/>
      <c r="PPB105" s="154"/>
      <c r="PPC105" s="154"/>
      <c r="PPD105" s="154"/>
      <c r="PPE105" s="154"/>
      <c r="PPF105" s="154"/>
      <c r="PPG105" s="154"/>
      <c r="PPH105" s="154"/>
      <c r="PPI105" s="154"/>
      <c r="PPJ105" s="154"/>
      <c r="PPK105" s="154"/>
      <c r="PPL105" s="154"/>
      <c r="PPM105" s="154"/>
      <c r="PPN105" s="154"/>
      <c r="PPO105" s="154"/>
      <c r="PPP105" s="154"/>
      <c r="PPQ105" s="154"/>
      <c r="PPR105" s="154"/>
      <c r="PPS105" s="154"/>
      <c r="PPT105" s="154"/>
      <c r="PPU105" s="154"/>
      <c r="PPV105" s="154"/>
      <c r="PPW105" s="154"/>
      <c r="PPX105" s="154"/>
      <c r="PPY105" s="154"/>
      <c r="PPZ105" s="154"/>
      <c r="PQA105" s="154"/>
      <c r="PQB105" s="154"/>
      <c r="PQC105" s="154"/>
      <c r="PQD105" s="154"/>
      <c r="PQE105" s="154"/>
      <c r="PQF105" s="154"/>
      <c r="PQG105" s="154"/>
      <c r="PQH105" s="154"/>
      <c r="PQI105" s="154"/>
      <c r="PQJ105" s="154"/>
      <c r="PQK105" s="154"/>
      <c r="PQL105" s="154"/>
      <c r="PQM105" s="154"/>
      <c r="PQN105" s="154"/>
      <c r="PQO105" s="154"/>
      <c r="PQP105" s="154"/>
      <c r="PQQ105" s="154"/>
      <c r="PQR105" s="154"/>
      <c r="PQS105" s="154"/>
      <c r="PQT105" s="154"/>
      <c r="PQU105" s="154"/>
      <c r="PQV105" s="154"/>
      <c r="PQW105" s="154"/>
      <c r="PQX105" s="154"/>
      <c r="PQY105" s="154"/>
      <c r="PQZ105" s="154"/>
      <c r="PRA105" s="154"/>
      <c r="PRB105" s="154"/>
      <c r="PRC105" s="154"/>
      <c r="PRD105" s="154"/>
      <c r="PRE105" s="154"/>
      <c r="PRF105" s="154"/>
      <c r="PRG105" s="154"/>
      <c r="PRH105" s="154"/>
      <c r="PRI105" s="154"/>
      <c r="PRJ105" s="154"/>
      <c r="PRK105" s="154"/>
      <c r="PRL105" s="154"/>
      <c r="PRM105" s="154"/>
      <c r="PRN105" s="154"/>
      <c r="PRO105" s="154"/>
      <c r="PRP105" s="154"/>
      <c r="PRQ105" s="154"/>
      <c r="PRR105" s="154"/>
      <c r="PRS105" s="154"/>
      <c r="PRT105" s="154"/>
      <c r="PRU105" s="154"/>
      <c r="PRV105" s="154"/>
      <c r="PRW105" s="154"/>
      <c r="PRX105" s="154"/>
      <c r="PRY105" s="154"/>
      <c r="PRZ105" s="154"/>
      <c r="PSA105" s="154"/>
      <c r="PSB105" s="154"/>
      <c r="PSC105" s="154"/>
      <c r="PSD105" s="154"/>
      <c r="PSE105" s="154"/>
      <c r="PSF105" s="154"/>
      <c r="PSG105" s="154"/>
      <c r="PSH105" s="154"/>
      <c r="PSI105" s="154"/>
      <c r="PSJ105" s="154"/>
      <c r="PSK105" s="154"/>
      <c r="PSL105" s="154"/>
      <c r="PSM105" s="154"/>
      <c r="PSN105" s="154"/>
      <c r="PSO105" s="154"/>
      <c r="PSP105" s="154"/>
      <c r="PSQ105" s="154"/>
      <c r="PSR105" s="154"/>
      <c r="PSS105" s="154"/>
      <c r="PST105" s="154"/>
      <c r="PSU105" s="154"/>
      <c r="PSV105" s="154"/>
      <c r="PSW105" s="154"/>
      <c r="PSX105" s="154"/>
      <c r="PSY105" s="154"/>
      <c r="PSZ105" s="154"/>
      <c r="PTA105" s="154"/>
      <c r="PTB105" s="154"/>
      <c r="PTC105" s="154"/>
      <c r="PTD105" s="154"/>
      <c r="PTE105" s="154"/>
      <c r="PTF105" s="154"/>
      <c r="PTG105" s="154"/>
      <c r="PTH105" s="154"/>
      <c r="PTI105" s="154"/>
      <c r="PTJ105" s="154"/>
      <c r="PTK105" s="154"/>
      <c r="PTL105" s="154"/>
      <c r="PTM105" s="154"/>
      <c r="PTN105" s="154"/>
      <c r="PTO105" s="154"/>
      <c r="PTP105" s="154"/>
      <c r="PTQ105" s="154"/>
      <c r="PTR105" s="154"/>
      <c r="PTS105" s="154"/>
      <c r="PTT105" s="154"/>
      <c r="PTU105" s="154"/>
      <c r="PTV105" s="154"/>
      <c r="PTW105" s="154"/>
      <c r="PTX105" s="154"/>
      <c r="PTY105" s="154"/>
      <c r="PTZ105" s="154"/>
      <c r="PUA105" s="154"/>
      <c r="PUB105" s="154"/>
      <c r="PUC105" s="154"/>
      <c r="PUD105" s="154"/>
      <c r="PUE105" s="154"/>
      <c r="PUF105" s="154"/>
      <c r="PUG105" s="154"/>
      <c r="PUH105" s="154"/>
      <c r="PUI105" s="154"/>
      <c r="PUJ105" s="154"/>
      <c r="PUK105" s="154"/>
      <c r="PUL105" s="154"/>
      <c r="PUM105" s="154"/>
      <c r="PUN105" s="154"/>
      <c r="PUO105" s="154"/>
      <c r="PUP105" s="154"/>
      <c r="PUQ105" s="154"/>
      <c r="PUR105" s="154"/>
      <c r="PUS105" s="154"/>
      <c r="PUT105" s="154"/>
      <c r="PUU105" s="154"/>
      <c r="PUV105" s="154"/>
      <c r="PUW105" s="154"/>
      <c r="PUX105" s="154"/>
      <c r="PUY105" s="154"/>
      <c r="PUZ105" s="154"/>
      <c r="PVA105" s="154"/>
      <c r="PVB105" s="154"/>
      <c r="PVC105" s="154"/>
      <c r="PVD105" s="154"/>
      <c r="PVE105" s="154"/>
      <c r="PVF105" s="154"/>
      <c r="PVG105" s="154"/>
      <c r="PVH105" s="154"/>
      <c r="PVI105" s="154"/>
      <c r="PVJ105" s="154"/>
      <c r="PVK105" s="154"/>
      <c r="PVL105" s="154"/>
      <c r="PVM105" s="154"/>
      <c r="PVN105" s="154"/>
      <c r="PVO105" s="154"/>
      <c r="PVP105" s="154"/>
      <c r="PVQ105" s="154"/>
      <c r="PVR105" s="154"/>
      <c r="PVS105" s="154"/>
      <c r="PVT105" s="154"/>
      <c r="PVU105" s="154"/>
      <c r="PVV105" s="154"/>
      <c r="PVW105" s="154"/>
      <c r="PVX105" s="154"/>
      <c r="PVY105" s="154"/>
      <c r="PVZ105" s="154"/>
      <c r="PWA105" s="154"/>
      <c r="PWB105" s="154"/>
      <c r="PWC105" s="154"/>
      <c r="PWD105" s="154"/>
      <c r="PWE105" s="154"/>
      <c r="PWF105" s="154"/>
      <c r="PWG105" s="154"/>
      <c r="PWH105" s="154"/>
      <c r="PWI105" s="154"/>
      <c r="PWJ105" s="154"/>
      <c r="PWK105" s="154"/>
      <c r="PWL105" s="154"/>
      <c r="PWM105" s="154"/>
      <c r="PWN105" s="154"/>
      <c r="PWO105" s="154"/>
      <c r="PWP105" s="154"/>
      <c r="PWQ105" s="154"/>
      <c r="PWR105" s="154"/>
      <c r="PWS105" s="154"/>
      <c r="PWT105" s="154"/>
      <c r="PWU105" s="154"/>
      <c r="PWV105" s="154"/>
      <c r="PWW105" s="154"/>
      <c r="PWX105" s="154"/>
      <c r="PWY105" s="154"/>
      <c r="PWZ105" s="154"/>
      <c r="PXA105" s="154"/>
      <c r="PXB105" s="154"/>
      <c r="PXC105" s="154"/>
      <c r="PXD105" s="154"/>
      <c r="PXE105" s="154"/>
      <c r="PXF105" s="154"/>
      <c r="PXG105" s="154"/>
      <c r="PXH105" s="154"/>
      <c r="PXI105" s="154"/>
      <c r="PXJ105" s="154"/>
      <c r="PXK105" s="154"/>
      <c r="PXL105" s="154"/>
      <c r="PXM105" s="154"/>
      <c r="PXN105" s="154"/>
      <c r="PXO105" s="154"/>
      <c r="PXP105" s="154"/>
      <c r="PXQ105" s="154"/>
      <c r="PXR105" s="154"/>
      <c r="PXS105" s="154"/>
      <c r="PXT105" s="154"/>
      <c r="PXU105" s="154"/>
      <c r="PXV105" s="154"/>
      <c r="PXW105" s="154"/>
      <c r="PXX105" s="154"/>
      <c r="PXY105" s="154"/>
      <c r="PXZ105" s="154"/>
      <c r="PYA105" s="154"/>
      <c r="PYB105" s="154"/>
      <c r="PYC105" s="154"/>
      <c r="PYD105" s="154"/>
      <c r="PYE105" s="154"/>
      <c r="PYF105" s="154"/>
      <c r="PYG105" s="154"/>
      <c r="PYH105" s="154"/>
      <c r="PYI105" s="154"/>
      <c r="PYJ105" s="154"/>
      <c r="PYK105" s="154"/>
      <c r="PYL105" s="154"/>
      <c r="PYM105" s="154"/>
      <c r="PYN105" s="154"/>
      <c r="PYO105" s="154"/>
      <c r="PYP105" s="154"/>
      <c r="PYQ105" s="154"/>
      <c r="PYR105" s="154"/>
      <c r="PYS105" s="154"/>
      <c r="PYT105" s="154"/>
      <c r="PYU105" s="154"/>
      <c r="PYV105" s="154"/>
      <c r="PYW105" s="154"/>
      <c r="PYX105" s="154"/>
      <c r="PYY105" s="154"/>
      <c r="PYZ105" s="154"/>
      <c r="PZA105" s="154"/>
      <c r="PZB105" s="154"/>
      <c r="PZC105" s="154"/>
      <c r="PZD105" s="154"/>
      <c r="PZE105" s="154"/>
      <c r="PZF105" s="154"/>
      <c r="PZG105" s="154"/>
      <c r="PZH105" s="154"/>
      <c r="PZI105" s="154"/>
      <c r="PZJ105" s="154"/>
      <c r="PZK105" s="154"/>
      <c r="PZL105" s="154"/>
      <c r="PZM105" s="154"/>
      <c r="PZN105" s="154"/>
      <c r="PZO105" s="154"/>
      <c r="PZP105" s="154"/>
      <c r="PZQ105" s="154"/>
      <c r="PZR105" s="154"/>
      <c r="PZS105" s="154"/>
      <c r="PZT105" s="154"/>
      <c r="PZU105" s="154"/>
      <c r="PZV105" s="154"/>
      <c r="PZW105" s="154"/>
      <c r="PZX105" s="154"/>
      <c r="PZY105" s="154"/>
      <c r="PZZ105" s="154"/>
      <c r="QAA105" s="154"/>
      <c r="QAB105" s="154"/>
      <c r="QAC105" s="154"/>
      <c r="QAD105" s="154"/>
      <c r="QAE105" s="154"/>
      <c r="QAF105" s="154"/>
      <c r="QAG105" s="154"/>
      <c r="QAH105" s="154"/>
      <c r="QAI105" s="154"/>
      <c r="QAJ105" s="154"/>
      <c r="QAK105" s="154"/>
      <c r="QAL105" s="154"/>
      <c r="QAM105" s="154"/>
      <c r="QAN105" s="154"/>
      <c r="QAO105" s="154"/>
      <c r="QAP105" s="154"/>
      <c r="QAQ105" s="154"/>
      <c r="QAR105" s="154"/>
      <c r="QAS105" s="154"/>
      <c r="QAT105" s="154"/>
      <c r="QAU105" s="154"/>
      <c r="QAV105" s="154"/>
      <c r="QAW105" s="154"/>
      <c r="QAX105" s="154"/>
      <c r="QAY105" s="154"/>
      <c r="QAZ105" s="154"/>
      <c r="QBA105" s="154"/>
      <c r="QBB105" s="154"/>
      <c r="QBC105" s="154"/>
      <c r="QBD105" s="154"/>
      <c r="QBE105" s="154"/>
      <c r="QBF105" s="154"/>
      <c r="QBG105" s="154"/>
      <c r="QBH105" s="154"/>
      <c r="QBI105" s="154"/>
      <c r="QBJ105" s="154"/>
      <c r="QBK105" s="154"/>
      <c r="QBL105" s="154"/>
      <c r="QBM105" s="154"/>
      <c r="QBN105" s="154"/>
      <c r="QBO105" s="154"/>
      <c r="QBP105" s="154"/>
      <c r="QBQ105" s="154"/>
      <c r="QBR105" s="154"/>
      <c r="QBS105" s="154"/>
      <c r="QBT105" s="154"/>
      <c r="QBU105" s="154"/>
      <c r="QBV105" s="154"/>
      <c r="QBW105" s="154"/>
      <c r="QBX105" s="154"/>
      <c r="QBY105" s="154"/>
      <c r="QBZ105" s="154"/>
      <c r="QCA105" s="154"/>
      <c r="QCB105" s="154"/>
      <c r="QCC105" s="154"/>
      <c r="QCD105" s="154"/>
      <c r="QCE105" s="154"/>
      <c r="QCF105" s="154"/>
      <c r="QCG105" s="154"/>
      <c r="QCH105" s="154"/>
      <c r="QCI105" s="154"/>
      <c r="QCJ105" s="154"/>
      <c r="QCK105" s="154"/>
      <c r="QCL105" s="154"/>
      <c r="QCM105" s="154"/>
      <c r="QCN105" s="154"/>
      <c r="QCO105" s="154"/>
      <c r="QCP105" s="154"/>
      <c r="QCQ105" s="154"/>
      <c r="QCR105" s="154"/>
      <c r="QCS105" s="154"/>
      <c r="QCT105" s="154"/>
      <c r="QCU105" s="154"/>
      <c r="QCV105" s="154"/>
      <c r="QCW105" s="154"/>
      <c r="QCX105" s="154"/>
      <c r="QCY105" s="154"/>
      <c r="QCZ105" s="154"/>
      <c r="QDA105" s="154"/>
      <c r="QDB105" s="154"/>
      <c r="QDC105" s="154"/>
      <c r="QDD105" s="154"/>
      <c r="QDE105" s="154"/>
      <c r="QDF105" s="154"/>
      <c r="QDG105" s="154"/>
      <c r="QDH105" s="154"/>
      <c r="QDI105" s="154"/>
      <c r="QDJ105" s="154"/>
      <c r="QDK105" s="154"/>
      <c r="QDL105" s="154"/>
      <c r="QDM105" s="154"/>
      <c r="QDN105" s="154"/>
      <c r="QDO105" s="154"/>
      <c r="QDP105" s="154"/>
      <c r="QDQ105" s="154"/>
      <c r="QDR105" s="154"/>
      <c r="QDS105" s="154"/>
      <c r="QDT105" s="154"/>
      <c r="QDU105" s="154"/>
      <c r="QDV105" s="154"/>
      <c r="QDW105" s="154"/>
      <c r="QDX105" s="154"/>
      <c r="QDY105" s="154"/>
      <c r="QDZ105" s="154"/>
      <c r="QEA105" s="154"/>
      <c r="QEB105" s="154"/>
      <c r="QEC105" s="154"/>
      <c r="QED105" s="154"/>
      <c r="QEE105" s="154"/>
      <c r="QEF105" s="154"/>
      <c r="QEG105" s="154"/>
      <c r="QEH105" s="154"/>
      <c r="QEI105" s="154"/>
      <c r="QEJ105" s="154"/>
      <c r="QEK105" s="154"/>
      <c r="QEL105" s="154"/>
      <c r="QEM105" s="154"/>
      <c r="QEN105" s="154"/>
      <c r="QEO105" s="154"/>
      <c r="QEP105" s="154"/>
      <c r="QEQ105" s="154"/>
      <c r="QER105" s="154"/>
      <c r="QES105" s="154"/>
      <c r="QET105" s="154"/>
      <c r="QEU105" s="154"/>
      <c r="QEV105" s="154"/>
      <c r="QEW105" s="154"/>
      <c r="QEX105" s="154"/>
      <c r="QEY105" s="154"/>
      <c r="QEZ105" s="154"/>
      <c r="QFA105" s="154"/>
      <c r="QFB105" s="154"/>
      <c r="QFC105" s="154"/>
      <c r="QFD105" s="154"/>
      <c r="QFE105" s="154"/>
      <c r="QFF105" s="154"/>
      <c r="QFG105" s="154"/>
      <c r="QFH105" s="154"/>
      <c r="QFI105" s="154"/>
      <c r="QFJ105" s="154"/>
      <c r="QFK105" s="154"/>
      <c r="QFL105" s="154"/>
      <c r="QFM105" s="154"/>
      <c r="QFN105" s="154"/>
      <c r="QFO105" s="154"/>
      <c r="QFP105" s="154"/>
      <c r="QFQ105" s="154"/>
      <c r="QFR105" s="154"/>
      <c r="QFS105" s="154"/>
      <c r="QFT105" s="154"/>
      <c r="QFU105" s="154"/>
      <c r="QFV105" s="154"/>
      <c r="QFW105" s="154"/>
      <c r="QFX105" s="154"/>
      <c r="QFY105" s="154"/>
      <c r="QFZ105" s="154"/>
      <c r="QGA105" s="154"/>
      <c r="QGB105" s="154"/>
      <c r="QGC105" s="154"/>
      <c r="QGD105" s="154"/>
      <c r="QGE105" s="154"/>
      <c r="QGF105" s="154"/>
      <c r="QGG105" s="154"/>
      <c r="QGH105" s="154"/>
      <c r="QGI105" s="154"/>
      <c r="QGJ105" s="154"/>
      <c r="QGK105" s="154"/>
      <c r="QGL105" s="154"/>
      <c r="QGM105" s="154"/>
      <c r="QGN105" s="154"/>
      <c r="QGO105" s="154"/>
      <c r="QGP105" s="154"/>
      <c r="QGQ105" s="154"/>
      <c r="QGR105" s="154"/>
      <c r="QGS105" s="154"/>
      <c r="QGT105" s="154"/>
      <c r="QGU105" s="154"/>
      <c r="QGV105" s="154"/>
      <c r="QGW105" s="154"/>
      <c r="QGX105" s="154"/>
      <c r="QGY105" s="154"/>
      <c r="QGZ105" s="154"/>
      <c r="QHA105" s="154"/>
      <c r="QHB105" s="154"/>
      <c r="QHC105" s="154"/>
      <c r="QHD105" s="154"/>
      <c r="QHE105" s="154"/>
      <c r="QHF105" s="154"/>
      <c r="QHG105" s="154"/>
      <c r="QHH105" s="154"/>
      <c r="QHI105" s="154"/>
      <c r="QHJ105" s="154"/>
      <c r="QHK105" s="154"/>
      <c r="QHL105" s="154"/>
      <c r="QHM105" s="154"/>
      <c r="QHN105" s="154"/>
      <c r="QHO105" s="154"/>
      <c r="QHP105" s="154"/>
      <c r="QHQ105" s="154"/>
      <c r="QHR105" s="154"/>
      <c r="QHS105" s="154"/>
      <c r="QHT105" s="154"/>
      <c r="QHU105" s="154"/>
      <c r="QHV105" s="154"/>
      <c r="QHW105" s="154"/>
      <c r="QHX105" s="154"/>
      <c r="QHY105" s="154"/>
      <c r="QHZ105" s="154"/>
      <c r="QIA105" s="154"/>
      <c r="QIB105" s="154"/>
      <c r="QIC105" s="154"/>
      <c r="QID105" s="154"/>
      <c r="QIE105" s="154"/>
      <c r="QIF105" s="154"/>
      <c r="QIG105" s="154"/>
      <c r="QIH105" s="154"/>
      <c r="QII105" s="154"/>
      <c r="QIJ105" s="154"/>
      <c r="QIK105" s="154"/>
      <c r="QIL105" s="154"/>
      <c r="QIM105" s="154"/>
      <c r="QIN105" s="154"/>
      <c r="QIO105" s="154"/>
      <c r="QIP105" s="154"/>
      <c r="QIQ105" s="154"/>
      <c r="QIR105" s="154"/>
      <c r="QIS105" s="154"/>
      <c r="QIT105" s="154"/>
      <c r="QIU105" s="154"/>
      <c r="QIV105" s="154"/>
      <c r="QIW105" s="154"/>
      <c r="QIX105" s="154"/>
      <c r="QIY105" s="154"/>
      <c r="QIZ105" s="154"/>
      <c r="QJA105" s="154"/>
      <c r="QJB105" s="154"/>
      <c r="QJC105" s="154"/>
      <c r="QJD105" s="154"/>
      <c r="QJE105" s="154"/>
      <c r="QJF105" s="154"/>
      <c r="QJG105" s="154"/>
      <c r="QJH105" s="154"/>
      <c r="QJI105" s="154"/>
      <c r="QJJ105" s="154"/>
      <c r="QJK105" s="154"/>
      <c r="QJL105" s="154"/>
      <c r="QJM105" s="154"/>
      <c r="QJN105" s="154"/>
      <c r="QJO105" s="154"/>
      <c r="QJP105" s="154"/>
      <c r="QJQ105" s="154"/>
      <c r="QJR105" s="154"/>
      <c r="QJS105" s="154"/>
      <c r="QJT105" s="154"/>
      <c r="QJU105" s="154"/>
      <c r="QJV105" s="154"/>
      <c r="QJW105" s="154"/>
      <c r="QJX105" s="154"/>
      <c r="QJY105" s="154"/>
      <c r="QJZ105" s="154"/>
      <c r="QKA105" s="154"/>
      <c r="QKB105" s="154"/>
      <c r="QKC105" s="154"/>
      <c r="QKD105" s="154"/>
      <c r="QKE105" s="154"/>
      <c r="QKF105" s="154"/>
      <c r="QKG105" s="154"/>
      <c r="QKH105" s="154"/>
      <c r="QKI105" s="154"/>
      <c r="QKJ105" s="154"/>
      <c r="QKK105" s="154"/>
      <c r="QKL105" s="154"/>
      <c r="QKM105" s="154"/>
      <c r="QKN105" s="154"/>
      <c r="QKO105" s="154"/>
      <c r="QKP105" s="154"/>
      <c r="QKQ105" s="154"/>
      <c r="QKR105" s="154"/>
      <c r="QKS105" s="154"/>
      <c r="QKT105" s="154"/>
      <c r="QKU105" s="154"/>
      <c r="QKV105" s="154"/>
      <c r="QKW105" s="154"/>
      <c r="QKX105" s="154"/>
      <c r="QKY105" s="154"/>
      <c r="QKZ105" s="154"/>
      <c r="QLA105" s="154"/>
      <c r="QLB105" s="154"/>
      <c r="QLC105" s="154"/>
      <c r="QLD105" s="154"/>
      <c r="QLE105" s="154"/>
      <c r="QLF105" s="154"/>
      <c r="QLG105" s="154"/>
      <c r="QLH105" s="154"/>
      <c r="QLI105" s="154"/>
      <c r="QLJ105" s="154"/>
      <c r="QLK105" s="154"/>
      <c r="QLL105" s="154"/>
      <c r="QLM105" s="154"/>
      <c r="QLN105" s="154"/>
      <c r="QLO105" s="154"/>
      <c r="QLP105" s="154"/>
      <c r="QLQ105" s="154"/>
      <c r="QLR105" s="154"/>
      <c r="QLS105" s="154"/>
      <c r="QLT105" s="154"/>
      <c r="QLU105" s="154"/>
      <c r="QLV105" s="154"/>
      <c r="QLW105" s="154"/>
      <c r="QLX105" s="154"/>
      <c r="QLY105" s="154"/>
      <c r="QLZ105" s="154"/>
      <c r="QMA105" s="154"/>
      <c r="QMB105" s="154"/>
      <c r="QMC105" s="154"/>
      <c r="QMD105" s="154"/>
      <c r="QME105" s="154"/>
      <c r="QMF105" s="154"/>
      <c r="QMG105" s="154"/>
      <c r="QMH105" s="154"/>
      <c r="QMI105" s="154"/>
      <c r="QMJ105" s="154"/>
      <c r="QMK105" s="154"/>
      <c r="QML105" s="154"/>
      <c r="QMM105" s="154"/>
      <c r="QMN105" s="154"/>
      <c r="QMO105" s="154"/>
      <c r="QMP105" s="154"/>
      <c r="QMQ105" s="154"/>
      <c r="QMR105" s="154"/>
      <c r="QMS105" s="154"/>
      <c r="QMT105" s="154"/>
      <c r="QMU105" s="154"/>
      <c r="QMV105" s="154"/>
      <c r="QMW105" s="154"/>
      <c r="QMX105" s="154"/>
      <c r="QMY105" s="154"/>
      <c r="QMZ105" s="154"/>
      <c r="QNA105" s="154"/>
      <c r="QNB105" s="154"/>
      <c r="QNC105" s="154"/>
      <c r="QND105" s="154"/>
      <c r="QNE105" s="154"/>
      <c r="QNF105" s="154"/>
      <c r="QNG105" s="154"/>
      <c r="QNH105" s="154"/>
      <c r="QNI105" s="154"/>
      <c r="QNJ105" s="154"/>
      <c r="QNK105" s="154"/>
      <c r="QNL105" s="154"/>
      <c r="QNM105" s="154"/>
      <c r="QNN105" s="154"/>
      <c r="QNO105" s="154"/>
      <c r="QNP105" s="154"/>
      <c r="QNQ105" s="154"/>
      <c r="QNR105" s="154"/>
      <c r="QNS105" s="154"/>
      <c r="QNT105" s="154"/>
      <c r="QNU105" s="154"/>
      <c r="QNV105" s="154"/>
      <c r="QNW105" s="154"/>
      <c r="QNX105" s="154"/>
      <c r="QNY105" s="154"/>
      <c r="QNZ105" s="154"/>
      <c r="QOA105" s="154"/>
      <c r="QOB105" s="154"/>
      <c r="QOC105" s="154"/>
      <c r="QOD105" s="154"/>
      <c r="QOE105" s="154"/>
      <c r="QOF105" s="154"/>
      <c r="QOG105" s="154"/>
      <c r="QOH105" s="154"/>
      <c r="QOI105" s="154"/>
      <c r="QOJ105" s="154"/>
      <c r="QOK105" s="154"/>
      <c r="QOL105" s="154"/>
      <c r="QOM105" s="154"/>
      <c r="QON105" s="154"/>
      <c r="QOO105" s="154"/>
      <c r="QOP105" s="154"/>
      <c r="QOQ105" s="154"/>
      <c r="QOR105" s="154"/>
      <c r="QOS105" s="154"/>
      <c r="QOT105" s="154"/>
      <c r="QOU105" s="154"/>
      <c r="QOV105" s="154"/>
      <c r="QOW105" s="154"/>
      <c r="QOX105" s="154"/>
      <c r="QOY105" s="154"/>
      <c r="QOZ105" s="154"/>
      <c r="QPA105" s="154"/>
      <c r="QPB105" s="154"/>
      <c r="QPC105" s="154"/>
      <c r="QPD105" s="154"/>
      <c r="QPE105" s="154"/>
      <c r="QPF105" s="154"/>
      <c r="QPG105" s="154"/>
      <c r="QPH105" s="154"/>
      <c r="QPI105" s="154"/>
      <c r="QPJ105" s="154"/>
      <c r="QPK105" s="154"/>
      <c r="QPL105" s="154"/>
      <c r="QPM105" s="154"/>
      <c r="QPN105" s="154"/>
      <c r="QPO105" s="154"/>
      <c r="QPP105" s="154"/>
      <c r="QPQ105" s="154"/>
      <c r="QPR105" s="154"/>
      <c r="QPS105" s="154"/>
      <c r="QPT105" s="154"/>
      <c r="QPU105" s="154"/>
      <c r="QPV105" s="154"/>
      <c r="QPW105" s="154"/>
      <c r="QPX105" s="154"/>
      <c r="QPY105" s="154"/>
      <c r="QPZ105" s="154"/>
      <c r="QQA105" s="154"/>
      <c r="QQB105" s="154"/>
      <c r="QQC105" s="154"/>
      <c r="QQD105" s="154"/>
      <c r="QQE105" s="154"/>
      <c r="QQF105" s="154"/>
      <c r="QQG105" s="154"/>
      <c r="QQH105" s="154"/>
      <c r="QQI105" s="154"/>
      <c r="QQJ105" s="154"/>
      <c r="QQK105" s="154"/>
      <c r="QQL105" s="154"/>
      <c r="QQM105" s="154"/>
      <c r="QQN105" s="154"/>
      <c r="QQO105" s="154"/>
      <c r="QQP105" s="154"/>
      <c r="QQQ105" s="154"/>
      <c r="QQR105" s="154"/>
      <c r="QQS105" s="154"/>
      <c r="QQT105" s="154"/>
      <c r="QQU105" s="154"/>
      <c r="QQV105" s="154"/>
      <c r="QQW105" s="154"/>
      <c r="QQX105" s="154"/>
      <c r="QQY105" s="154"/>
      <c r="QQZ105" s="154"/>
      <c r="QRA105" s="154"/>
      <c r="QRB105" s="154"/>
      <c r="QRC105" s="154"/>
      <c r="QRD105" s="154"/>
      <c r="QRE105" s="154"/>
      <c r="QRF105" s="154"/>
      <c r="QRG105" s="154"/>
      <c r="QRH105" s="154"/>
      <c r="QRI105" s="154"/>
      <c r="QRJ105" s="154"/>
      <c r="QRK105" s="154"/>
      <c r="QRL105" s="154"/>
      <c r="QRM105" s="154"/>
      <c r="QRN105" s="154"/>
      <c r="QRO105" s="154"/>
      <c r="QRP105" s="154"/>
      <c r="QRQ105" s="154"/>
      <c r="QRR105" s="154"/>
      <c r="QRS105" s="154"/>
      <c r="QRT105" s="154"/>
      <c r="QRU105" s="154"/>
      <c r="QRV105" s="154"/>
      <c r="QRW105" s="154"/>
      <c r="QRX105" s="154"/>
      <c r="QRY105" s="154"/>
      <c r="QRZ105" s="154"/>
      <c r="QSA105" s="154"/>
      <c r="QSB105" s="154"/>
      <c r="QSC105" s="154"/>
      <c r="QSD105" s="154"/>
      <c r="QSE105" s="154"/>
      <c r="QSF105" s="154"/>
      <c r="QSG105" s="154"/>
      <c r="QSH105" s="154"/>
      <c r="QSI105" s="154"/>
      <c r="QSJ105" s="154"/>
      <c r="QSK105" s="154"/>
      <c r="QSL105" s="154"/>
      <c r="QSM105" s="154"/>
      <c r="QSN105" s="154"/>
      <c r="QSO105" s="154"/>
      <c r="QSP105" s="154"/>
      <c r="QSQ105" s="154"/>
      <c r="QSR105" s="154"/>
      <c r="QSS105" s="154"/>
      <c r="QST105" s="154"/>
      <c r="QSU105" s="154"/>
      <c r="QSV105" s="154"/>
      <c r="QSW105" s="154"/>
      <c r="QSX105" s="154"/>
      <c r="QSY105" s="154"/>
      <c r="QSZ105" s="154"/>
      <c r="QTA105" s="154"/>
      <c r="QTB105" s="154"/>
      <c r="QTC105" s="154"/>
      <c r="QTD105" s="154"/>
      <c r="QTE105" s="154"/>
      <c r="QTF105" s="154"/>
      <c r="QTG105" s="154"/>
      <c r="QTH105" s="154"/>
      <c r="QTI105" s="154"/>
      <c r="QTJ105" s="154"/>
      <c r="QTK105" s="154"/>
      <c r="QTL105" s="154"/>
      <c r="QTM105" s="154"/>
      <c r="QTN105" s="154"/>
      <c r="QTO105" s="154"/>
      <c r="QTP105" s="154"/>
      <c r="QTQ105" s="154"/>
      <c r="QTR105" s="154"/>
      <c r="QTS105" s="154"/>
      <c r="QTT105" s="154"/>
      <c r="QTU105" s="154"/>
      <c r="QTV105" s="154"/>
      <c r="QTW105" s="154"/>
      <c r="QTX105" s="154"/>
      <c r="QTY105" s="154"/>
      <c r="QTZ105" s="154"/>
      <c r="QUA105" s="154"/>
      <c r="QUB105" s="154"/>
      <c r="QUC105" s="154"/>
      <c r="QUD105" s="154"/>
      <c r="QUE105" s="154"/>
      <c r="QUF105" s="154"/>
      <c r="QUG105" s="154"/>
      <c r="QUH105" s="154"/>
      <c r="QUI105" s="154"/>
      <c r="QUJ105" s="154"/>
      <c r="QUK105" s="154"/>
      <c r="QUL105" s="154"/>
      <c r="QUM105" s="154"/>
      <c r="QUN105" s="154"/>
      <c r="QUO105" s="154"/>
      <c r="QUP105" s="154"/>
      <c r="QUQ105" s="154"/>
      <c r="QUR105" s="154"/>
      <c r="QUS105" s="154"/>
      <c r="QUT105" s="154"/>
      <c r="QUU105" s="154"/>
      <c r="QUV105" s="154"/>
      <c r="QUW105" s="154"/>
      <c r="QUX105" s="154"/>
      <c r="QUY105" s="154"/>
      <c r="QUZ105" s="154"/>
      <c r="QVA105" s="154"/>
      <c r="QVB105" s="154"/>
      <c r="QVC105" s="154"/>
      <c r="QVD105" s="154"/>
      <c r="QVE105" s="154"/>
      <c r="QVF105" s="154"/>
      <c r="QVG105" s="154"/>
      <c r="QVH105" s="154"/>
      <c r="QVI105" s="154"/>
      <c r="QVJ105" s="154"/>
      <c r="QVK105" s="154"/>
      <c r="QVL105" s="154"/>
      <c r="QVM105" s="154"/>
      <c r="QVN105" s="154"/>
      <c r="QVO105" s="154"/>
      <c r="QVP105" s="154"/>
      <c r="QVQ105" s="154"/>
      <c r="QVR105" s="154"/>
      <c r="QVS105" s="154"/>
      <c r="QVT105" s="154"/>
      <c r="QVU105" s="154"/>
      <c r="QVV105" s="154"/>
      <c r="QVW105" s="154"/>
      <c r="QVX105" s="154"/>
      <c r="QVY105" s="154"/>
      <c r="QVZ105" s="154"/>
      <c r="QWA105" s="154"/>
      <c r="QWB105" s="154"/>
      <c r="QWC105" s="154"/>
      <c r="QWD105" s="154"/>
      <c r="QWE105" s="154"/>
      <c r="QWF105" s="154"/>
      <c r="QWG105" s="154"/>
      <c r="QWH105" s="154"/>
      <c r="QWI105" s="154"/>
      <c r="QWJ105" s="154"/>
      <c r="QWK105" s="154"/>
      <c r="QWL105" s="154"/>
      <c r="QWM105" s="154"/>
      <c r="QWN105" s="154"/>
      <c r="QWO105" s="154"/>
      <c r="QWP105" s="154"/>
      <c r="QWQ105" s="154"/>
      <c r="QWR105" s="154"/>
      <c r="QWS105" s="154"/>
      <c r="QWT105" s="154"/>
      <c r="QWU105" s="154"/>
      <c r="QWV105" s="154"/>
      <c r="QWW105" s="154"/>
      <c r="QWX105" s="154"/>
      <c r="QWY105" s="154"/>
      <c r="QWZ105" s="154"/>
      <c r="QXA105" s="154"/>
      <c r="QXB105" s="154"/>
      <c r="QXC105" s="154"/>
      <c r="QXD105" s="154"/>
      <c r="QXE105" s="154"/>
      <c r="QXF105" s="154"/>
      <c r="QXG105" s="154"/>
      <c r="QXH105" s="154"/>
      <c r="QXI105" s="154"/>
      <c r="QXJ105" s="154"/>
      <c r="QXK105" s="154"/>
      <c r="QXL105" s="154"/>
      <c r="QXM105" s="154"/>
      <c r="QXN105" s="154"/>
      <c r="QXO105" s="154"/>
      <c r="QXP105" s="154"/>
      <c r="QXQ105" s="154"/>
      <c r="QXR105" s="154"/>
      <c r="QXS105" s="154"/>
      <c r="QXT105" s="154"/>
      <c r="QXU105" s="154"/>
      <c r="QXV105" s="154"/>
      <c r="QXW105" s="154"/>
      <c r="QXX105" s="154"/>
      <c r="QXY105" s="154"/>
      <c r="QXZ105" s="154"/>
      <c r="QYA105" s="154"/>
      <c r="QYB105" s="154"/>
      <c r="QYC105" s="154"/>
      <c r="QYD105" s="154"/>
      <c r="QYE105" s="154"/>
      <c r="QYF105" s="154"/>
      <c r="QYG105" s="154"/>
      <c r="QYH105" s="154"/>
      <c r="QYI105" s="154"/>
      <c r="QYJ105" s="154"/>
      <c r="QYK105" s="154"/>
      <c r="QYL105" s="154"/>
      <c r="QYM105" s="154"/>
      <c r="QYN105" s="154"/>
      <c r="QYO105" s="154"/>
      <c r="QYP105" s="154"/>
      <c r="QYQ105" s="154"/>
      <c r="QYR105" s="154"/>
      <c r="QYS105" s="154"/>
      <c r="QYT105" s="154"/>
      <c r="QYU105" s="154"/>
      <c r="QYV105" s="154"/>
      <c r="QYW105" s="154"/>
      <c r="QYX105" s="154"/>
      <c r="QYY105" s="154"/>
      <c r="QYZ105" s="154"/>
      <c r="QZA105" s="154"/>
      <c r="QZB105" s="154"/>
      <c r="QZC105" s="154"/>
      <c r="QZD105" s="154"/>
      <c r="QZE105" s="154"/>
      <c r="QZF105" s="154"/>
      <c r="QZG105" s="154"/>
      <c r="QZH105" s="154"/>
      <c r="QZI105" s="154"/>
      <c r="QZJ105" s="154"/>
      <c r="QZK105" s="154"/>
      <c r="QZL105" s="154"/>
      <c r="QZM105" s="154"/>
      <c r="QZN105" s="154"/>
      <c r="QZO105" s="154"/>
      <c r="QZP105" s="154"/>
      <c r="QZQ105" s="154"/>
      <c r="QZR105" s="154"/>
      <c r="QZS105" s="154"/>
      <c r="QZT105" s="154"/>
      <c r="QZU105" s="154"/>
      <c r="QZV105" s="154"/>
      <c r="QZW105" s="154"/>
      <c r="QZX105" s="154"/>
      <c r="QZY105" s="154"/>
      <c r="QZZ105" s="154"/>
      <c r="RAA105" s="154"/>
      <c r="RAB105" s="154"/>
      <c r="RAC105" s="154"/>
      <c r="RAD105" s="154"/>
      <c r="RAE105" s="154"/>
      <c r="RAF105" s="154"/>
      <c r="RAG105" s="154"/>
      <c r="RAH105" s="154"/>
      <c r="RAI105" s="154"/>
      <c r="RAJ105" s="154"/>
      <c r="RAK105" s="154"/>
      <c r="RAL105" s="154"/>
      <c r="RAM105" s="154"/>
      <c r="RAN105" s="154"/>
      <c r="RAO105" s="154"/>
      <c r="RAP105" s="154"/>
      <c r="RAQ105" s="154"/>
      <c r="RAR105" s="154"/>
      <c r="RAS105" s="154"/>
      <c r="RAT105" s="154"/>
      <c r="RAU105" s="154"/>
      <c r="RAV105" s="154"/>
      <c r="RAW105" s="154"/>
      <c r="RAX105" s="154"/>
      <c r="RAY105" s="154"/>
      <c r="RAZ105" s="154"/>
      <c r="RBA105" s="154"/>
      <c r="RBB105" s="154"/>
      <c r="RBC105" s="154"/>
      <c r="RBD105" s="154"/>
      <c r="RBE105" s="154"/>
      <c r="RBF105" s="154"/>
      <c r="RBG105" s="154"/>
      <c r="RBH105" s="154"/>
      <c r="RBI105" s="154"/>
      <c r="RBJ105" s="154"/>
      <c r="RBK105" s="154"/>
      <c r="RBL105" s="154"/>
      <c r="RBM105" s="154"/>
      <c r="RBN105" s="154"/>
      <c r="RBO105" s="154"/>
      <c r="RBP105" s="154"/>
      <c r="RBQ105" s="154"/>
      <c r="RBR105" s="154"/>
      <c r="RBS105" s="154"/>
      <c r="RBT105" s="154"/>
      <c r="RBU105" s="154"/>
      <c r="RBV105" s="154"/>
      <c r="RBW105" s="154"/>
      <c r="RBX105" s="154"/>
      <c r="RBY105" s="154"/>
      <c r="RBZ105" s="154"/>
      <c r="RCA105" s="154"/>
      <c r="RCB105" s="154"/>
      <c r="RCC105" s="154"/>
      <c r="RCD105" s="154"/>
      <c r="RCE105" s="154"/>
      <c r="RCF105" s="154"/>
      <c r="RCG105" s="154"/>
      <c r="RCH105" s="154"/>
      <c r="RCI105" s="154"/>
      <c r="RCJ105" s="154"/>
      <c r="RCK105" s="154"/>
      <c r="RCL105" s="154"/>
      <c r="RCM105" s="154"/>
      <c r="RCN105" s="154"/>
      <c r="RCO105" s="154"/>
      <c r="RCP105" s="154"/>
      <c r="RCQ105" s="154"/>
      <c r="RCR105" s="154"/>
      <c r="RCS105" s="154"/>
      <c r="RCT105" s="154"/>
      <c r="RCU105" s="154"/>
      <c r="RCV105" s="154"/>
      <c r="RCW105" s="154"/>
      <c r="RCX105" s="154"/>
      <c r="RCY105" s="154"/>
      <c r="RCZ105" s="154"/>
      <c r="RDA105" s="154"/>
      <c r="RDB105" s="154"/>
      <c r="RDC105" s="154"/>
      <c r="RDD105" s="154"/>
      <c r="RDE105" s="154"/>
      <c r="RDF105" s="154"/>
      <c r="RDG105" s="154"/>
      <c r="RDH105" s="154"/>
      <c r="RDI105" s="154"/>
      <c r="RDJ105" s="154"/>
      <c r="RDK105" s="154"/>
      <c r="RDL105" s="154"/>
      <c r="RDM105" s="154"/>
      <c r="RDN105" s="154"/>
      <c r="RDO105" s="154"/>
      <c r="RDP105" s="154"/>
      <c r="RDQ105" s="154"/>
      <c r="RDR105" s="154"/>
      <c r="RDS105" s="154"/>
      <c r="RDT105" s="154"/>
      <c r="RDU105" s="154"/>
      <c r="RDV105" s="154"/>
      <c r="RDW105" s="154"/>
      <c r="RDX105" s="154"/>
      <c r="RDY105" s="154"/>
      <c r="RDZ105" s="154"/>
      <c r="REA105" s="154"/>
      <c r="REB105" s="154"/>
      <c r="REC105" s="154"/>
      <c r="RED105" s="154"/>
      <c r="REE105" s="154"/>
      <c r="REF105" s="154"/>
      <c r="REG105" s="154"/>
      <c r="REH105" s="154"/>
      <c r="REI105" s="154"/>
      <c r="REJ105" s="154"/>
      <c r="REK105" s="154"/>
      <c r="REL105" s="154"/>
      <c r="REM105" s="154"/>
      <c r="REN105" s="154"/>
      <c r="REO105" s="154"/>
      <c r="REP105" s="154"/>
      <c r="REQ105" s="154"/>
      <c r="RER105" s="154"/>
      <c r="RES105" s="154"/>
      <c r="RET105" s="154"/>
      <c r="REU105" s="154"/>
      <c r="REV105" s="154"/>
      <c r="REW105" s="154"/>
      <c r="REX105" s="154"/>
      <c r="REY105" s="154"/>
      <c r="REZ105" s="154"/>
      <c r="RFA105" s="154"/>
      <c r="RFB105" s="154"/>
      <c r="RFC105" s="154"/>
      <c r="RFD105" s="154"/>
      <c r="RFE105" s="154"/>
      <c r="RFF105" s="154"/>
      <c r="RFG105" s="154"/>
      <c r="RFH105" s="154"/>
      <c r="RFI105" s="154"/>
      <c r="RFJ105" s="154"/>
      <c r="RFK105" s="154"/>
      <c r="RFL105" s="154"/>
      <c r="RFM105" s="154"/>
      <c r="RFN105" s="154"/>
      <c r="RFO105" s="154"/>
      <c r="RFP105" s="154"/>
      <c r="RFQ105" s="154"/>
      <c r="RFR105" s="154"/>
      <c r="RFS105" s="154"/>
      <c r="RFT105" s="154"/>
      <c r="RFU105" s="154"/>
      <c r="RFV105" s="154"/>
      <c r="RFW105" s="154"/>
      <c r="RFX105" s="154"/>
      <c r="RFY105" s="154"/>
      <c r="RFZ105" s="154"/>
      <c r="RGA105" s="154"/>
      <c r="RGB105" s="154"/>
      <c r="RGC105" s="154"/>
      <c r="RGD105" s="154"/>
      <c r="RGE105" s="154"/>
      <c r="RGF105" s="154"/>
      <c r="RGG105" s="154"/>
      <c r="RGH105" s="154"/>
      <c r="RGI105" s="154"/>
      <c r="RGJ105" s="154"/>
      <c r="RGK105" s="154"/>
      <c r="RGL105" s="154"/>
      <c r="RGM105" s="154"/>
      <c r="RGN105" s="154"/>
      <c r="RGO105" s="154"/>
      <c r="RGP105" s="154"/>
      <c r="RGQ105" s="154"/>
      <c r="RGR105" s="154"/>
      <c r="RGS105" s="154"/>
      <c r="RGT105" s="154"/>
      <c r="RGU105" s="154"/>
      <c r="RGV105" s="154"/>
      <c r="RGW105" s="154"/>
      <c r="RGX105" s="154"/>
      <c r="RGY105" s="154"/>
      <c r="RGZ105" s="154"/>
      <c r="RHA105" s="154"/>
      <c r="RHB105" s="154"/>
      <c r="RHC105" s="154"/>
      <c r="RHD105" s="154"/>
      <c r="RHE105" s="154"/>
      <c r="RHF105" s="154"/>
      <c r="RHG105" s="154"/>
      <c r="RHH105" s="154"/>
      <c r="RHI105" s="154"/>
      <c r="RHJ105" s="154"/>
      <c r="RHK105" s="154"/>
      <c r="RHL105" s="154"/>
      <c r="RHM105" s="154"/>
      <c r="RHN105" s="154"/>
      <c r="RHO105" s="154"/>
      <c r="RHP105" s="154"/>
      <c r="RHQ105" s="154"/>
      <c r="RHR105" s="154"/>
      <c r="RHS105" s="154"/>
      <c r="RHT105" s="154"/>
      <c r="RHU105" s="154"/>
      <c r="RHV105" s="154"/>
      <c r="RHW105" s="154"/>
      <c r="RHX105" s="154"/>
      <c r="RHY105" s="154"/>
      <c r="RHZ105" s="154"/>
      <c r="RIA105" s="154"/>
      <c r="RIB105" s="154"/>
      <c r="RIC105" s="154"/>
      <c r="RID105" s="154"/>
      <c r="RIE105" s="154"/>
      <c r="RIF105" s="154"/>
      <c r="RIG105" s="154"/>
      <c r="RIH105" s="154"/>
      <c r="RII105" s="154"/>
      <c r="RIJ105" s="154"/>
      <c r="RIK105" s="154"/>
      <c r="RIL105" s="154"/>
      <c r="RIM105" s="154"/>
      <c r="RIN105" s="154"/>
      <c r="RIO105" s="154"/>
      <c r="RIP105" s="154"/>
      <c r="RIQ105" s="154"/>
      <c r="RIR105" s="154"/>
      <c r="RIS105" s="154"/>
      <c r="RIT105" s="154"/>
      <c r="RIU105" s="154"/>
      <c r="RIV105" s="154"/>
      <c r="RIW105" s="154"/>
      <c r="RIX105" s="154"/>
      <c r="RIY105" s="154"/>
      <c r="RIZ105" s="154"/>
      <c r="RJA105" s="154"/>
      <c r="RJB105" s="154"/>
      <c r="RJC105" s="154"/>
      <c r="RJD105" s="154"/>
      <c r="RJE105" s="154"/>
      <c r="RJF105" s="154"/>
      <c r="RJG105" s="154"/>
      <c r="RJH105" s="154"/>
      <c r="RJI105" s="154"/>
      <c r="RJJ105" s="154"/>
      <c r="RJK105" s="154"/>
      <c r="RJL105" s="154"/>
      <c r="RJM105" s="154"/>
      <c r="RJN105" s="154"/>
      <c r="RJO105" s="154"/>
      <c r="RJP105" s="154"/>
      <c r="RJQ105" s="154"/>
      <c r="RJR105" s="154"/>
      <c r="RJS105" s="154"/>
      <c r="RJT105" s="154"/>
      <c r="RJU105" s="154"/>
      <c r="RJV105" s="154"/>
      <c r="RJW105" s="154"/>
      <c r="RJX105" s="154"/>
      <c r="RJY105" s="154"/>
      <c r="RJZ105" s="154"/>
      <c r="RKA105" s="154"/>
      <c r="RKB105" s="154"/>
      <c r="RKC105" s="154"/>
      <c r="RKD105" s="154"/>
      <c r="RKE105" s="154"/>
      <c r="RKF105" s="154"/>
      <c r="RKG105" s="154"/>
      <c r="RKH105" s="154"/>
      <c r="RKI105" s="154"/>
      <c r="RKJ105" s="154"/>
      <c r="RKK105" s="154"/>
      <c r="RKL105" s="154"/>
      <c r="RKM105" s="154"/>
      <c r="RKN105" s="154"/>
      <c r="RKO105" s="154"/>
      <c r="RKP105" s="154"/>
      <c r="RKQ105" s="154"/>
      <c r="RKR105" s="154"/>
      <c r="RKS105" s="154"/>
      <c r="RKT105" s="154"/>
      <c r="RKU105" s="154"/>
      <c r="RKV105" s="154"/>
      <c r="RKW105" s="154"/>
      <c r="RKX105" s="154"/>
      <c r="RKY105" s="154"/>
      <c r="RKZ105" s="154"/>
      <c r="RLA105" s="154"/>
      <c r="RLB105" s="154"/>
      <c r="RLC105" s="154"/>
      <c r="RLD105" s="154"/>
      <c r="RLE105" s="154"/>
      <c r="RLF105" s="154"/>
      <c r="RLG105" s="154"/>
      <c r="RLH105" s="154"/>
      <c r="RLI105" s="154"/>
      <c r="RLJ105" s="154"/>
      <c r="RLK105" s="154"/>
      <c r="RLL105" s="154"/>
      <c r="RLM105" s="154"/>
      <c r="RLN105" s="154"/>
      <c r="RLO105" s="154"/>
      <c r="RLP105" s="154"/>
      <c r="RLQ105" s="154"/>
      <c r="RLR105" s="154"/>
      <c r="RLS105" s="154"/>
      <c r="RLT105" s="154"/>
      <c r="RLU105" s="154"/>
      <c r="RLV105" s="154"/>
      <c r="RLW105" s="154"/>
      <c r="RLX105" s="154"/>
      <c r="RLY105" s="154"/>
      <c r="RLZ105" s="154"/>
      <c r="RMA105" s="154"/>
      <c r="RMB105" s="154"/>
      <c r="RMC105" s="154"/>
      <c r="RMD105" s="154"/>
      <c r="RME105" s="154"/>
      <c r="RMF105" s="154"/>
      <c r="RMG105" s="154"/>
      <c r="RMH105" s="154"/>
      <c r="RMI105" s="154"/>
      <c r="RMJ105" s="154"/>
      <c r="RMK105" s="154"/>
      <c r="RML105" s="154"/>
      <c r="RMM105" s="154"/>
      <c r="RMN105" s="154"/>
      <c r="RMO105" s="154"/>
      <c r="RMP105" s="154"/>
      <c r="RMQ105" s="154"/>
      <c r="RMR105" s="154"/>
      <c r="RMS105" s="154"/>
      <c r="RMT105" s="154"/>
      <c r="RMU105" s="154"/>
      <c r="RMV105" s="154"/>
      <c r="RMW105" s="154"/>
      <c r="RMX105" s="154"/>
      <c r="RMY105" s="154"/>
      <c r="RMZ105" s="154"/>
      <c r="RNA105" s="154"/>
      <c r="RNB105" s="154"/>
      <c r="RNC105" s="154"/>
      <c r="RND105" s="154"/>
      <c r="RNE105" s="154"/>
      <c r="RNF105" s="154"/>
      <c r="RNG105" s="154"/>
      <c r="RNH105" s="154"/>
      <c r="RNI105" s="154"/>
      <c r="RNJ105" s="154"/>
      <c r="RNK105" s="154"/>
      <c r="RNL105" s="154"/>
      <c r="RNM105" s="154"/>
      <c r="RNN105" s="154"/>
      <c r="RNO105" s="154"/>
      <c r="RNP105" s="154"/>
      <c r="RNQ105" s="154"/>
      <c r="RNR105" s="154"/>
      <c r="RNS105" s="154"/>
      <c r="RNT105" s="154"/>
      <c r="RNU105" s="154"/>
      <c r="RNV105" s="154"/>
      <c r="RNW105" s="154"/>
      <c r="RNX105" s="154"/>
      <c r="RNY105" s="154"/>
      <c r="RNZ105" s="154"/>
      <c r="ROA105" s="154"/>
      <c r="ROB105" s="154"/>
      <c r="ROC105" s="154"/>
      <c r="ROD105" s="154"/>
      <c r="ROE105" s="154"/>
      <c r="ROF105" s="154"/>
      <c r="ROG105" s="154"/>
      <c r="ROH105" s="154"/>
      <c r="ROI105" s="154"/>
      <c r="ROJ105" s="154"/>
      <c r="ROK105" s="154"/>
      <c r="ROL105" s="154"/>
      <c r="ROM105" s="154"/>
      <c r="RON105" s="154"/>
      <c r="ROO105" s="154"/>
      <c r="ROP105" s="154"/>
      <c r="ROQ105" s="154"/>
      <c r="ROR105" s="154"/>
      <c r="ROS105" s="154"/>
      <c r="ROT105" s="154"/>
      <c r="ROU105" s="154"/>
      <c r="ROV105" s="154"/>
      <c r="ROW105" s="154"/>
      <c r="ROX105" s="154"/>
      <c r="ROY105" s="154"/>
      <c r="ROZ105" s="154"/>
      <c r="RPA105" s="154"/>
      <c r="RPB105" s="154"/>
      <c r="RPC105" s="154"/>
      <c r="RPD105" s="154"/>
      <c r="RPE105" s="154"/>
      <c r="RPF105" s="154"/>
      <c r="RPG105" s="154"/>
      <c r="RPH105" s="154"/>
      <c r="RPI105" s="154"/>
      <c r="RPJ105" s="154"/>
      <c r="RPK105" s="154"/>
      <c r="RPL105" s="154"/>
      <c r="RPM105" s="154"/>
      <c r="RPN105" s="154"/>
      <c r="RPO105" s="154"/>
      <c r="RPP105" s="154"/>
      <c r="RPQ105" s="154"/>
      <c r="RPR105" s="154"/>
      <c r="RPS105" s="154"/>
      <c r="RPT105" s="154"/>
      <c r="RPU105" s="154"/>
      <c r="RPV105" s="154"/>
      <c r="RPW105" s="154"/>
      <c r="RPX105" s="154"/>
      <c r="RPY105" s="154"/>
      <c r="RPZ105" s="154"/>
      <c r="RQA105" s="154"/>
      <c r="RQB105" s="154"/>
      <c r="RQC105" s="154"/>
      <c r="RQD105" s="154"/>
      <c r="RQE105" s="154"/>
      <c r="RQF105" s="154"/>
      <c r="RQG105" s="154"/>
      <c r="RQH105" s="154"/>
      <c r="RQI105" s="154"/>
      <c r="RQJ105" s="154"/>
      <c r="RQK105" s="154"/>
      <c r="RQL105" s="154"/>
      <c r="RQM105" s="154"/>
      <c r="RQN105" s="154"/>
      <c r="RQO105" s="154"/>
      <c r="RQP105" s="154"/>
      <c r="RQQ105" s="154"/>
      <c r="RQR105" s="154"/>
      <c r="RQS105" s="154"/>
      <c r="RQT105" s="154"/>
      <c r="RQU105" s="154"/>
      <c r="RQV105" s="154"/>
      <c r="RQW105" s="154"/>
      <c r="RQX105" s="154"/>
      <c r="RQY105" s="154"/>
      <c r="RQZ105" s="154"/>
      <c r="RRA105" s="154"/>
      <c r="RRB105" s="154"/>
      <c r="RRC105" s="154"/>
      <c r="RRD105" s="154"/>
      <c r="RRE105" s="154"/>
      <c r="RRF105" s="154"/>
      <c r="RRG105" s="154"/>
      <c r="RRH105" s="154"/>
      <c r="RRI105" s="154"/>
      <c r="RRJ105" s="154"/>
      <c r="RRK105" s="154"/>
      <c r="RRL105" s="154"/>
      <c r="RRM105" s="154"/>
      <c r="RRN105" s="154"/>
      <c r="RRO105" s="154"/>
      <c r="RRP105" s="154"/>
      <c r="RRQ105" s="154"/>
      <c r="RRR105" s="154"/>
      <c r="RRS105" s="154"/>
      <c r="RRT105" s="154"/>
      <c r="RRU105" s="154"/>
      <c r="RRV105" s="154"/>
      <c r="RRW105" s="154"/>
      <c r="RRX105" s="154"/>
      <c r="RRY105" s="154"/>
      <c r="RRZ105" s="154"/>
      <c r="RSA105" s="154"/>
      <c r="RSB105" s="154"/>
      <c r="RSC105" s="154"/>
      <c r="RSD105" s="154"/>
      <c r="RSE105" s="154"/>
      <c r="RSF105" s="154"/>
      <c r="RSG105" s="154"/>
      <c r="RSH105" s="154"/>
      <c r="RSI105" s="154"/>
      <c r="RSJ105" s="154"/>
      <c r="RSK105" s="154"/>
      <c r="RSL105" s="154"/>
      <c r="RSM105" s="154"/>
      <c r="RSN105" s="154"/>
      <c r="RSO105" s="154"/>
      <c r="RSP105" s="154"/>
      <c r="RSQ105" s="154"/>
      <c r="RSR105" s="154"/>
      <c r="RSS105" s="154"/>
      <c r="RST105" s="154"/>
      <c r="RSU105" s="154"/>
      <c r="RSV105" s="154"/>
      <c r="RSW105" s="154"/>
      <c r="RSX105" s="154"/>
      <c r="RSY105" s="154"/>
      <c r="RSZ105" s="154"/>
      <c r="RTA105" s="154"/>
      <c r="RTB105" s="154"/>
      <c r="RTC105" s="154"/>
      <c r="RTD105" s="154"/>
      <c r="RTE105" s="154"/>
      <c r="RTF105" s="154"/>
      <c r="RTG105" s="154"/>
      <c r="RTH105" s="154"/>
      <c r="RTI105" s="154"/>
      <c r="RTJ105" s="154"/>
      <c r="RTK105" s="154"/>
      <c r="RTL105" s="154"/>
      <c r="RTM105" s="154"/>
      <c r="RTN105" s="154"/>
      <c r="RTO105" s="154"/>
      <c r="RTP105" s="154"/>
      <c r="RTQ105" s="154"/>
      <c r="RTR105" s="154"/>
      <c r="RTS105" s="154"/>
      <c r="RTT105" s="154"/>
      <c r="RTU105" s="154"/>
      <c r="RTV105" s="154"/>
      <c r="RTW105" s="154"/>
      <c r="RTX105" s="154"/>
      <c r="RTY105" s="154"/>
      <c r="RTZ105" s="154"/>
      <c r="RUA105" s="154"/>
      <c r="RUB105" s="154"/>
      <c r="RUC105" s="154"/>
      <c r="RUD105" s="154"/>
      <c r="RUE105" s="154"/>
      <c r="RUF105" s="154"/>
      <c r="RUG105" s="154"/>
      <c r="RUH105" s="154"/>
      <c r="RUI105" s="154"/>
      <c r="RUJ105" s="154"/>
      <c r="RUK105" s="154"/>
      <c r="RUL105" s="154"/>
      <c r="RUM105" s="154"/>
      <c r="RUN105" s="154"/>
      <c r="RUO105" s="154"/>
      <c r="RUP105" s="154"/>
      <c r="RUQ105" s="154"/>
      <c r="RUR105" s="154"/>
      <c r="RUS105" s="154"/>
      <c r="RUT105" s="154"/>
      <c r="RUU105" s="154"/>
      <c r="RUV105" s="154"/>
      <c r="RUW105" s="154"/>
      <c r="RUX105" s="154"/>
      <c r="RUY105" s="154"/>
      <c r="RUZ105" s="154"/>
      <c r="RVA105" s="154"/>
      <c r="RVB105" s="154"/>
      <c r="RVC105" s="154"/>
      <c r="RVD105" s="154"/>
      <c r="RVE105" s="154"/>
      <c r="RVF105" s="154"/>
      <c r="RVG105" s="154"/>
      <c r="RVH105" s="154"/>
      <c r="RVI105" s="154"/>
      <c r="RVJ105" s="154"/>
      <c r="RVK105" s="154"/>
      <c r="RVL105" s="154"/>
      <c r="RVM105" s="154"/>
      <c r="RVN105" s="154"/>
      <c r="RVO105" s="154"/>
      <c r="RVP105" s="154"/>
      <c r="RVQ105" s="154"/>
      <c r="RVR105" s="154"/>
      <c r="RVS105" s="154"/>
      <c r="RVT105" s="154"/>
      <c r="RVU105" s="154"/>
      <c r="RVV105" s="154"/>
      <c r="RVW105" s="154"/>
      <c r="RVX105" s="154"/>
      <c r="RVY105" s="154"/>
      <c r="RVZ105" s="154"/>
      <c r="RWA105" s="154"/>
      <c r="RWB105" s="154"/>
      <c r="RWC105" s="154"/>
      <c r="RWD105" s="154"/>
      <c r="RWE105" s="154"/>
      <c r="RWF105" s="154"/>
      <c r="RWG105" s="154"/>
      <c r="RWH105" s="154"/>
      <c r="RWI105" s="154"/>
      <c r="RWJ105" s="154"/>
      <c r="RWK105" s="154"/>
      <c r="RWL105" s="154"/>
      <c r="RWM105" s="154"/>
      <c r="RWN105" s="154"/>
      <c r="RWO105" s="154"/>
      <c r="RWP105" s="154"/>
      <c r="RWQ105" s="154"/>
      <c r="RWR105" s="154"/>
      <c r="RWS105" s="154"/>
      <c r="RWT105" s="154"/>
      <c r="RWU105" s="154"/>
      <c r="RWV105" s="154"/>
      <c r="RWW105" s="154"/>
      <c r="RWX105" s="154"/>
      <c r="RWY105" s="154"/>
      <c r="RWZ105" s="154"/>
      <c r="RXA105" s="154"/>
      <c r="RXB105" s="154"/>
      <c r="RXC105" s="154"/>
      <c r="RXD105" s="154"/>
      <c r="RXE105" s="154"/>
      <c r="RXF105" s="154"/>
      <c r="RXG105" s="154"/>
      <c r="RXH105" s="154"/>
      <c r="RXI105" s="154"/>
      <c r="RXJ105" s="154"/>
      <c r="RXK105" s="154"/>
      <c r="RXL105" s="154"/>
      <c r="RXM105" s="154"/>
      <c r="RXN105" s="154"/>
      <c r="RXO105" s="154"/>
      <c r="RXP105" s="154"/>
      <c r="RXQ105" s="154"/>
      <c r="RXR105" s="154"/>
      <c r="RXS105" s="154"/>
      <c r="RXT105" s="154"/>
      <c r="RXU105" s="154"/>
      <c r="RXV105" s="154"/>
      <c r="RXW105" s="154"/>
      <c r="RXX105" s="154"/>
      <c r="RXY105" s="154"/>
      <c r="RXZ105" s="154"/>
      <c r="RYA105" s="154"/>
      <c r="RYB105" s="154"/>
      <c r="RYC105" s="154"/>
      <c r="RYD105" s="154"/>
      <c r="RYE105" s="154"/>
      <c r="RYF105" s="154"/>
      <c r="RYG105" s="154"/>
      <c r="RYH105" s="154"/>
      <c r="RYI105" s="154"/>
      <c r="RYJ105" s="154"/>
      <c r="RYK105" s="154"/>
      <c r="RYL105" s="154"/>
      <c r="RYM105" s="154"/>
      <c r="RYN105" s="154"/>
      <c r="RYO105" s="154"/>
      <c r="RYP105" s="154"/>
      <c r="RYQ105" s="154"/>
      <c r="RYR105" s="154"/>
      <c r="RYS105" s="154"/>
      <c r="RYT105" s="154"/>
      <c r="RYU105" s="154"/>
      <c r="RYV105" s="154"/>
      <c r="RYW105" s="154"/>
      <c r="RYX105" s="154"/>
      <c r="RYY105" s="154"/>
      <c r="RYZ105" s="154"/>
      <c r="RZA105" s="154"/>
      <c r="RZB105" s="154"/>
      <c r="RZC105" s="154"/>
      <c r="RZD105" s="154"/>
      <c r="RZE105" s="154"/>
      <c r="RZF105" s="154"/>
      <c r="RZG105" s="154"/>
      <c r="RZH105" s="154"/>
      <c r="RZI105" s="154"/>
      <c r="RZJ105" s="154"/>
      <c r="RZK105" s="154"/>
      <c r="RZL105" s="154"/>
      <c r="RZM105" s="154"/>
      <c r="RZN105" s="154"/>
      <c r="RZO105" s="154"/>
      <c r="RZP105" s="154"/>
      <c r="RZQ105" s="154"/>
      <c r="RZR105" s="154"/>
      <c r="RZS105" s="154"/>
      <c r="RZT105" s="154"/>
      <c r="RZU105" s="154"/>
      <c r="RZV105" s="154"/>
      <c r="RZW105" s="154"/>
      <c r="RZX105" s="154"/>
      <c r="RZY105" s="154"/>
      <c r="RZZ105" s="154"/>
      <c r="SAA105" s="154"/>
      <c r="SAB105" s="154"/>
      <c r="SAC105" s="154"/>
      <c r="SAD105" s="154"/>
      <c r="SAE105" s="154"/>
      <c r="SAF105" s="154"/>
      <c r="SAG105" s="154"/>
      <c r="SAH105" s="154"/>
      <c r="SAI105" s="154"/>
      <c r="SAJ105" s="154"/>
      <c r="SAK105" s="154"/>
      <c r="SAL105" s="154"/>
      <c r="SAM105" s="154"/>
      <c r="SAN105" s="154"/>
      <c r="SAO105" s="154"/>
      <c r="SAP105" s="154"/>
      <c r="SAQ105" s="154"/>
      <c r="SAR105" s="154"/>
      <c r="SAS105" s="154"/>
      <c r="SAT105" s="154"/>
      <c r="SAU105" s="154"/>
      <c r="SAV105" s="154"/>
      <c r="SAW105" s="154"/>
      <c r="SAX105" s="154"/>
      <c r="SAY105" s="154"/>
      <c r="SAZ105" s="154"/>
      <c r="SBA105" s="154"/>
      <c r="SBB105" s="154"/>
      <c r="SBC105" s="154"/>
      <c r="SBD105" s="154"/>
      <c r="SBE105" s="154"/>
      <c r="SBF105" s="154"/>
      <c r="SBG105" s="154"/>
      <c r="SBH105" s="154"/>
      <c r="SBI105" s="154"/>
      <c r="SBJ105" s="154"/>
      <c r="SBK105" s="154"/>
      <c r="SBL105" s="154"/>
      <c r="SBM105" s="154"/>
      <c r="SBN105" s="154"/>
      <c r="SBO105" s="154"/>
      <c r="SBP105" s="154"/>
      <c r="SBQ105" s="154"/>
      <c r="SBR105" s="154"/>
      <c r="SBS105" s="154"/>
      <c r="SBT105" s="154"/>
      <c r="SBU105" s="154"/>
      <c r="SBV105" s="154"/>
      <c r="SBW105" s="154"/>
      <c r="SBX105" s="154"/>
      <c r="SBY105" s="154"/>
      <c r="SBZ105" s="154"/>
      <c r="SCA105" s="154"/>
      <c r="SCB105" s="154"/>
      <c r="SCC105" s="154"/>
      <c r="SCD105" s="154"/>
      <c r="SCE105" s="154"/>
      <c r="SCF105" s="154"/>
      <c r="SCG105" s="154"/>
      <c r="SCH105" s="154"/>
      <c r="SCI105" s="154"/>
      <c r="SCJ105" s="154"/>
      <c r="SCK105" s="154"/>
      <c r="SCL105" s="154"/>
      <c r="SCM105" s="154"/>
      <c r="SCN105" s="154"/>
      <c r="SCO105" s="154"/>
      <c r="SCP105" s="154"/>
      <c r="SCQ105" s="154"/>
      <c r="SCR105" s="154"/>
      <c r="SCS105" s="154"/>
      <c r="SCT105" s="154"/>
      <c r="SCU105" s="154"/>
      <c r="SCV105" s="154"/>
      <c r="SCW105" s="154"/>
      <c r="SCX105" s="154"/>
      <c r="SCY105" s="154"/>
      <c r="SCZ105" s="154"/>
      <c r="SDA105" s="154"/>
      <c r="SDB105" s="154"/>
      <c r="SDC105" s="154"/>
      <c r="SDD105" s="154"/>
      <c r="SDE105" s="154"/>
      <c r="SDF105" s="154"/>
      <c r="SDG105" s="154"/>
      <c r="SDH105" s="154"/>
      <c r="SDI105" s="154"/>
      <c r="SDJ105" s="154"/>
      <c r="SDK105" s="154"/>
      <c r="SDL105" s="154"/>
      <c r="SDM105" s="154"/>
      <c r="SDN105" s="154"/>
      <c r="SDO105" s="154"/>
      <c r="SDP105" s="154"/>
      <c r="SDQ105" s="154"/>
      <c r="SDR105" s="154"/>
      <c r="SDS105" s="154"/>
      <c r="SDT105" s="154"/>
      <c r="SDU105" s="154"/>
      <c r="SDV105" s="154"/>
      <c r="SDW105" s="154"/>
      <c r="SDX105" s="154"/>
      <c r="SDY105" s="154"/>
      <c r="SDZ105" s="154"/>
      <c r="SEA105" s="154"/>
      <c r="SEB105" s="154"/>
      <c r="SEC105" s="154"/>
      <c r="SED105" s="154"/>
      <c r="SEE105" s="154"/>
      <c r="SEF105" s="154"/>
      <c r="SEG105" s="154"/>
      <c r="SEH105" s="154"/>
      <c r="SEI105" s="154"/>
      <c r="SEJ105" s="154"/>
      <c r="SEK105" s="154"/>
      <c r="SEL105" s="154"/>
      <c r="SEM105" s="154"/>
      <c r="SEN105" s="154"/>
      <c r="SEO105" s="154"/>
      <c r="SEP105" s="154"/>
      <c r="SEQ105" s="154"/>
      <c r="SER105" s="154"/>
      <c r="SES105" s="154"/>
      <c r="SET105" s="154"/>
      <c r="SEU105" s="154"/>
      <c r="SEV105" s="154"/>
      <c r="SEW105" s="154"/>
      <c r="SEX105" s="154"/>
      <c r="SEY105" s="154"/>
      <c r="SEZ105" s="154"/>
      <c r="SFA105" s="154"/>
      <c r="SFB105" s="154"/>
      <c r="SFC105" s="154"/>
      <c r="SFD105" s="154"/>
      <c r="SFE105" s="154"/>
      <c r="SFF105" s="154"/>
      <c r="SFG105" s="154"/>
      <c r="SFH105" s="154"/>
      <c r="SFI105" s="154"/>
      <c r="SFJ105" s="154"/>
      <c r="SFK105" s="154"/>
      <c r="SFL105" s="154"/>
      <c r="SFM105" s="154"/>
      <c r="SFN105" s="154"/>
      <c r="SFO105" s="154"/>
      <c r="SFP105" s="154"/>
      <c r="SFQ105" s="154"/>
      <c r="SFR105" s="154"/>
      <c r="SFS105" s="154"/>
      <c r="SFT105" s="154"/>
      <c r="SFU105" s="154"/>
      <c r="SFV105" s="154"/>
      <c r="SFW105" s="154"/>
      <c r="SFX105" s="154"/>
      <c r="SFY105" s="154"/>
      <c r="SFZ105" s="154"/>
      <c r="SGA105" s="154"/>
      <c r="SGB105" s="154"/>
      <c r="SGC105" s="154"/>
      <c r="SGD105" s="154"/>
      <c r="SGE105" s="154"/>
      <c r="SGF105" s="154"/>
      <c r="SGG105" s="154"/>
      <c r="SGH105" s="154"/>
      <c r="SGI105" s="154"/>
      <c r="SGJ105" s="154"/>
      <c r="SGK105" s="154"/>
      <c r="SGL105" s="154"/>
      <c r="SGM105" s="154"/>
      <c r="SGN105" s="154"/>
      <c r="SGO105" s="154"/>
      <c r="SGP105" s="154"/>
      <c r="SGQ105" s="154"/>
      <c r="SGR105" s="154"/>
      <c r="SGS105" s="154"/>
      <c r="SGT105" s="154"/>
      <c r="SGU105" s="154"/>
      <c r="SGV105" s="154"/>
      <c r="SGW105" s="154"/>
      <c r="SGX105" s="154"/>
      <c r="SGY105" s="154"/>
      <c r="SGZ105" s="154"/>
      <c r="SHA105" s="154"/>
      <c r="SHB105" s="154"/>
      <c r="SHC105" s="154"/>
      <c r="SHD105" s="154"/>
      <c r="SHE105" s="154"/>
      <c r="SHF105" s="154"/>
      <c r="SHG105" s="154"/>
      <c r="SHH105" s="154"/>
      <c r="SHI105" s="154"/>
      <c r="SHJ105" s="154"/>
      <c r="SHK105" s="154"/>
      <c r="SHL105" s="154"/>
      <c r="SHM105" s="154"/>
      <c r="SHN105" s="154"/>
      <c r="SHO105" s="154"/>
      <c r="SHP105" s="154"/>
      <c r="SHQ105" s="154"/>
      <c r="SHR105" s="154"/>
      <c r="SHS105" s="154"/>
      <c r="SHT105" s="154"/>
      <c r="SHU105" s="154"/>
      <c r="SHV105" s="154"/>
      <c r="SHW105" s="154"/>
      <c r="SHX105" s="154"/>
      <c r="SHY105" s="154"/>
      <c r="SHZ105" s="154"/>
      <c r="SIA105" s="154"/>
      <c r="SIB105" s="154"/>
      <c r="SIC105" s="154"/>
      <c r="SID105" s="154"/>
      <c r="SIE105" s="154"/>
      <c r="SIF105" s="154"/>
      <c r="SIG105" s="154"/>
      <c r="SIH105" s="154"/>
      <c r="SII105" s="154"/>
      <c r="SIJ105" s="154"/>
      <c r="SIK105" s="154"/>
      <c r="SIL105" s="154"/>
      <c r="SIM105" s="154"/>
      <c r="SIN105" s="154"/>
      <c r="SIO105" s="154"/>
      <c r="SIP105" s="154"/>
      <c r="SIQ105" s="154"/>
      <c r="SIR105" s="154"/>
      <c r="SIS105" s="154"/>
      <c r="SIT105" s="154"/>
      <c r="SIU105" s="154"/>
      <c r="SIV105" s="154"/>
      <c r="SIW105" s="154"/>
      <c r="SIX105" s="154"/>
      <c r="SIY105" s="154"/>
      <c r="SIZ105" s="154"/>
      <c r="SJA105" s="154"/>
      <c r="SJB105" s="154"/>
      <c r="SJC105" s="154"/>
      <c r="SJD105" s="154"/>
      <c r="SJE105" s="154"/>
      <c r="SJF105" s="154"/>
      <c r="SJG105" s="154"/>
      <c r="SJH105" s="154"/>
      <c r="SJI105" s="154"/>
      <c r="SJJ105" s="154"/>
      <c r="SJK105" s="154"/>
      <c r="SJL105" s="154"/>
      <c r="SJM105" s="154"/>
      <c r="SJN105" s="154"/>
      <c r="SJO105" s="154"/>
      <c r="SJP105" s="154"/>
      <c r="SJQ105" s="154"/>
      <c r="SJR105" s="154"/>
      <c r="SJS105" s="154"/>
      <c r="SJT105" s="154"/>
      <c r="SJU105" s="154"/>
      <c r="SJV105" s="154"/>
      <c r="SJW105" s="154"/>
      <c r="SJX105" s="154"/>
      <c r="SJY105" s="154"/>
      <c r="SJZ105" s="154"/>
      <c r="SKA105" s="154"/>
      <c r="SKB105" s="154"/>
      <c r="SKC105" s="154"/>
      <c r="SKD105" s="154"/>
      <c r="SKE105" s="154"/>
      <c r="SKF105" s="154"/>
      <c r="SKG105" s="154"/>
      <c r="SKH105" s="154"/>
      <c r="SKI105" s="154"/>
      <c r="SKJ105" s="154"/>
      <c r="SKK105" s="154"/>
      <c r="SKL105" s="154"/>
      <c r="SKM105" s="154"/>
      <c r="SKN105" s="154"/>
      <c r="SKO105" s="154"/>
      <c r="SKP105" s="154"/>
      <c r="SKQ105" s="154"/>
      <c r="SKR105" s="154"/>
      <c r="SKS105" s="154"/>
      <c r="SKT105" s="154"/>
      <c r="SKU105" s="154"/>
      <c r="SKV105" s="154"/>
      <c r="SKW105" s="154"/>
      <c r="SKX105" s="154"/>
      <c r="SKY105" s="154"/>
      <c r="SKZ105" s="154"/>
      <c r="SLA105" s="154"/>
      <c r="SLB105" s="154"/>
      <c r="SLC105" s="154"/>
      <c r="SLD105" s="154"/>
      <c r="SLE105" s="154"/>
      <c r="SLF105" s="154"/>
      <c r="SLG105" s="154"/>
      <c r="SLH105" s="154"/>
      <c r="SLI105" s="154"/>
      <c r="SLJ105" s="154"/>
      <c r="SLK105" s="154"/>
      <c r="SLL105" s="154"/>
      <c r="SLM105" s="154"/>
      <c r="SLN105" s="154"/>
      <c r="SLO105" s="154"/>
      <c r="SLP105" s="154"/>
      <c r="SLQ105" s="154"/>
      <c r="SLR105" s="154"/>
      <c r="SLS105" s="154"/>
      <c r="SLT105" s="154"/>
      <c r="SLU105" s="154"/>
      <c r="SLV105" s="154"/>
      <c r="SLW105" s="154"/>
      <c r="SLX105" s="154"/>
      <c r="SLY105" s="154"/>
      <c r="SLZ105" s="154"/>
      <c r="SMA105" s="154"/>
      <c r="SMB105" s="154"/>
      <c r="SMC105" s="154"/>
      <c r="SMD105" s="154"/>
      <c r="SME105" s="154"/>
      <c r="SMF105" s="154"/>
      <c r="SMG105" s="154"/>
      <c r="SMH105" s="154"/>
      <c r="SMI105" s="154"/>
      <c r="SMJ105" s="154"/>
      <c r="SMK105" s="154"/>
      <c r="SML105" s="154"/>
      <c r="SMM105" s="154"/>
      <c r="SMN105" s="154"/>
      <c r="SMO105" s="154"/>
      <c r="SMP105" s="154"/>
      <c r="SMQ105" s="154"/>
      <c r="SMR105" s="154"/>
      <c r="SMS105" s="154"/>
      <c r="SMT105" s="154"/>
      <c r="SMU105" s="154"/>
      <c r="SMV105" s="154"/>
      <c r="SMW105" s="154"/>
      <c r="SMX105" s="154"/>
      <c r="SMY105" s="154"/>
      <c r="SMZ105" s="154"/>
      <c r="SNA105" s="154"/>
      <c r="SNB105" s="154"/>
      <c r="SNC105" s="154"/>
      <c r="SND105" s="154"/>
      <c r="SNE105" s="154"/>
      <c r="SNF105" s="154"/>
      <c r="SNG105" s="154"/>
      <c r="SNH105" s="154"/>
      <c r="SNI105" s="154"/>
      <c r="SNJ105" s="154"/>
      <c r="SNK105" s="154"/>
      <c r="SNL105" s="154"/>
      <c r="SNM105" s="154"/>
      <c r="SNN105" s="154"/>
      <c r="SNO105" s="154"/>
      <c r="SNP105" s="154"/>
      <c r="SNQ105" s="154"/>
      <c r="SNR105" s="154"/>
      <c r="SNS105" s="154"/>
      <c r="SNT105" s="154"/>
      <c r="SNU105" s="154"/>
      <c r="SNV105" s="154"/>
      <c r="SNW105" s="154"/>
      <c r="SNX105" s="154"/>
      <c r="SNY105" s="154"/>
      <c r="SNZ105" s="154"/>
      <c r="SOA105" s="154"/>
      <c r="SOB105" s="154"/>
      <c r="SOC105" s="154"/>
      <c r="SOD105" s="154"/>
      <c r="SOE105" s="154"/>
      <c r="SOF105" s="154"/>
      <c r="SOG105" s="154"/>
      <c r="SOH105" s="154"/>
      <c r="SOI105" s="154"/>
      <c r="SOJ105" s="154"/>
      <c r="SOK105" s="154"/>
      <c r="SOL105" s="154"/>
      <c r="SOM105" s="154"/>
      <c r="SON105" s="154"/>
      <c r="SOO105" s="154"/>
      <c r="SOP105" s="154"/>
      <c r="SOQ105" s="154"/>
      <c r="SOR105" s="154"/>
      <c r="SOS105" s="154"/>
      <c r="SOT105" s="154"/>
      <c r="SOU105" s="154"/>
      <c r="SOV105" s="154"/>
      <c r="SOW105" s="154"/>
      <c r="SOX105" s="154"/>
      <c r="SOY105" s="154"/>
      <c r="SOZ105" s="154"/>
      <c r="SPA105" s="154"/>
      <c r="SPB105" s="154"/>
      <c r="SPC105" s="154"/>
      <c r="SPD105" s="154"/>
      <c r="SPE105" s="154"/>
      <c r="SPF105" s="154"/>
      <c r="SPG105" s="154"/>
      <c r="SPH105" s="154"/>
      <c r="SPI105" s="154"/>
      <c r="SPJ105" s="154"/>
      <c r="SPK105" s="154"/>
      <c r="SPL105" s="154"/>
      <c r="SPM105" s="154"/>
      <c r="SPN105" s="154"/>
      <c r="SPO105" s="154"/>
      <c r="SPP105" s="154"/>
      <c r="SPQ105" s="154"/>
      <c r="SPR105" s="154"/>
      <c r="SPS105" s="154"/>
      <c r="SPT105" s="154"/>
      <c r="SPU105" s="154"/>
      <c r="SPV105" s="154"/>
      <c r="SPW105" s="154"/>
      <c r="SPX105" s="154"/>
      <c r="SPY105" s="154"/>
      <c r="SPZ105" s="154"/>
      <c r="SQA105" s="154"/>
      <c r="SQB105" s="154"/>
      <c r="SQC105" s="154"/>
      <c r="SQD105" s="154"/>
      <c r="SQE105" s="154"/>
      <c r="SQF105" s="154"/>
      <c r="SQG105" s="154"/>
      <c r="SQH105" s="154"/>
      <c r="SQI105" s="154"/>
      <c r="SQJ105" s="154"/>
      <c r="SQK105" s="154"/>
      <c r="SQL105" s="154"/>
      <c r="SQM105" s="154"/>
      <c r="SQN105" s="154"/>
      <c r="SQO105" s="154"/>
      <c r="SQP105" s="154"/>
      <c r="SQQ105" s="154"/>
      <c r="SQR105" s="154"/>
      <c r="SQS105" s="154"/>
      <c r="SQT105" s="154"/>
      <c r="SQU105" s="154"/>
      <c r="SQV105" s="154"/>
      <c r="SQW105" s="154"/>
      <c r="SQX105" s="154"/>
      <c r="SQY105" s="154"/>
      <c r="SQZ105" s="154"/>
      <c r="SRA105" s="154"/>
      <c r="SRB105" s="154"/>
      <c r="SRC105" s="154"/>
      <c r="SRD105" s="154"/>
      <c r="SRE105" s="154"/>
      <c r="SRF105" s="154"/>
      <c r="SRG105" s="154"/>
      <c r="SRH105" s="154"/>
      <c r="SRI105" s="154"/>
      <c r="SRJ105" s="154"/>
      <c r="SRK105" s="154"/>
      <c r="SRL105" s="154"/>
      <c r="SRM105" s="154"/>
      <c r="SRN105" s="154"/>
      <c r="SRO105" s="154"/>
      <c r="SRP105" s="154"/>
      <c r="SRQ105" s="154"/>
      <c r="SRR105" s="154"/>
      <c r="SRS105" s="154"/>
      <c r="SRT105" s="154"/>
      <c r="SRU105" s="154"/>
      <c r="SRV105" s="154"/>
      <c r="SRW105" s="154"/>
      <c r="SRX105" s="154"/>
      <c r="SRY105" s="154"/>
      <c r="SRZ105" s="154"/>
      <c r="SSA105" s="154"/>
      <c r="SSB105" s="154"/>
      <c r="SSC105" s="154"/>
      <c r="SSD105" s="154"/>
      <c r="SSE105" s="154"/>
      <c r="SSF105" s="154"/>
      <c r="SSG105" s="154"/>
      <c r="SSH105" s="154"/>
      <c r="SSI105" s="154"/>
      <c r="SSJ105" s="154"/>
      <c r="SSK105" s="154"/>
      <c r="SSL105" s="154"/>
      <c r="SSM105" s="154"/>
      <c r="SSN105" s="154"/>
      <c r="SSO105" s="154"/>
      <c r="SSP105" s="154"/>
      <c r="SSQ105" s="154"/>
      <c r="SSR105" s="154"/>
      <c r="SSS105" s="154"/>
      <c r="SST105" s="154"/>
      <c r="SSU105" s="154"/>
      <c r="SSV105" s="154"/>
      <c r="SSW105" s="154"/>
      <c r="SSX105" s="154"/>
      <c r="SSY105" s="154"/>
      <c r="SSZ105" s="154"/>
      <c r="STA105" s="154"/>
      <c r="STB105" s="154"/>
      <c r="STC105" s="154"/>
      <c r="STD105" s="154"/>
      <c r="STE105" s="154"/>
      <c r="STF105" s="154"/>
      <c r="STG105" s="154"/>
      <c r="STH105" s="154"/>
      <c r="STI105" s="154"/>
      <c r="STJ105" s="154"/>
      <c r="STK105" s="154"/>
      <c r="STL105" s="154"/>
      <c r="STM105" s="154"/>
      <c r="STN105" s="154"/>
      <c r="STO105" s="154"/>
      <c r="STP105" s="154"/>
      <c r="STQ105" s="154"/>
      <c r="STR105" s="154"/>
      <c r="STS105" s="154"/>
      <c r="STT105" s="154"/>
      <c r="STU105" s="154"/>
      <c r="STV105" s="154"/>
      <c r="STW105" s="154"/>
      <c r="STX105" s="154"/>
      <c r="STY105" s="154"/>
      <c r="STZ105" s="154"/>
      <c r="SUA105" s="154"/>
      <c r="SUB105" s="154"/>
      <c r="SUC105" s="154"/>
      <c r="SUD105" s="154"/>
      <c r="SUE105" s="154"/>
      <c r="SUF105" s="154"/>
      <c r="SUG105" s="154"/>
      <c r="SUH105" s="154"/>
      <c r="SUI105" s="154"/>
      <c r="SUJ105" s="154"/>
      <c r="SUK105" s="154"/>
      <c r="SUL105" s="154"/>
      <c r="SUM105" s="154"/>
      <c r="SUN105" s="154"/>
      <c r="SUO105" s="154"/>
      <c r="SUP105" s="154"/>
      <c r="SUQ105" s="154"/>
      <c r="SUR105" s="154"/>
      <c r="SUS105" s="154"/>
      <c r="SUT105" s="154"/>
      <c r="SUU105" s="154"/>
      <c r="SUV105" s="154"/>
      <c r="SUW105" s="154"/>
      <c r="SUX105" s="154"/>
      <c r="SUY105" s="154"/>
      <c r="SUZ105" s="154"/>
      <c r="SVA105" s="154"/>
      <c r="SVB105" s="154"/>
      <c r="SVC105" s="154"/>
      <c r="SVD105" s="154"/>
      <c r="SVE105" s="154"/>
      <c r="SVF105" s="154"/>
      <c r="SVG105" s="154"/>
      <c r="SVH105" s="154"/>
      <c r="SVI105" s="154"/>
      <c r="SVJ105" s="154"/>
      <c r="SVK105" s="154"/>
      <c r="SVL105" s="154"/>
      <c r="SVM105" s="154"/>
      <c r="SVN105" s="154"/>
      <c r="SVO105" s="154"/>
      <c r="SVP105" s="154"/>
      <c r="SVQ105" s="154"/>
      <c r="SVR105" s="154"/>
      <c r="SVS105" s="154"/>
      <c r="SVT105" s="154"/>
      <c r="SVU105" s="154"/>
      <c r="SVV105" s="154"/>
      <c r="SVW105" s="154"/>
      <c r="SVX105" s="154"/>
      <c r="SVY105" s="154"/>
      <c r="SVZ105" s="154"/>
      <c r="SWA105" s="154"/>
      <c r="SWB105" s="154"/>
      <c r="SWC105" s="154"/>
      <c r="SWD105" s="154"/>
      <c r="SWE105" s="154"/>
      <c r="SWF105" s="154"/>
      <c r="SWG105" s="154"/>
      <c r="SWH105" s="154"/>
      <c r="SWI105" s="154"/>
      <c r="SWJ105" s="154"/>
      <c r="SWK105" s="154"/>
      <c r="SWL105" s="154"/>
      <c r="SWM105" s="154"/>
      <c r="SWN105" s="154"/>
      <c r="SWO105" s="154"/>
      <c r="SWP105" s="154"/>
      <c r="SWQ105" s="154"/>
      <c r="SWR105" s="154"/>
      <c r="SWS105" s="154"/>
      <c r="SWT105" s="154"/>
      <c r="SWU105" s="154"/>
      <c r="SWV105" s="154"/>
      <c r="SWW105" s="154"/>
      <c r="SWX105" s="154"/>
      <c r="SWY105" s="154"/>
      <c r="SWZ105" s="154"/>
      <c r="SXA105" s="154"/>
      <c r="SXB105" s="154"/>
      <c r="SXC105" s="154"/>
      <c r="SXD105" s="154"/>
      <c r="SXE105" s="154"/>
      <c r="SXF105" s="154"/>
      <c r="SXG105" s="154"/>
      <c r="SXH105" s="154"/>
      <c r="SXI105" s="154"/>
      <c r="SXJ105" s="154"/>
      <c r="SXK105" s="154"/>
      <c r="SXL105" s="154"/>
      <c r="SXM105" s="154"/>
      <c r="SXN105" s="154"/>
      <c r="SXO105" s="154"/>
      <c r="SXP105" s="154"/>
      <c r="SXQ105" s="154"/>
      <c r="SXR105" s="154"/>
      <c r="SXS105" s="154"/>
      <c r="SXT105" s="154"/>
      <c r="SXU105" s="154"/>
      <c r="SXV105" s="154"/>
      <c r="SXW105" s="154"/>
      <c r="SXX105" s="154"/>
      <c r="SXY105" s="154"/>
      <c r="SXZ105" s="154"/>
      <c r="SYA105" s="154"/>
      <c r="SYB105" s="154"/>
      <c r="SYC105" s="154"/>
      <c r="SYD105" s="154"/>
      <c r="SYE105" s="154"/>
      <c r="SYF105" s="154"/>
      <c r="SYG105" s="154"/>
      <c r="SYH105" s="154"/>
      <c r="SYI105" s="154"/>
      <c r="SYJ105" s="154"/>
      <c r="SYK105" s="154"/>
      <c r="SYL105" s="154"/>
      <c r="SYM105" s="154"/>
      <c r="SYN105" s="154"/>
      <c r="SYO105" s="154"/>
      <c r="SYP105" s="154"/>
      <c r="SYQ105" s="154"/>
      <c r="SYR105" s="154"/>
      <c r="SYS105" s="154"/>
      <c r="SYT105" s="154"/>
      <c r="SYU105" s="154"/>
      <c r="SYV105" s="154"/>
      <c r="SYW105" s="154"/>
      <c r="SYX105" s="154"/>
      <c r="SYY105" s="154"/>
      <c r="SYZ105" s="154"/>
      <c r="SZA105" s="154"/>
      <c r="SZB105" s="154"/>
      <c r="SZC105" s="154"/>
      <c r="SZD105" s="154"/>
      <c r="SZE105" s="154"/>
      <c r="SZF105" s="154"/>
      <c r="SZG105" s="154"/>
      <c r="SZH105" s="154"/>
      <c r="SZI105" s="154"/>
      <c r="SZJ105" s="154"/>
      <c r="SZK105" s="154"/>
      <c r="SZL105" s="154"/>
      <c r="SZM105" s="154"/>
      <c r="SZN105" s="154"/>
      <c r="SZO105" s="154"/>
      <c r="SZP105" s="154"/>
      <c r="SZQ105" s="154"/>
      <c r="SZR105" s="154"/>
      <c r="SZS105" s="154"/>
      <c r="SZT105" s="154"/>
      <c r="SZU105" s="154"/>
      <c r="SZV105" s="154"/>
      <c r="SZW105" s="154"/>
      <c r="SZX105" s="154"/>
      <c r="SZY105" s="154"/>
      <c r="SZZ105" s="154"/>
      <c r="TAA105" s="154"/>
      <c r="TAB105" s="154"/>
      <c r="TAC105" s="154"/>
      <c r="TAD105" s="154"/>
      <c r="TAE105" s="154"/>
      <c r="TAF105" s="154"/>
      <c r="TAG105" s="154"/>
      <c r="TAH105" s="154"/>
      <c r="TAI105" s="154"/>
      <c r="TAJ105" s="154"/>
      <c r="TAK105" s="154"/>
      <c r="TAL105" s="154"/>
      <c r="TAM105" s="154"/>
      <c r="TAN105" s="154"/>
      <c r="TAO105" s="154"/>
      <c r="TAP105" s="154"/>
      <c r="TAQ105" s="154"/>
      <c r="TAR105" s="154"/>
      <c r="TAS105" s="154"/>
      <c r="TAT105" s="154"/>
      <c r="TAU105" s="154"/>
      <c r="TAV105" s="154"/>
      <c r="TAW105" s="154"/>
      <c r="TAX105" s="154"/>
      <c r="TAY105" s="154"/>
      <c r="TAZ105" s="154"/>
      <c r="TBA105" s="154"/>
      <c r="TBB105" s="154"/>
      <c r="TBC105" s="154"/>
      <c r="TBD105" s="154"/>
      <c r="TBE105" s="154"/>
      <c r="TBF105" s="154"/>
      <c r="TBG105" s="154"/>
      <c r="TBH105" s="154"/>
      <c r="TBI105" s="154"/>
      <c r="TBJ105" s="154"/>
      <c r="TBK105" s="154"/>
      <c r="TBL105" s="154"/>
      <c r="TBM105" s="154"/>
      <c r="TBN105" s="154"/>
      <c r="TBO105" s="154"/>
      <c r="TBP105" s="154"/>
      <c r="TBQ105" s="154"/>
      <c r="TBR105" s="154"/>
      <c r="TBS105" s="154"/>
      <c r="TBT105" s="154"/>
      <c r="TBU105" s="154"/>
      <c r="TBV105" s="154"/>
      <c r="TBW105" s="154"/>
      <c r="TBX105" s="154"/>
      <c r="TBY105" s="154"/>
      <c r="TBZ105" s="154"/>
      <c r="TCA105" s="154"/>
      <c r="TCB105" s="154"/>
      <c r="TCC105" s="154"/>
      <c r="TCD105" s="154"/>
      <c r="TCE105" s="154"/>
      <c r="TCF105" s="154"/>
      <c r="TCG105" s="154"/>
      <c r="TCH105" s="154"/>
      <c r="TCI105" s="154"/>
      <c r="TCJ105" s="154"/>
      <c r="TCK105" s="154"/>
      <c r="TCL105" s="154"/>
      <c r="TCM105" s="154"/>
      <c r="TCN105" s="154"/>
      <c r="TCO105" s="154"/>
      <c r="TCP105" s="154"/>
      <c r="TCQ105" s="154"/>
      <c r="TCR105" s="154"/>
      <c r="TCS105" s="154"/>
      <c r="TCT105" s="154"/>
      <c r="TCU105" s="154"/>
      <c r="TCV105" s="154"/>
      <c r="TCW105" s="154"/>
      <c r="TCX105" s="154"/>
      <c r="TCY105" s="154"/>
      <c r="TCZ105" s="154"/>
      <c r="TDA105" s="154"/>
      <c r="TDB105" s="154"/>
      <c r="TDC105" s="154"/>
      <c r="TDD105" s="154"/>
      <c r="TDE105" s="154"/>
      <c r="TDF105" s="154"/>
      <c r="TDG105" s="154"/>
      <c r="TDH105" s="154"/>
      <c r="TDI105" s="154"/>
      <c r="TDJ105" s="154"/>
      <c r="TDK105" s="154"/>
      <c r="TDL105" s="154"/>
      <c r="TDM105" s="154"/>
      <c r="TDN105" s="154"/>
      <c r="TDO105" s="154"/>
      <c r="TDP105" s="154"/>
      <c r="TDQ105" s="154"/>
      <c r="TDR105" s="154"/>
      <c r="TDS105" s="154"/>
      <c r="TDT105" s="154"/>
      <c r="TDU105" s="154"/>
      <c r="TDV105" s="154"/>
      <c r="TDW105" s="154"/>
      <c r="TDX105" s="154"/>
      <c r="TDY105" s="154"/>
      <c r="TDZ105" s="154"/>
      <c r="TEA105" s="154"/>
      <c r="TEB105" s="154"/>
      <c r="TEC105" s="154"/>
      <c r="TED105" s="154"/>
      <c r="TEE105" s="154"/>
      <c r="TEF105" s="154"/>
      <c r="TEG105" s="154"/>
      <c r="TEH105" s="154"/>
      <c r="TEI105" s="154"/>
      <c r="TEJ105" s="154"/>
      <c r="TEK105" s="154"/>
      <c r="TEL105" s="154"/>
      <c r="TEM105" s="154"/>
      <c r="TEN105" s="154"/>
      <c r="TEO105" s="154"/>
      <c r="TEP105" s="154"/>
      <c r="TEQ105" s="154"/>
      <c r="TER105" s="154"/>
      <c r="TES105" s="154"/>
      <c r="TET105" s="154"/>
      <c r="TEU105" s="154"/>
      <c r="TEV105" s="154"/>
      <c r="TEW105" s="154"/>
      <c r="TEX105" s="154"/>
      <c r="TEY105" s="154"/>
      <c r="TEZ105" s="154"/>
      <c r="TFA105" s="154"/>
      <c r="TFB105" s="154"/>
      <c r="TFC105" s="154"/>
      <c r="TFD105" s="154"/>
      <c r="TFE105" s="154"/>
      <c r="TFF105" s="154"/>
      <c r="TFG105" s="154"/>
      <c r="TFH105" s="154"/>
      <c r="TFI105" s="154"/>
      <c r="TFJ105" s="154"/>
      <c r="TFK105" s="154"/>
      <c r="TFL105" s="154"/>
      <c r="TFM105" s="154"/>
      <c r="TFN105" s="154"/>
      <c r="TFO105" s="154"/>
      <c r="TFP105" s="154"/>
      <c r="TFQ105" s="154"/>
      <c r="TFR105" s="154"/>
      <c r="TFS105" s="154"/>
      <c r="TFT105" s="154"/>
      <c r="TFU105" s="154"/>
      <c r="TFV105" s="154"/>
      <c r="TFW105" s="154"/>
      <c r="TFX105" s="154"/>
      <c r="TFY105" s="154"/>
      <c r="TFZ105" s="154"/>
      <c r="TGA105" s="154"/>
      <c r="TGB105" s="154"/>
      <c r="TGC105" s="154"/>
      <c r="TGD105" s="154"/>
      <c r="TGE105" s="154"/>
      <c r="TGF105" s="154"/>
      <c r="TGG105" s="154"/>
      <c r="TGH105" s="154"/>
      <c r="TGI105" s="154"/>
      <c r="TGJ105" s="154"/>
      <c r="TGK105" s="154"/>
      <c r="TGL105" s="154"/>
      <c r="TGM105" s="154"/>
      <c r="TGN105" s="154"/>
      <c r="TGO105" s="154"/>
      <c r="TGP105" s="154"/>
      <c r="TGQ105" s="154"/>
      <c r="TGR105" s="154"/>
      <c r="TGS105" s="154"/>
      <c r="TGT105" s="154"/>
      <c r="TGU105" s="154"/>
      <c r="TGV105" s="154"/>
      <c r="TGW105" s="154"/>
      <c r="TGX105" s="154"/>
      <c r="TGY105" s="154"/>
      <c r="TGZ105" s="154"/>
      <c r="THA105" s="154"/>
      <c r="THB105" s="154"/>
      <c r="THC105" s="154"/>
      <c r="THD105" s="154"/>
      <c r="THE105" s="154"/>
      <c r="THF105" s="154"/>
      <c r="THG105" s="154"/>
      <c r="THH105" s="154"/>
      <c r="THI105" s="154"/>
      <c r="THJ105" s="154"/>
      <c r="THK105" s="154"/>
      <c r="THL105" s="154"/>
      <c r="THM105" s="154"/>
      <c r="THN105" s="154"/>
      <c r="THO105" s="154"/>
      <c r="THP105" s="154"/>
      <c r="THQ105" s="154"/>
      <c r="THR105" s="154"/>
      <c r="THS105" s="154"/>
      <c r="THT105" s="154"/>
      <c r="THU105" s="154"/>
      <c r="THV105" s="154"/>
      <c r="THW105" s="154"/>
      <c r="THX105" s="154"/>
      <c r="THY105" s="154"/>
      <c r="THZ105" s="154"/>
      <c r="TIA105" s="154"/>
      <c r="TIB105" s="154"/>
      <c r="TIC105" s="154"/>
      <c r="TID105" s="154"/>
      <c r="TIE105" s="154"/>
      <c r="TIF105" s="154"/>
      <c r="TIG105" s="154"/>
      <c r="TIH105" s="154"/>
      <c r="TII105" s="154"/>
      <c r="TIJ105" s="154"/>
      <c r="TIK105" s="154"/>
      <c r="TIL105" s="154"/>
      <c r="TIM105" s="154"/>
      <c r="TIN105" s="154"/>
      <c r="TIO105" s="154"/>
      <c r="TIP105" s="154"/>
      <c r="TIQ105" s="154"/>
      <c r="TIR105" s="154"/>
      <c r="TIS105" s="154"/>
      <c r="TIT105" s="154"/>
      <c r="TIU105" s="154"/>
      <c r="TIV105" s="154"/>
      <c r="TIW105" s="154"/>
      <c r="TIX105" s="154"/>
      <c r="TIY105" s="154"/>
      <c r="TIZ105" s="154"/>
      <c r="TJA105" s="154"/>
      <c r="TJB105" s="154"/>
      <c r="TJC105" s="154"/>
      <c r="TJD105" s="154"/>
      <c r="TJE105" s="154"/>
      <c r="TJF105" s="154"/>
      <c r="TJG105" s="154"/>
      <c r="TJH105" s="154"/>
      <c r="TJI105" s="154"/>
      <c r="TJJ105" s="154"/>
      <c r="TJK105" s="154"/>
      <c r="TJL105" s="154"/>
      <c r="TJM105" s="154"/>
      <c r="TJN105" s="154"/>
      <c r="TJO105" s="154"/>
      <c r="TJP105" s="154"/>
      <c r="TJQ105" s="154"/>
      <c r="TJR105" s="154"/>
      <c r="TJS105" s="154"/>
      <c r="TJT105" s="154"/>
      <c r="TJU105" s="154"/>
      <c r="TJV105" s="154"/>
      <c r="TJW105" s="154"/>
      <c r="TJX105" s="154"/>
      <c r="TJY105" s="154"/>
      <c r="TJZ105" s="154"/>
      <c r="TKA105" s="154"/>
      <c r="TKB105" s="154"/>
      <c r="TKC105" s="154"/>
      <c r="TKD105" s="154"/>
      <c r="TKE105" s="154"/>
      <c r="TKF105" s="154"/>
      <c r="TKG105" s="154"/>
      <c r="TKH105" s="154"/>
      <c r="TKI105" s="154"/>
      <c r="TKJ105" s="154"/>
      <c r="TKK105" s="154"/>
      <c r="TKL105" s="154"/>
      <c r="TKM105" s="154"/>
      <c r="TKN105" s="154"/>
      <c r="TKO105" s="154"/>
      <c r="TKP105" s="154"/>
      <c r="TKQ105" s="154"/>
      <c r="TKR105" s="154"/>
      <c r="TKS105" s="154"/>
      <c r="TKT105" s="154"/>
      <c r="TKU105" s="154"/>
      <c r="TKV105" s="154"/>
      <c r="TKW105" s="154"/>
      <c r="TKX105" s="154"/>
      <c r="TKY105" s="154"/>
      <c r="TKZ105" s="154"/>
      <c r="TLA105" s="154"/>
      <c r="TLB105" s="154"/>
      <c r="TLC105" s="154"/>
      <c r="TLD105" s="154"/>
      <c r="TLE105" s="154"/>
      <c r="TLF105" s="154"/>
      <c r="TLG105" s="154"/>
      <c r="TLH105" s="154"/>
      <c r="TLI105" s="154"/>
      <c r="TLJ105" s="154"/>
      <c r="TLK105" s="154"/>
      <c r="TLL105" s="154"/>
      <c r="TLM105" s="154"/>
      <c r="TLN105" s="154"/>
      <c r="TLO105" s="154"/>
      <c r="TLP105" s="154"/>
      <c r="TLQ105" s="154"/>
      <c r="TLR105" s="154"/>
      <c r="TLS105" s="154"/>
      <c r="TLT105" s="154"/>
      <c r="TLU105" s="154"/>
      <c r="TLV105" s="154"/>
      <c r="TLW105" s="154"/>
      <c r="TLX105" s="154"/>
      <c r="TLY105" s="154"/>
      <c r="TLZ105" s="154"/>
      <c r="TMA105" s="154"/>
      <c r="TMB105" s="154"/>
      <c r="TMC105" s="154"/>
      <c r="TMD105" s="154"/>
      <c r="TME105" s="154"/>
      <c r="TMF105" s="154"/>
      <c r="TMG105" s="154"/>
      <c r="TMH105" s="154"/>
      <c r="TMI105" s="154"/>
      <c r="TMJ105" s="154"/>
      <c r="TMK105" s="154"/>
      <c r="TML105" s="154"/>
      <c r="TMM105" s="154"/>
      <c r="TMN105" s="154"/>
      <c r="TMO105" s="154"/>
      <c r="TMP105" s="154"/>
      <c r="TMQ105" s="154"/>
      <c r="TMR105" s="154"/>
      <c r="TMS105" s="154"/>
      <c r="TMT105" s="154"/>
      <c r="TMU105" s="154"/>
      <c r="TMV105" s="154"/>
      <c r="TMW105" s="154"/>
      <c r="TMX105" s="154"/>
      <c r="TMY105" s="154"/>
      <c r="TMZ105" s="154"/>
      <c r="TNA105" s="154"/>
      <c r="TNB105" s="154"/>
      <c r="TNC105" s="154"/>
      <c r="TND105" s="154"/>
      <c r="TNE105" s="154"/>
      <c r="TNF105" s="154"/>
      <c r="TNG105" s="154"/>
      <c r="TNH105" s="154"/>
      <c r="TNI105" s="154"/>
      <c r="TNJ105" s="154"/>
      <c r="TNK105" s="154"/>
      <c r="TNL105" s="154"/>
      <c r="TNM105" s="154"/>
      <c r="TNN105" s="154"/>
      <c r="TNO105" s="154"/>
      <c r="TNP105" s="154"/>
      <c r="TNQ105" s="154"/>
      <c r="TNR105" s="154"/>
      <c r="TNS105" s="154"/>
      <c r="TNT105" s="154"/>
      <c r="TNU105" s="154"/>
      <c r="TNV105" s="154"/>
      <c r="TNW105" s="154"/>
      <c r="TNX105" s="154"/>
      <c r="TNY105" s="154"/>
      <c r="TNZ105" s="154"/>
      <c r="TOA105" s="154"/>
      <c r="TOB105" s="154"/>
      <c r="TOC105" s="154"/>
      <c r="TOD105" s="154"/>
      <c r="TOE105" s="154"/>
      <c r="TOF105" s="154"/>
      <c r="TOG105" s="154"/>
      <c r="TOH105" s="154"/>
      <c r="TOI105" s="154"/>
      <c r="TOJ105" s="154"/>
      <c r="TOK105" s="154"/>
      <c r="TOL105" s="154"/>
      <c r="TOM105" s="154"/>
      <c r="TON105" s="154"/>
      <c r="TOO105" s="154"/>
      <c r="TOP105" s="154"/>
      <c r="TOQ105" s="154"/>
      <c r="TOR105" s="154"/>
      <c r="TOS105" s="154"/>
      <c r="TOT105" s="154"/>
      <c r="TOU105" s="154"/>
      <c r="TOV105" s="154"/>
      <c r="TOW105" s="154"/>
      <c r="TOX105" s="154"/>
      <c r="TOY105" s="154"/>
      <c r="TOZ105" s="154"/>
      <c r="TPA105" s="154"/>
      <c r="TPB105" s="154"/>
      <c r="TPC105" s="154"/>
      <c r="TPD105" s="154"/>
      <c r="TPE105" s="154"/>
      <c r="TPF105" s="154"/>
      <c r="TPG105" s="154"/>
      <c r="TPH105" s="154"/>
      <c r="TPI105" s="154"/>
      <c r="TPJ105" s="154"/>
      <c r="TPK105" s="154"/>
      <c r="TPL105" s="154"/>
      <c r="TPM105" s="154"/>
      <c r="TPN105" s="154"/>
      <c r="TPO105" s="154"/>
      <c r="TPP105" s="154"/>
      <c r="TPQ105" s="154"/>
      <c r="TPR105" s="154"/>
      <c r="TPS105" s="154"/>
      <c r="TPT105" s="154"/>
      <c r="TPU105" s="154"/>
      <c r="TPV105" s="154"/>
      <c r="TPW105" s="154"/>
      <c r="TPX105" s="154"/>
      <c r="TPY105" s="154"/>
      <c r="TPZ105" s="154"/>
      <c r="TQA105" s="154"/>
      <c r="TQB105" s="154"/>
      <c r="TQC105" s="154"/>
      <c r="TQD105" s="154"/>
      <c r="TQE105" s="154"/>
      <c r="TQF105" s="154"/>
      <c r="TQG105" s="154"/>
      <c r="TQH105" s="154"/>
      <c r="TQI105" s="154"/>
      <c r="TQJ105" s="154"/>
      <c r="TQK105" s="154"/>
      <c r="TQL105" s="154"/>
      <c r="TQM105" s="154"/>
      <c r="TQN105" s="154"/>
      <c r="TQO105" s="154"/>
      <c r="TQP105" s="154"/>
      <c r="TQQ105" s="154"/>
      <c r="TQR105" s="154"/>
      <c r="TQS105" s="154"/>
      <c r="TQT105" s="154"/>
      <c r="TQU105" s="154"/>
      <c r="TQV105" s="154"/>
      <c r="TQW105" s="154"/>
      <c r="TQX105" s="154"/>
      <c r="TQY105" s="154"/>
      <c r="TQZ105" s="154"/>
      <c r="TRA105" s="154"/>
      <c r="TRB105" s="154"/>
      <c r="TRC105" s="154"/>
      <c r="TRD105" s="154"/>
      <c r="TRE105" s="154"/>
      <c r="TRF105" s="154"/>
      <c r="TRG105" s="154"/>
      <c r="TRH105" s="154"/>
      <c r="TRI105" s="154"/>
      <c r="TRJ105" s="154"/>
      <c r="TRK105" s="154"/>
      <c r="TRL105" s="154"/>
      <c r="TRM105" s="154"/>
      <c r="TRN105" s="154"/>
      <c r="TRO105" s="154"/>
      <c r="TRP105" s="154"/>
      <c r="TRQ105" s="154"/>
      <c r="TRR105" s="154"/>
      <c r="TRS105" s="154"/>
      <c r="TRT105" s="154"/>
      <c r="TRU105" s="154"/>
      <c r="TRV105" s="154"/>
      <c r="TRW105" s="154"/>
      <c r="TRX105" s="154"/>
      <c r="TRY105" s="154"/>
      <c r="TRZ105" s="154"/>
      <c r="TSA105" s="154"/>
      <c r="TSB105" s="154"/>
      <c r="TSC105" s="154"/>
      <c r="TSD105" s="154"/>
      <c r="TSE105" s="154"/>
      <c r="TSF105" s="154"/>
      <c r="TSG105" s="154"/>
      <c r="TSH105" s="154"/>
      <c r="TSI105" s="154"/>
      <c r="TSJ105" s="154"/>
      <c r="TSK105" s="154"/>
      <c r="TSL105" s="154"/>
      <c r="TSM105" s="154"/>
      <c r="TSN105" s="154"/>
      <c r="TSO105" s="154"/>
      <c r="TSP105" s="154"/>
      <c r="TSQ105" s="154"/>
      <c r="TSR105" s="154"/>
      <c r="TSS105" s="154"/>
      <c r="TST105" s="154"/>
      <c r="TSU105" s="154"/>
      <c r="TSV105" s="154"/>
      <c r="TSW105" s="154"/>
      <c r="TSX105" s="154"/>
      <c r="TSY105" s="154"/>
      <c r="TSZ105" s="154"/>
      <c r="TTA105" s="154"/>
      <c r="TTB105" s="154"/>
      <c r="TTC105" s="154"/>
      <c r="TTD105" s="154"/>
      <c r="TTE105" s="154"/>
      <c r="TTF105" s="154"/>
      <c r="TTG105" s="154"/>
      <c r="TTH105" s="154"/>
      <c r="TTI105" s="154"/>
      <c r="TTJ105" s="154"/>
      <c r="TTK105" s="154"/>
      <c r="TTL105" s="154"/>
      <c r="TTM105" s="154"/>
      <c r="TTN105" s="154"/>
      <c r="TTO105" s="154"/>
      <c r="TTP105" s="154"/>
      <c r="TTQ105" s="154"/>
      <c r="TTR105" s="154"/>
      <c r="TTS105" s="154"/>
      <c r="TTT105" s="154"/>
      <c r="TTU105" s="154"/>
      <c r="TTV105" s="154"/>
      <c r="TTW105" s="154"/>
      <c r="TTX105" s="154"/>
      <c r="TTY105" s="154"/>
      <c r="TTZ105" s="154"/>
      <c r="TUA105" s="154"/>
      <c r="TUB105" s="154"/>
      <c r="TUC105" s="154"/>
      <c r="TUD105" s="154"/>
      <c r="TUE105" s="154"/>
      <c r="TUF105" s="154"/>
      <c r="TUG105" s="154"/>
      <c r="TUH105" s="154"/>
      <c r="TUI105" s="154"/>
      <c r="TUJ105" s="154"/>
      <c r="TUK105" s="154"/>
      <c r="TUL105" s="154"/>
      <c r="TUM105" s="154"/>
      <c r="TUN105" s="154"/>
      <c r="TUO105" s="154"/>
      <c r="TUP105" s="154"/>
      <c r="TUQ105" s="154"/>
      <c r="TUR105" s="154"/>
      <c r="TUS105" s="154"/>
      <c r="TUT105" s="154"/>
      <c r="TUU105" s="154"/>
      <c r="TUV105" s="154"/>
      <c r="TUW105" s="154"/>
      <c r="TUX105" s="154"/>
      <c r="TUY105" s="154"/>
      <c r="TUZ105" s="154"/>
      <c r="TVA105" s="154"/>
      <c r="TVB105" s="154"/>
      <c r="TVC105" s="154"/>
      <c r="TVD105" s="154"/>
      <c r="TVE105" s="154"/>
      <c r="TVF105" s="154"/>
      <c r="TVG105" s="154"/>
      <c r="TVH105" s="154"/>
      <c r="TVI105" s="154"/>
      <c r="TVJ105" s="154"/>
      <c r="TVK105" s="154"/>
      <c r="TVL105" s="154"/>
      <c r="TVM105" s="154"/>
      <c r="TVN105" s="154"/>
      <c r="TVO105" s="154"/>
      <c r="TVP105" s="154"/>
      <c r="TVQ105" s="154"/>
      <c r="TVR105" s="154"/>
      <c r="TVS105" s="154"/>
      <c r="TVT105" s="154"/>
      <c r="TVU105" s="154"/>
      <c r="TVV105" s="154"/>
      <c r="TVW105" s="154"/>
      <c r="TVX105" s="154"/>
      <c r="TVY105" s="154"/>
      <c r="TVZ105" s="154"/>
      <c r="TWA105" s="154"/>
      <c r="TWB105" s="154"/>
      <c r="TWC105" s="154"/>
      <c r="TWD105" s="154"/>
      <c r="TWE105" s="154"/>
      <c r="TWF105" s="154"/>
      <c r="TWG105" s="154"/>
      <c r="TWH105" s="154"/>
      <c r="TWI105" s="154"/>
      <c r="TWJ105" s="154"/>
      <c r="TWK105" s="154"/>
      <c r="TWL105" s="154"/>
      <c r="TWM105" s="154"/>
      <c r="TWN105" s="154"/>
      <c r="TWO105" s="154"/>
      <c r="TWP105" s="154"/>
      <c r="TWQ105" s="154"/>
      <c r="TWR105" s="154"/>
      <c r="TWS105" s="154"/>
      <c r="TWT105" s="154"/>
      <c r="TWU105" s="154"/>
      <c r="TWV105" s="154"/>
      <c r="TWW105" s="154"/>
      <c r="TWX105" s="154"/>
      <c r="TWY105" s="154"/>
      <c r="TWZ105" s="154"/>
      <c r="TXA105" s="154"/>
      <c r="TXB105" s="154"/>
      <c r="TXC105" s="154"/>
      <c r="TXD105" s="154"/>
      <c r="TXE105" s="154"/>
      <c r="TXF105" s="154"/>
      <c r="TXG105" s="154"/>
      <c r="TXH105" s="154"/>
      <c r="TXI105" s="154"/>
      <c r="TXJ105" s="154"/>
      <c r="TXK105" s="154"/>
      <c r="TXL105" s="154"/>
      <c r="TXM105" s="154"/>
      <c r="TXN105" s="154"/>
      <c r="TXO105" s="154"/>
      <c r="TXP105" s="154"/>
      <c r="TXQ105" s="154"/>
      <c r="TXR105" s="154"/>
      <c r="TXS105" s="154"/>
      <c r="TXT105" s="154"/>
      <c r="TXU105" s="154"/>
      <c r="TXV105" s="154"/>
      <c r="TXW105" s="154"/>
      <c r="TXX105" s="154"/>
      <c r="TXY105" s="154"/>
      <c r="TXZ105" s="154"/>
      <c r="TYA105" s="154"/>
      <c r="TYB105" s="154"/>
      <c r="TYC105" s="154"/>
      <c r="TYD105" s="154"/>
      <c r="TYE105" s="154"/>
      <c r="TYF105" s="154"/>
      <c r="TYG105" s="154"/>
      <c r="TYH105" s="154"/>
      <c r="TYI105" s="154"/>
      <c r="TYJ105" s="154"/>
      <c r="TYK105" s="154"/>
      <c r="TYL105" s="154"/>
      <c r="TYM105" s="154"/>
      <c r="TYN105" s="154"/>
      <c r="TYO105" s="154"/>
      <c r="TYP105" s="154"/>
      <c r="TYQ105" s="154"/>
      <c r="TYR105" s="154"/>
      <c r="TYS105" s="154"/>
      <c r="TYT105" s="154"/>
      <c r="TYU105" s="154"/>
      <c r="TYV105" s="154"/>
      <c r="TYW105" s="154"/>
      <c r="TYX105" s="154"/>
      <c r="TYY105" s="154"/>
      <c r="TYZ105" s="154"/>
      <c r="TZA105" s="154"/>
      <c r="TZB105" s="154"/>
      <c r="TZC105" s="154"/>
      <c r="TZD105" s="154"/>
      <c r="TZE105" s="154"/>
      <c r="TZF105" s="154"/>
      <c r="TZG105" s="154"/>
      <c r="TZH105" s="154"/>
      <c r="TZI105" s="154"/>
      <c r="TZJ105" s="154"/>
      <c r="TZK105" s="154"/>
      <c r="TZL105" s="154"/>
      <c r="TZM105" s="154"/>
      <c r="TZN105" s="154"/>
      <c r="TZO105" s="154"/>
      <c r="TZP105" s="154"/>
      <c r="TZQ105" s="154"/>
      <c r="TZR105" s="154"/>
      <c r="TZS105" s="154"/>
      <c r="TZT105" s="154"/>
      <c r="TZU105" s="154"/>
      <c r="TZV105" s="154"/>
      <c r="TZW105" s="154"/>
      <c r="TZX105" s="154"/>
      <c r="TZY105" s="154"/>
      <c r="TZZ105" s="154"/>
      <c r="UAA105" s="154"/>
      <c r="UAB105" s="154"/>
      <c r="UAC105" s="154"/>
      <c r="UAD105" s="154"/>
      <c r="UAE105" s="154"/>
      <c r="UAF105" s="154"/>
      <c r="UAG105" s="154"/>
      <c r="UAH105" s="154"/>
      <c r="UAI105" s="154"/>
      <c r="UAJ105" s="154"/>
      <c r="UAK105" s="154"/>
      <c r="UAL105" s="154"/>
      <c r="UAM105" s="154"/>
      <c r="UAN105" s="154"/>
      <c r="UAO105" s="154"/>
      <c r="UAP105" s="154"/>
      <c r="UAQ105" s="154"/>
      <c r="UAR105" s="154"/>
      <c r="UAS105" s="154"/>
      <c r="UAT105" s="154"/>
      <c r="UAU105" s="154"/>
      <c r="UAV105" s="154"/>
      <c r="UAW105" s="154"/>
      <c r="UAX105" s="154"/>
      <c r="UAY105" s="154"/>
      <c r="UAZ105" s="154"/>
      <c r="UBA105" s="154"/>
      <c r="UBB105" s="154"/>
      <c r="UBC105" s="154"/>
      <c r="UBD105" s="154"/>
      <c r="UBE105" s="154"/>
      <c r="UBF105" s="154"/>
      <c r="UBG105" s="154"/>
      <c r="UBH105" s="154"/>
      <c r="UBI105" s="154"/>
      <c r="UBJ105" s="154"/>
      <c r="UBK105" s="154"/>
      <c r="UBL105" s="154"/>
      <c r="UBM105" s="154"/>
      <c r="UBN105" s="154"/>
      <c r="UBO105" s="154"/>
      <c r="UBP105" s="154"/>
      <c r="UBQ105" s="154"/>
      <c r="UBR105" s="154"/>
      <c r="UBS105" s="154"/>
      <c r="UBT105" s="154"/>
      <c r="UBU105" s="154"/>
      <c r="UBV105" s="154"/>
      <c r="UBW105" s="154"/>
      <c r="UBX105" s="154"/>
      <c r="UBY105" s="154"/>
      <c r="UBZ105" s="154"/>
      <c r="UCA105" s="154"/>
      <c r="UCB105" s="154"/>
      <c r="UCC105" s="154"/>
      <c r="UCD105" s="154"/>
      <c r="UCE105" s="154"/>
      <c r="UCF105" s="154"/>
      <c r="UCG105" s="154"/>
      <c r="UCH105" s="154"/>
      <c r="UCI105" s="154"/>
      <c r="UCJ105" s="154"/>
      <c r="UCK105" s="154"/>
      <c r="UCL105" s="154"/>
      <c r="UCM105" s="154"/>
      <c r="UCN105" s="154"/>
      <c r="UCO105" s="154"/>
      <c r="UCP105" s="154"/>
      <c r="UCQ105" s="154"/>
      <c r="UCR105" s="154"/>
      <c r="UCS105" s="154"/>
      <c r="UCT105" s="154"/>
      <c r="UCU105" s="154"/>
      <c r="UCV105" s="154"/>
      <c r="UCW105" s="154"/>
      <c r="UCX105" s="154"/>
      <c r="UCY105" s="154"/>
      <c r="UCZ105" s="154"/>
      <c r="UDA105" s="154"/>
      <c r="UDB105" s="154"/>
      <c r="UDC105" s="154"/>
      <c r="UDD105" s="154"/>
      <c r="UDE105" s="154"/>
      <c r="UDF105" s="154"/>
      <c r="UDG105" s="154"/>
      <c r="UDH105" s="154"/>
      <c r="UDI105" s="154"/>
      <c r="UDJ105" s="154"/>
      <c r="UDK105" s="154"/>
      <c r="UDL105" s="154"/>
      <c r="UDM105" s="154"/>
      <c r="UDN105" s="154"/>
      <c r="UDO105" s="154"/>
      <c r="UDP105" s="154"/>
      <c r="UDQ105" s="154"/>
      <c r="UDR105" s="154"/>
      <c r="UDS105" s="154"/>
      <c r="UDT105" s="154"/>
      <c r="UDU105" s="154"/>
      <c r="UDV105" s="154"/>
      <c r="UDW105" s="154"/>
      <c r="UDX105" s="154"/>
      <c r="UDY105" s="154"/>
      <c r="UDZ105" s="154"/>
      <c r="UEA105" s="154"/>
      <c r="UEB105" s="154"/>
      <c r="UEC105" s="154"/>
      <c r="UED105" s="154"/>
      <c r="UEE105" s="154"/>
      <c r="UEF105" s="154"/>
      <c r="UEG105" s="154"/>
      <c r="UEH105" s="154"/>
      <c r="UEI105" s="154"/>
      <c r="UEJ105" s="154"/>
      <c r="UEK105" s="154"/>
      <c r="UEL105" s="154"/>
      <c r="UEM105" s="154"/>
      <c r="UEN105" s="154"/>
      <c r="UEO105" s="154"/>
      <c r="UEP105" s="154"/>
      <c r="UEQ105" s="154"/>
      <c r="UER105" s="154"/>
      <c r="UES105" s="154"/>
      <c r="UET105" s="154"/>
      <c r="UEU105" s="154"/>
      <c r="UEV105" s="154"/>
      <c r="UEW105" s="154"/>
      <c r="UEX105" s="154"/>
      <c r="UEY105" s="154"/>
      <c r="UEZ105" s="154"/>
      <c r="UFA105" s="154"/>
      <c r="UFB105" s="154"/>
      <c r="UFC105" s="154"/>
      <c r="UFD105" s="154"/>
      <c r="UFE105" s="154"/>
      <c r="UFF105" s="154"/>
      <c r="UFG105" s="154"/>
      <c r="UFH105" s="154"/>
      <c r="UFI105" s="154"/>
      <c r="UFJ105" s="154"/>
      <c r="UFK105" s="154"/>
      <c r="UFL105" s="154"/>
      <c r="UFM105" s="154"/>
      <c r="UFN105" s="154"/>
      <c r="UFO105" s="154"/>
      <c r="UFP105" s="154"/>
      <c r="UFQ105" s="154"/>
      <c r="UFR105" s="154"/>
      <c r="UFS105" s="154"/>
      <c r="UFT105" s="154"/>
      <c r="UFU105" s="154"/>
      <c r="UFV105" s="154"/>
      <c r="UFW105" s="154"/>
      <c r="UFX105" s="154"/>
      <c r="UFY105" s="154"/>
      <c r="UFZ105" s="154"/>
      <c r="UGA105" s="154"/>
      <c r="UGB105" s="154"/>
      <c r="UGC105" s="154"/>
      <c r="UGD105" s="154"/>
      <c r="UGE105" s="154"/>
      <c r="UGF105" s="154"/>
      <c r="UGG105" s="154"/>
      <c r="UGH105" s="154"/>
      <c r="UGI105" s="154"/>
      <c r="UGJ105" s="154"/>
      <c r="UGK105" s="154"/>
      <c r="UGL105" s="154"/>
      <c r="UGM105" s="154"/>
      <c r="UGN105" s="154"/>
      <c r="UGO105" s="154"/>
      <c r="UGP105" s="154"/>
      <c r="UGQ105" s="154"/>
      <c r="UGR105" s="154"/>
      <c r="UGS105" s="154"/>
      <c r="UGT105" s="154"/>
      <c r="UGU105" s="154"/>
      <c r="UGV105" s="154"/>
      <c r="UGW105" s="154"/>
      <c r="UGX105" s="154"/>
      <c r="UGY105" s="154"/>
      <c r="UGZ105" s="154"/>
      <c r="UHA105" s="154"/>
      <c r="UHB105" s="154"/>
      <c r="UHC105" s="154"/>
      <c r="UHD105" s="154"/>
      <c r="UHE105" s="154"/>
      <c r="UHF105" s="154"/>
      <c r="UHG105" s="154"/>
      <c r="UHH105" s="154"/>
      <c r="UHI105" s="154"/>
      <c r="UHJ105" s="154"/>
      <c r="UHK105" s="154"/>
      <c r="UHL105" s="154"/>
      <c r="UHM105" s="154"/>
      <c r="UHN105" s="154"/>
      <c r="UHO105" s="154"/>
      <c r="UHP105" s="154"/>
      <c r="UHQ105" s="154"/>
      <c r="UHR105" s="154"/>
      <c r="UHS105" s="154"/>
      <c r="UHT105" s="154"/>
      <c r="UHU105" s="154"/>
      <c r="UHV105" s="154"/>
      <c r="UHW105" s="154"/>
      <c r="UHX105" s="154"/>
      <c r="UHY105" s="154"/>
      <c r="UHZ105" s="154"/>
      <c r="UIA105" s="154"/>
      <c r="UIB105" s="154"/>
      <c r="UIC105" s="154"/>
      <c r="UID105" s="154"/>
      <c r="UIE105" s="154"/>
      <c r="UIF105" s="154"/>
      <c r="UIG105" s="154"/>
      <c r="UIH105" s="154"/>
      <c r="UII105" s="154"/>
      <c r="UIJ105" s="154"/>
      <c r="UIK105" s="154"/>
      <c r="UIL105" s="154"/>
      <c r="UIM105" s="154"/>
      <c r="UIN105" s="154"/>
      <c r="UIO105" s="154"/>
      <c r="UIP105" s="154"/>
      <c r="UIQ105" s="154"/>
      <c r="UIR105" s="154"/>
      <c r="UIS105" s="154"/>
      <c r="UIT105" s="154"/>
      <c r="UIU105" s="154"/>
      <c r="UIV105" s="154"/>
      <c r="UIW105" s="154"/>
      <c r="UIX105" s="154"/>
      <c r="UIY105" s="154"/>
      <c r="UIZ105" s="154"/>
      <c r="UJA105" s="154"/>
      <c r="UJB105" s="154"/>
      <c r="UJC105" s="154"/>
      <c r="UJD105" s="154"/>
      <c r="UJE105" s="154"/>
      <c r="UJF105" s="154"/>
      <c r="UJG105" s="154"/>
      <c r="UJH105" s="154"/>
      <c r="UJI105" s="154"/>
      <c r="UJJ105" s="154"/>
      <c r="UJK105" s="154"/>
      <c r="UJL105" s="154"/>
      <c r="UJM105" s="154"/>
      <c r="UJN105" s="154"/>
      <c r="UJO105" s="154"/>
      <c r="UJP105" s="154"/>
      <c r="UJQ105" s="154"/>
      <c r="UJR105" s="154"/>
      <c r="UJS105" s="154"/>
      <c r="UJT105" s="154"/>
      <c r="UJU105" s="154"/>
      <c r="UJV105" s="154"/>
      <c r="UJW105" s="154"/>
      <c r="UJX105" s="154"/>
      <c r="UJY105" s="154"/>
      <c r="UJZ105" s="154"/>
      <c r="UKA105" s="154"/>
      <c r="UKB105" s="154"/>
      <c r="UKC105" s="154"/>
      <c r="UKD105" s="154"/>
      <c r="UKE105" s="154"/>
      <c r="UKF105" s="154"/>
      <c r="UKG105" s="154"/>
      <c r="UKH105" s="154"/>
      <c r="UKI105" s="154"/>
      <c r="UKJ105" s="154"/>
      <c r="UKK105" s="154"/>
      <c r="UKL105" s="154"/>
      <c r="UKM105" s="154"/>
      <c r="UKN105" s="154"/>
      <c r="UKO105" s="154"/>
      <c r="UKP105" s="154"/>
      <c r="UKQ105" s="154"/>
      <c r="UKR105" s="154"/>
      <c r="UKS105" s="154"/>
      <c r="UKT105" s="154"/>
      <c r="UKU105" s="154"/>
      <c r="UKV105" s="154"/>
      <c r="UKW105" s="154"/>
      <c r="UKX105" s="154"/>
      <c r="UKY105" s="154"/>
      <c r="UKZ105" s="154"/>
      <c r="ULA105" s="154"/>
      <c r="ULB105" s="154"/>
      <c r="ULC105" s="154"/>
      <c r="ULD105" s="154"/>
      <c r="ULE105" s="154"/>
      <c r="ULF105" s="154"/>
      <c r="ULG105" s="154"/>
      <c r="ULH105" s="154"/>
      <c r="ULI105" s="154"/>
      <c r="ULJ105" s="154"/>
      <c r="ULK105" s="154"/>
      <c r="ULL105" s="154"/>
      <c r="ULM105" s="154"/>
      <c r="ULN105" s="154"/>
      <c r="ULO105" s="154"/>
      <c r="ULP105" s="154"/>
      <c r="ULQ105" s="154"/>
      <c r="ULR105" s="154"/>
      <c r="ULS105" s="154"/>
      <c r="ULT105" s="154"/>
      <c r="ULU105" s="154"/>
      <c r="ULV105" s="154"/>
      <c r="ULW105" s="154"/>
      <c r="ULX105" s="154"/>
      <c r="ULY105" s="154"/>
      <c r="ULZ105" s="154"/>
      <c r="UMA105" s="154"/>
      <c r="UMB105" s="154"/>
      <c r="UMC105" s="154"/>
      <c r="UMD105" s="154"/>
      <c r="UME105" s="154"/>
      <c r="UMF105" s="154"/>
      <c r="UMG105" s="154"/>
      <c r="UMH105" s="154"/>
      <c r="UMI105" s="154"/>
      <c r="UMJ105" s="154"/>
      <c r="UMK105" s="154"/>
      <c r="UML105" s="154"/>
      <c r="UMM105" s="154"/>
      <c r="UMN105" s="154"/>
      <c r="UMO105" s="154"/>
      <c r="UMP105" s="154"/>
      <c r="UMQ105" s="154"/>
      <c r="UMR105" s="154"/>
      <c r="UMS105" s="154"/>
      <c r="UMT105" s="154"/>
      <c r="UMU105" s="154"/>
      <c r="UMV105" s="154"/>
      <c r="UMW105" s="154"/>
      <c r="UMX105" s="154"/>
      <c r="UMY105" s="154"/>
      <c r="UMZ105" s="154"/>
      <c r="UNA105" s="154"/>
      <c r="UNB105" s="154"/>
      <c r="UNC105" s="154"/>
      <c r="UND105" s="154"/>
      <c r="UNE105" s="154"/>
      <c r="UNF105" s="154"/>
      <c r="UNG105" s="154"/>
      <c r="UNH105" s="154"/>
      <c r="UNI105" s="154"/>
      <c r="UNJ105" s="154"/>
      <c r="UNK105" s="154"/>
      <c r="UNL105" s="154"/>
      <c r="UNM105" s="154"/>
      <c r="UNN105" s="154"/>
      <c r="UNO105" s="154"/>
      <c r="UNP105" s="154"/>
      <c r="UNQ105" s="154"/>
      <c r="UNR105" s="154"/>
      <c r="UNS105" s="154"/>
      <c r="UNT105" s="154"/>
      <c r="UNU105" s="154"/>
      <c r="UNV105" s="154"/>
      <c r="UNW105" s="154"/>
      <c r="UNX105" s="154"/>
      <c r="UNY105" s="154"/>
      <c r="UNZ105" s="154"/>
      <c r="UOA105" s="154"/>
      <c r="UOB105" s="154"/>
      <c r="UOC105" s="154"/>
      <c r="UOD105" s="154"/>
      <c r="UOE105" s="154"/>
      <c r="UOF105" s="154"/>
      <c r="UOG105" s="154"/>
      <c r="UOH105" s="154"/>
      <c r="UOI105" s="154"/>
      <c r="UOJ105" s="154"/>
      <c r="UOK105" s="154"/>
      <c r="UOL105" s="154"/>
      <c r="UOM105" s="154"/>
      <c r="UON105" s="154"/>
      <c r="UOO105" s="154"/>
      <c r="UOP105" s="154"/>
      <c r="UOQ105" s="154"/>
      <c r="UOR105" s="154"/>
      <c r="UOS105" s="154"/>
      <c r="UOT105" s="154"/>
      <c r="UOU105" s="154"/>
      <c r="UOV105" s="154"/>
      <c r="UOW105" s="154"/>
      <c r="UOX105" s="154"/>
      <c r="UOY105" s="154"/>
      <c r="UOZ105" s="154"/>
      <c r="UPA105" s="154"/>
      <c r="UPB105" s="154"/>
      <c r="UPC105" s="154"/>
      <c r="UPD105" s="154"/>
      <c r="UPE105" s="154"/>
      <c r="UPF105" s="154"/>
      <c r="UPG105" s="154"/>
      <c r="UPH105" s="154"/>
      <c r="UPI105" s="154"/>
      <c r="UPJ105" s="154"/>
      <c r="UPK105" s="154"/>
      <c r="UPL105" s="154"/>
      <c r="UPM105" s="154"/>
      <c r="UPN105" s="154"/>
      <c r="UPO105" s="154"/>
      <c r="UPP105" s="154"/>
      <c r="UPQ105" s="154"/>
      <c r="UPR105" s="154"/>
      <c r="UPS105" s="154"/>
      <c r="UPT105" s="154"/>
      <c r="UPU105" s="154"/>
      <c r="UPV105" s="154"/>
      <c r="UPW105" s="154"/>
      <c r="UPX105" s="154"/>
      <c r="UPY105" s="154"/>
      <c r="UPZ105" s="154"/>
      <c r="UQA105" s="154"/>
      <c r="UQB105" s="154"/>
      <c r="UQC105" s="154"/>
      <c r="UQD105" s="154"/>
      <c r="UQE105" s="154"/>
      <c r="UQF105" s="154"/>
      <c r="UQG105" s="154"/>
      <c r="UQH105" s="154"/>
      <c r="UQI105" s="154"/>
      <c r="UQJ105" s="154"/>
      <c r="UQK105" s="154"/>
      <c r="UQL105" s="154"/>
      <c r="UQM105" s="154"/>
      <c r="UQN105" s="154"/>
      <c r="UQO105" s="154"/>
      <c r="UQP105" s="154"/>
      <c r="UQQ105" s="154"/>
      <c r="UQR105" s="154"/>
      <c r="UQS105" s="154"/>
      <c r="UQT105" s="154"/>
      <c r="UQU105" s="154"/>
      <c r="UQV105" s="154"/>
      <c r="UQW105" s="154"/>
      <c r="UQX105" s="154"/>
      <c r="UQY105" s="154"/>
      <c r="UQZ105" s="154"/>
      <c r="URA105" s="154"/>
      <c r="URB105" s="154"/>
      <c r="URC105" s="154"/>
      <c r="URD105" s="154"/>
      <c r="URE105" s="154"/>
      <c r="URF105" s="154"/>
      <c r="URG105" s="154"/>
      <c r="URH105" s="154"/>
      <c r="URI105" s="154"/>
      <c r="URJ105" s="154"/>
      <c r="URK105" s="154"/>
      <c r="URL105" s="154"/>
      <c r="URM105" s="154"/>
      <c r="URN105" s="154"/>
      <c r="URO105" s="154"/>
      <c r="URP105" s="154"/>
      <c r="URQ105" s="154"/>
      <c r="URR105" s="154"/>
      <c r="URS105" s="154"/>
      <c r="URT105" s="154"/>
      <c r="URU105" s="154"/>
      <c r="URV105" s="154"/>
      <c r="URW105" s="154"/>
      <c r="URX105" s="154"/>
      <c r="URY105" s="154"/>
      <c r="URZ105" s="154"/>
      <c r="USA105" s="154"/>
      <c r="USB105" s="154"/>
      <c r="USC105" s="154"/>
      <c r="USD105" s="154"/>
      <c r="USE105" s="154"/>
      <c r="USF105" s="154"/>
      <c r="USG105" s="154"/>
      <c r="USH105" s="154"/>
      <c r="USI105" s="154"/>
      <c r="USJ105" s="154"/>
      <c r="USK105" s="154"/>
      <c r="USL105" s="154"/>
      <c r="USM105" s="154"/>
      <c r="USN105" s="154"/>
      <c r="USO105" s="154"/>
      <c r="USP105" s="154"/>
      <c r="USQ105" s="154"/>
      <c r="USR105" s="154"/>
      <c r="USS105" s="154"/>
      <c r="UST105" s="154"/>
      <c r="USU105" s="154"/>
      <c r="USV105" s="154"/>
      <c r="USW105" s="154"/>
      <c r="USX105" s="154"/>
      <c r="USY105" s="154"/>
      <c r="USZ105" s="154"/>
      <c r="UTA105" s="154"/>
      <c r="UTB105" s="154"/>
      <c r="UTC105" s="154"/>
      <c r="UTD105" s="154"/>
      <c r="UTE105" s="154"/>
      <c r="UTF105" s="154"/>
      <c r="UTG105" s="154"/>
      <c r="UTH105" s="154"/>
      <c r="UTI105" s="154"/>
      <c r="UTJ105" s="154"/>
      <c r="UTK105" s="154"/>
      <c r="UTL105" s="154"/>
      <c r="UTM105" s="154"/>
      <c r="UTN105" s="154"/>
      <c r="UTO105" s="154"/>
      <c r="UTP105" s="154"/>
      <c r="UTQ105" s="154"/>
      <c r="UTR105" s="154"/>
      <c r="UTS105" s="154"/>
      <c r="UTT105" s="154"/>
      <c r="UTU105" s="154"/>
      <c r="UTV105" s="154"/>
      <c r="UTW105" s="154"/>
      <c r="UTX105" s="154"/>
      <c r="UTY105" s="154"/>
      <c r="UTZ105" s="154"/>
      <c r="UUA105" s="154"/>
      <c r="UUB105" s="154"/>
      <c r="UUC105" s="154"/>
      <c r="UUD105" s="154"/>
      <c r="UUE105" s="154"/>
      <c r="UUF105" s="154"/>
      <c r="UUG105" s="154"/>
      <c r="UUH105" s="154"/>
      <c r="UUI105" s="154"/>
      <c r="UUJ105" s="154"/>
      <c r="UUK105" s="154"/>
      <c r="UUL105" s="154"/>
      <c r="UUM105" s="154"/>
      <c r="UUN105" s="154"/>
      <c r="UUO105" s="154"/>
      <c r="UUP105" s="154"/>
      <c r="UUQ105" s="154"/>
      <c r="UUR105" s="154"/>
      <c r="UUS105" s="154"/>
      <c r="UUT105" s="154"/>
      <c r="UUU105" s="154"/>
      <c r="UUV105" s="154"/>
      <c r="UUW105" s="154"/>
      <c r="UUX105" s="154"/>
      <c r="UUY105" s="154"/>
      <c r="UUZ105" s="154"/>
      <c r="UVA105" s="154"/>
      <c r="UVB105" s="154"/>
      <c r="UVC105" s="154"/>
      <c r="UVD105" s="154"/>
      <c r="UVE105" s="154"/>
      <c r="UVF105" s="154"/>
      <c r="UVG105" s="154"/>
      <c r="UVH105" s="154"/>
      <c r="UVI105" s="154"/>
      <c r="UVJ105" s="154"/>
      <c r="UVK105" s="154"/>
      <c r="UVL105" s="154"/>
      <c r="UVM105" s="154"/>
      <c r="UVN105" s="154"/>
      <c r="UVO105" s="154"/>
      <c r="UVP105" s="154"/>
      <c r="UVQ105" s="154"/>
      <c r="UVR105" s="154"/>
      <c r="UVS105" s="154"/>
      <c r="UVT105" s="154"/>
      <c r="UVU105" s="154"/>
      <c r="UVV105" s="154"/>
      <c r="UVW105" s="154"/>
      <c r="UVX105" s="154"/>
      <c r="UVY105" s="154"/>
      <c r="UVZ105" s="154"/>
      <c r="UWA105" s="154"/>
      <c r="UWB105" s="154"/>
      <c r="UWC105" s="154"/>
      <c r="UWD105" s="154"/>
      <c r="UWE105" s="154"/>
      <c r="UWF105" s="154"/>
      <c r="UWG105" s="154"/>
      <c r="UWH105" s="154"/>
      <c r="UWI105" s="154"/>
      <c r="UWJ105" s="154"/>
      <c r="UWK105" s="154"/>
      <c r="UWL105" s="154"/>
      <c r="UWM105" s="154"/>
      <c r="UWN105" s="154"/>
      <c r="UWO105" s="154"/>
      <c r="UWP105" s="154"/>
      <c r="UWQ105" s="154"/>
      <c r="UWR105" s="154"/>
      <c r="UWS105" s="154"/>
      <c r="UWT105" s="154"/>
      <c r="UWU105" s="154"/>
      <c r="UWV105" s="154"/>
      <c r="UWW105" s="154"/>
      <c r="UWX105" s="154"/>
      <c r="UWY105" s="154"/>
      <c r="UWZ105" s="154"/>
      <c r="UXA105" s="154"/>
      <c r="UXB105" s="154"/>
      <c r="UXC105" s="154"/>
      <c r="UXD105" s="154"/>
      <c r="UXE105" s="154"/>
      <c r="UXF105" s="154"/>
      <c r="UXG105" s="154"/>
      <c r="UXH105" s="154"/>
      <c r="UXI105" s="154"/>
      <c r="UXJ105" s="154"/>
      <c r="UXK105" s="154"/>
      <c r="UXL105" s="154"/>
      <c r="UXM105" s="154"/>
      <c r="UXN105" s="154"/>
      <c r="UXO105" s="154"/>
      <c r="UXP105" s="154"/>
      <c r="UXQ105" s="154"/>
      <c r="UXR105" s="154"/>
      <c r="UXS105" s="154"/>
      <c r="UXT105" s="154"/>
      <c r="UXU105" s="154"/>
      <c r="UXV105" s="154"/>
      <c r="UXW105" s="154"/>
      <c r="UXX105" s="154"/>
      <c r="UXY105" s="154"/>
      <c r="UXZ105" s="154"/>
      <c r="UYA105" s="154"/>
      <c r="UYB105" s="154"/>
      <c r="UYC105" s="154"/>
      <c r="UYD105" s="154"/>
      <c r="UYE105" s="154"/>
      <c r="UYF105" s="154"/>
      <c r="UYG105" s="154"/>
      <c r="UYH105" s="154"/>
      <c r="UYI105" s="154"/>
      <c r="UYJ105" s="154"/>
      <c r="UYK105" s="154"/>
      <c r="UYL105" s="154"/>
      <c r="UYM105" s="154"/>
      <c r="UYN105" s="154"/>
      <c r="UYO105" s="154"/>
      <c r="UYP105" s="154"/>
      <c r="UYQ105" s="154"/>
      <c r="UYR105" s="154"/>
      <c r="UYS105" s="154"/>
      <c r="UYT105" s="154"/>
      <c r="UYU105" s="154"/>
      <c r="UYV105" s="154"/>
      <c r="UYW105" s="154"/>
      <c r="UYX105" s="154"/>
      <c r="UYY105" s="154"/>
      <c r="UYZ105" s="154"/>
      <c r="UZA105" s="154"/>
      <c r="UZB105" s="154"/>
      <c r="UZC105" s="154"/>
      <c r="UZD105" s="154"/>
      <c r="UZE105" s="154"/>
      <c r="UZF105" s="154"/>
      <c r="UZG105" s="154"/>
      <c r="UZH105" s="154"/>
      <c r="UZI105" s="154"/>
      <c r="UZJ105" s="154"/>
      <c r="UZK105" s="154"/>
      <c r="UZL105" s="154"/>
      <c r="UZM105" s="154"/>
      <c r="UZN105" s="154"/>
      <c r="UZO105" s="154"/>
      <c r="UZP105" s="154"/>
      <c r="UZQ105" s="154"/>
      <c r="UZR105" s="154"/>
      <c r="UZS105" s="154"/>
      <c r="UZT105" s="154"/>
      <c r="UZU105" s="154"/>
      <c r="UZV105" s="154"/>
      <c r="UZW105" s="154"/>
      <c r="UZX105" s="154"/>
      <c r="UZY105" s="154"/>
      <c r="UZZ105" s="154"/>
      <c r="VAA105" s="154"/>
      <c r="VAB105" s="154"/>
      <c r="VAC105" s="154"/>
      <c r="VAD105" s="154"/>
      <c r="VAE105" s="154"/>
      <c r="VAF105" s="154"/>
      <c r="VAG105" s="154"/>
      <c r="VAH105" s="154"/>
      <c r="VAI105" s="154"/>
      <c r="VAJ105" s="154"/>
      <c r="VAK105" s="154"/>
      <c r="VAL105" s="154"/>
      <c r="VAM105" s="154"/>
      <c r="VAN105" s="154"/>
      <c r="VAO105" s="154"/>
      <c r="VAP105" s="154"/>
      <c r="VAQ105" s="154"/>
      <c r="VAR105" s="154"/>
      <c r="VAS105" s="154"/>
      <c r="VAT105" s="154"/>
      <c r="VAU105" s="154"/>
      <c r="VAV105" s="154"/>
      <c r="VAW105" s="154"/>
      <c r="VAX105" s="154"/>
      <c r="VAY105" s="154"/>
      <c r="VAZ105" s="154"/>
      <c r="VBA105" s="154"/>
      <c r="VBB105" s="154"/>
      <c r="VBC105" s="154"/>
      <c r="VBD105" s="154"/>
      <c r="VBE105" s="154"/>
      <c r="VBF105" s="154"/>
      <c r="VBG105" s="154"/>
      <c r="VBH105" s="154"/>
      <c r="VBI105" s="154"/>
      <c r="VBJ105" s="154"/>
      <c r="VBK105" s="154"/>
      <c r="VBL105" s="154"/>
      <c r="VBM105" s="154"/>
      <c r="VBN105" s="154"/>
      <c r="VBO105" s="154"/>
      <c r="VBP105" s="154"/>
      <c r="VBQ105" s="154"/>
      <c r="VBR105" s="154"/>
      <c r="VBS105" s="154"/>
      <c r="VBT105" s="154"/>
      <c r="VBU105" s="154"/>
      <c r="VBV105" s="154"/>
      <c r="VBW105" s="154"/>
      <c r="VBX105" s="154"/>
      <c r="VBY105" s="154"/>
      <c r="VBZ105" s="154"/>
      <c r="VCA105" s="154"/>
      <c r="VCB105" s="154"/>
      <c r="VCC105" s="154"/>
      <c r="VCD105" s="154"/>
      <c r="VCE105" s="154"/>
      <c r="VCF105" s="154"/>
      <c r="VCG105" s="154"/>
      <c r="VCH105" s="154"/>
      <c r="VCI105" s="154"/>
      <c r="VCJ105" s="154"/>
      <c r="VCK105" s="154"/>
      <c r="VCL105" s="154"/>
      <c r="VCM105" s="154"/>
      <c r="VCN105" s="154"/>
      <c r="VCO105" s="154"/>
      <c r="VCP105" s="154"/>
      <c r="VCQ105" s="154"/>
      <c r="VCR105" s="154"/>
      <c r="VCS105" s="154"/>
      <c r="VCT105" s="154"/>
      <c r="VCU105" s="154"/>
      <c r="VCV105" s="154"/>
      <c r="VCW105" s="154"/>
      <c r="VCX105" s="154"/>
      <c r="VCY105" s="154"/>
      <c r="VCZ105" s="154"/>
      <c r="VDA105" s="154"/>
      <c r="VDB105" s="154"/>
      <c r="VDC105" s="154"/>
      <c r="VDD105" s="154"/>
      <c r="VDE105" s="154"/>
      <c r="VDF105" s="154"/>
      <c r="VDG105" s="154"/>
      <c r="VDH105" s="154"/>
      <c r="VDI105" s="154"/>
      <c r="VDJ105" s="154"/>
      <c r="VDK105" s="154"/>
      <c r="VDL105" s="154"/>
      <c r="VDM105" s="154"/>
      <c r="VDN105" s="154"/>
      <c r="VDO105" s="154"/>
      <c r="VDP105" s="154"/>
      <c r="VDQ105" s="154"/>
      <c r="VDR105" s="154"/>
      <c r="VDS105" s="154"/>
      <c r="VDT105" s="154"/>
      <c r="VDU105" s="154"/>
      <c r="VDV105" s="154"/>
      <c r="VDW105" s="154"/>
      <c r="VDX105" s="154"/>
      <c r="VDY105" s="154"/>
      <c r="VDZ105" s="154"/>
      <c r="VEA105" s="154"/>
      <c r="VEB105" s="154"/>
      <c r="VEC105" s="154"/>
      <c r="VED105" s="154"/>
      <c r="VEE105" s="154"/>
      <c r="VEF105" s="154"/>
      <c r="VEG105" s="154"/>
      <c r="VEH105" s="154"/>
      <c r="VEI105" s="154"/>
      <c r="VEJ105" s="154"/>
      <c r="VEK105" s="154"/>
      <c r="VEL105" s="154"/>
      <c r="VEM105" s="154"/>
      <c r="VEN105" s="154"/>
      <c r="VEO105" s="154"/>
      <c r="VEP105" s="154"/>
      <c r="VEQ105" s="154"/>
      <c r="VER105" s="154"/>
      <c r="VES105" s="154"/>
      <c r="VET105" s="154"/>
      <c r="VEU105" s="154"/>
      <c r="VEV105" s="154"/>
      <c r="VEW105" s="154"/>
      <c r="VEX105" s="154"/>
      <c r="VEY105" s="154"/>
      <c r="VEZ105" s="154"/>
      <c r="VFA105" s="154"/>
      <c r="VFB105" s="154"/>
      <c r="VFC105" s="154"/>
      <c r="VFD105" s="154"/>
      <c r="VFE105" s="154"/>
      <c r="VFF105" s="154"/>
      <c r="VFG105" s="154"/>
      <c r="VFH105" s="154"/>
      <c r="VFI105" s="154"/>
      <c r="VFJ105" s="154"/>
      <c r="VFK105" s="154"/>
      <c r="VFL105" s="154"/>
      <c r="VFM105" s="154"/>
      <c r="VFN105" s="154"/>
      <c r="VFO105" s="154"/>
      <c r="VFP105" s="154"/>
      <c r="VFQ105" s="154"/>
      <c r="VFR105" s="154"/>
      <c r="VFS105" s="154"/>
      <c r="VFT105" s="154"/>
      <c r="VFU105" s="154"/>
      <c r="VFV105" s="154"/>
      <c r="VFW105" s="154"/>
      <c r="VFX105" s="154"/>
      <c r="VFY105" s="154"/>
      <c r="VFZ105" s="154"/>
      <c r="VGA105" s="154"/>
      <c r="VGB105" s="154"/>
      <c r="VGC105" s="154"/>
      <c r="VGD105" s="154"/>
      <c r="VGE105" s="154"/>
      <c r="VGF105" s="154"/>
      <c r="VGG105" s="154"/>
      <c r="VGH105" s="154"/>
      <c r="VGI105" s="154"/>
      <c r="VGJ105" s="154"/>
      <c r="VGK105" s="154"/>
      <c r="VGL105" s="154"/>
      <c r="VGM105" s="154"/>
      <c r="VGN105" s="154"/>
      <c r="VGO105" s="154"/>
      <c r="VGP105" s="154"/>
      <c r="VGQ105" s="154"/>
      <c r="VGR105" s="154"/>
      <c r="VGS105" s="154"/>
      <c r="VGT105" s="154"/>
      <c r="VGU105" s="154"/>
      <c r="VGV105" s="154"/>
      <c r="VGW105" s="154"/>
      <c r="VGX105" s="154"/>
      <c r="VGY105" s="154"/>
      <c r="VGZ105" s="154"/>
      <c r="VHA105" s="154"/>
      <c r="VHB105" s="154"/>
      <c r="VHC105" s="154"/>
      <c r="VHD105" s="154"/>
      <c r="VHE105" s="154"/>
      <c r="VHF105" s="154"/>
      <c r="VHG105" s="154"/>
      <c r="VHH105" s="154"/>
      <c r="VHI105" s="154"/>
      <c r="VHJ105" s="154"/>
      <c r="VHK105" s="154"/>
      <c r="VHL105" s="154"/>
      <c r="VHM105" s="154"/>
      <c r="VHN105" s="154"/>
      <c r="VHO105" s="154"/>
      <c r="VHP105" s="154"/>
      <c r="VHQ105" s="154"/>
      <c r="VHR105" s="154"/>
      <c r="VHS105" s="154"/>
      <c r="VHT105" s="154"/>
      <c r="VHU105" s="154"/>
      <c r="VHV105" s="154"/>
      <c r="VHW105" s="154"/>
      <c r="VHX105" s="154"/>
      <c r="VHY105" s="154"/>
      <c r="VHZ105" s="154"/>
      <c r="VIA105" s="154"/>
      <c r="VIB105" s="154"/>
      <c r="VIC105" s="154"/>
      <c r="VID105" s="154"/>
      <c r="VIE105" s="154"/>
      <c r="VIF105" s="154"/>
      <c r="VIG105" s="154"/>
      <c r="VIH105" s="154"/>
      <c r="VII105" s="154"/>
      <c r="VIJ105" s="154"/>
      <c r="VIK105" s="154"/>
      <c r="VIL105" s="154"/>
      <c r="VIM105" s="154"/>
      <c r="VIN105" s="154"/>
      <c r="VIO105" s="154"/>
      <c r="VIP105" s="154"/>
      <c r="VIQ105" s="154"/>
      <c r="VIR105" s="154"/>
      <c r="VIS105" s="154"/>
      <c r="VIT105" s="154"/>
      <c r="VIU105" s="154"/>
      <c r="VIV105" s="154"/>
      <c r="VIW105" s="154"/>
      <c r="VIX105" s="154"/>
      <c r="VIY105" s="154"/>
      <c r="VIZ105" s="154"/>
      <c r="VJA105" s="154"/>
      <c r="VJB105" s="154"/>
      <c r="VJC105" s="154"/>
      <c r="VJD105" s="154"/>
      <c r="VJE105" s="154"/>
      <c r="VJF105" s="154"/>
      <c r="VJG105" s="154"/>
      <c r="VJH105" s="154"/>
      <c r="VJI105" s="154"/>
      <c r="VJJ105" s="154"/>
      <c r="VJK105" s="154"/>
      <c r="VJL105" s="154"/>
      <c r="VJM105" s="154"/>
      <c r="VJN105" s="154"/>
      <c r="VJO105" s="154"/>
      <c r="VJP105" s="154"/>
      <c r="VJQ105" s="154"/>
      <c r="VJR105" s="154"/>
      <c r="VJS105" s="154"/>
      <c r="VJT105" s="154"/>
      <c r="VJU105" s="154"/>
      <c r="VJV105" s="154"/>
      <c r="VJW105" s="154"/>
      <c r="VJX105" s="154"/>
      <c r="VJY105" s="154"/>
      <c r="VJZ105" s="154"/>
      <c r="VKA105" s="154"/>
      <c r="VKB105" s="154"/>
      <c r="VKC105" s="154"/>
      <c r="VKD105" s="154"/>
      <c r="VKE105" s="154"/>
      <c r="VKF105" s="154"/>
      <c r="VKG105" s="154"/>
      <c r="VKH105" s="154"/>
      <c r="VKI105" s="154"/>
      <c r="VKJ105" s="154"/>
      <c r="VKK105" s="154"/>
      <c r="VKL105" s="154"/>
      <c r="VKM105" s="154"/>
      <c r="VKN105" s="154"/>
      <c r="VKO105" s="154"/>
      <c r="VKP105" s="154"/>
      <c r="VKQ105" s="154"/>
      <c r="VKR105" s="154"/>
      <c r="VKS105" s="154"/>
      <c r="VKT105" s="154"/>
      <c r="VKU105" s="154"/>
      <c r="VKV105" s="154"/>
      <c r="VKW105" s="154"/>
      <c r="VKX105" s="154"/>
      <c r="VKY105" s="154"/>
      <c r="VKZ105" s="154"/>
      <c r="VLA105" s="154"/>
      <c r="VLB105" s="154"/>
      <c r="VLC105" s="154"/>
      <c r="VLD105" s="154"/>
      <c r="VLE105" s="154"/>
      <c r="VLF105" s="154"/>
      <c r="VLG105" s="154"/>
      <c r="VLH105" s="154"/>
      <c r="VLI105" s="154"/>
      <c r="VLJ105" s="154"/>
      <c r="VLK105" s="154"/>
      <c r="VLL105" s="154"/>
      <c r="VLM105" s="154"/>
      <c r="VLN105" s="154"/>
      <c r="VLO105" s="154"/>
      <c r="VLP105" s="154"/>
      <c r="VLQ105" s="154"/>
      <c r="VLR105" s="154"/>
      <c r="VLS105" s="154"/>
      <c r="VLT105" s="154"/>
      <c r="VLU105" s="154"/>
      <c r="VLV105" s="154"/>
      <c r="VLW105" s="154"/>
      <c r="VLX105" s="154"/>
      <c r="VLY105" s="154"/>
      <c r="VLZ105" s="154"/>
      <c r="VMA105" s="154"/>
      <c r="VMB105" s="154"/>
      <c r="VMC105" s="154"/>
      <c r="VMD105" s="154"/>
      <c r="VME105" s="154"/>
      <c r="VMF105" s="154"/>
      <c r="VMG105" s="154"/>
      <c r="VMH105" s="154"/>
      <c r="VMI105" s="154"/>
      <c r="VMJ105" s="154"/>
      <c r="VMK105" s="154"/>
      <c r="VML105" s="154"/>
      <c r="VMM105" s="154"/>
      <c r="VMN105" s="154"/>
      <c r="VMO105" s="154"/>
      <c r="VMP105" s="154"/>
      <c r="VMQ105" s="154"/>
      <c r="VMR105" s="154"/>
      <c r="VMS105" s="154"/>
      <c r="VMT105" s="154"/>
      <c r="VMU105" s="154"/>
      <c r="VMV105" s="154"/>
      <c r="VMW105" s="154"/>
      <c r="VMX105" s="154"/>
      <c r="VMY105" s="154"/>
      <c r="VMZ105" s="154"/>
      <c r="VNA105" s="154"/>
      <c r="VNB105" s="154"/>
      <c r="VNC105" s="154"/>
      <c r="VND105" s="154"/>
      <c r="VNE105" s="154"/>
      <c r="VNF105" s="154"/>
      <c r="VNG105" s="154"/>
      <c r="VNH105" s="154"/>
      <c r="VNI105" s="154"/>
      <c r="VNJ105" s="154"/>
      <c r="VNK105" s="154"/>
      <c r="VNL105" s="154"/>
      <c r="VNM105" s="154"/>
      <c r="VNN105" s="154"/>
      <c r="VNO105" s="154"/>
      <c r="VNP105" s="154"/>
      <c r="VNQ105" s="154"/>
      <c r="VNR105" s="154"/>
      <c r="VNS105" s="154"/>
      <c r="VNT105" s="154"/>
      <c r="VNU105" s="154"/>
      <c r="VNV105" s="154"/>
      <c r="VNW105" s="154"/>
      <c r="VNX105" s="154"/>
      <c r="VNY105" s="154"/>
      <c r="VNZ105" s="154"/>
      <c r="VOA105" s="154"/>
      <c r="VOB105" s="154"/>
      <c r="VOC105" s="154"/>
      <c r="VOD105" s="154"/>
      <c r="VOE105" s="154"/>
      <c r="VOF105" s="154"/>
      <c r="VOG105" s="154"/>
      <c r="VOH105" s="154"/>
      <c r="VOI105" s="154"/>
      <c r="VOJ105" s="154"/>
      <c r="VOK105" s="154"/>
      <c r="VOL105" s="154"/>
      <c r="VOM105" s="154"/>
      <c r="VON105" s="154"/>
      <c r="VOO105" s="154"/>
      <c r="VOP105" s="154"/>
      <c r="VOQ105" s="154"/>
      <c r="VOR105" s="154"/>
      <c r="VOS105" s="154"/>
      <c r="VOT105" s="154"/>
      <c r="VOU105" s="154"/>
      <c r="VOV105" s="154"/>
      <c r="VOW105" s="154"/>
      <c r="VOX105" s="154"/>
      <c r="VOY105" s="154"/>
      <c r="VOZ105" s="154"/>
      <c r="VPA105" s="154"/>
      <c r="VPB105" s="154"/>
      <c r="VPC105" s="154"/>
      <c r="VPD105" s="154"/>
      <c r="VPE105" s="154"/>
      <c r="VPF105" s="154"/>
      <c r="VPG105" s="154"/>
      <c r="VPH105" s="154"/>
      <c r="VPI105" s="154"/>
      <c r="VPJ105" s="154"/>
      <c r="VPK105" s="154"/>
      <c r="VPL105" s="154"/>
      <c r="VPM105" s="154"/>
      <c r="VPN105" s="154"/>
      <c r="VPO105" s="154"/>
      <c r="VPP105" s="154"/>
      <c r="VPQ105" s="154"/>
      <c r="VPR105" s="154"/>
      <c r="VPS105" s="154"/>
      <c r="VPT105" s="154"/>
      <c r="VPU105" s="154"/>
      <c r="VPV105" s="154"/>
      <c r="VPW105" s="154"/>
      <c r="VPX105" s="154"/>
      <c r="VPY105" s="154"/>
      <c r="VPZ105" s="154"/>
      <c r="VQA105" s="154"/>
      <c r="VQB105" s="154"/>
      <c r="VQC105" s="154"/>
      <c r="VQD105" s="154"/>
      <c r="VQE105" s="154"/>
      <c r="VQF105" s="154"/>
      <c r="VQG105" s="154"/>
      <c r="VQH105" s="154"/>
      <c r="VQI105" s="154"/>
      <c r="VQJ105" s="154"/>
      <c r="VQK105" s="154"/>
      <c r="VQL105" s="154"/>
      <c r="VQM105" s="154"/>
      <c r="VQN105" s="154"/>
      <c r="VQO105" s="154"/>
      <c r="VQP105" s="154"/>
      <c r="VQQ105" s="154"/>
      <c r="VQR105" s="154"/>
      <c r="VQS105" s="154"/>
      <c r="VQT105" s="154"/>
      <c r="VQU105" s="154"/>
      <c r="VQV105" s="154"/>
      <c r="VQW105" s="154"/>
      <c r="VQX105" s="154"/>
      <c r="VQY105" s="154"/>
      <c r="VQZ105" s="154"/>
      <c r="VRA105" s="154"/>
      <c r="VRB105" s="154"/>
      <c r="VRC105" s="154"/>
      <c r="VRD105" s="154"/>
      <c r="VRE105" s="154"/>
      <c r="VRF105" s="154"/>
      <c r="VRG105" s="154"/>
      <c r="VRH105" s="154"/>
      <c r="VRI105" s="154"/>
      <c r="VRJ105" s="154"/>
      <c r="VRK105" s="154"/>
      <c r="VRL105" s="154"/>
      <c r="VRM105" s="154"/>
      <c r="VRN105" s="154"/>
      <c r="VRO105" s="154"/>
      <c r="VRP105" s="154"/>
      <c r="VRQ105" s="154"/>
      <c r="VRR105" s="154"/>
      <c r="VRS105" s="154"/>
      <c r="VRT105" s="154"/>
      <c r="VRU105" s="154"/>
      <c r="VRV105" s="154"/>
      <c r="VRW105" s="154"/>
      <c r="VRX105" s="154"/>
      <c r="VRY105" s="154"/>
      <c r="VRZ105" s="154"/>
      <c r="VSA105" s="154"/>
      <c r="VSB105" s="154"/>
      <c r="VSC105" s="154"/>
      <c r="VSD105" s="154"/>
      <c r="VSE105" s="154"/>
      <c r="VSF105" s="154"/>
      <c r="VSG105" s="154"/>
      <c r="VSH105" s="154"/>
      <c r="VSI105" s="154"/>
      <c r="VSJ105" s="154"/>
      <c r="VSK105" s="154"/>
      <c r="VSL105" s="154"/>
      <c r="VSM105" s="154"/>
      <c r="VSN105" s="154"/>
      <c r="VSO105" s="154"/>
      <c r="VSP105" s="154"/>
      <c r="VSQ105" s="154"/>
      <c r="VSR105" s="154"/>
      <c r="VSS105" s="154"/>
      <c r="VST105" s="154"/>
      <c r="VSU105" s="154"/>
      <c r="VSV105" s="154"/>
      <c r="VSW105" s="154"/>
      <c r="VSX105" s="154"/>
      <c r="VSY105" s="154"/>
      <c r="VSZ105" s="154"/>
      <c r="VTA105" s="154"/>
      <c r="VTB105" s="154"/>
      <c r="VTC105" s="154"/>
      <c r="VTD105" s="154"/>
      <c r="VTE105" s="154"/>
      <c r="VTF105" s="154"/>
      <c r="VTG105" s="154"/>
      <c r="VTH105" s="154"/>
      <c r="VTI105" s="154"/>
      <c r="VTJ105" s="154"/>
      <c r="VTK105" s="154"/>
      <c r="VTL105" s="154"/>
      <c r="VTM105" s="154"/>
      <c r="VTN105" s="154"/>
      <c r="VTO105" s="154"/>
      <c r="VTP105" s="154"/>
      <c r="VTQ105" s="154"/>
      <c r="VTR105" s="154"/>
      <c r="VTS105" s="154"/>
      <c r="VTT105" s="154"/>
      <c r="VTU105" s="154"/>
      <c r="VTV105" s="154"/>
      <c r="VTW105" s="154"/>
      <c r="VTX105" s="154"/>
      <c r="VTY105" s="154"/>
      <c r="VTZ105" s="154"/>
      <c r="VUA105" s="154"/>
      <c r="VUB105" s="154"/>
      <c r="VUC105" s="154"/>
      <c r="VUD105" s="154"/>
      <c r="VUE105" s="154"/>
      <c r="VUF105" s="154"/>
      <c r="VUG105" s="154"/>
      <c r="VUH105" s="154"/>
      <c r="VUI105" s="154"/>
      <c r="VUJ105" s="154"/>
      <c r="VUK105" s="154"/>
      <c r="VUL105" s="154"/>
      <c r="VUM105" s="154"/>
      <c r="VUN105" s="154"/>
      <c r="VUO105" s="154"/>
      <c r="VUP105" s="154"/>
      <c r="VUQ105" s="154"/>
      <c r="VUR105" s="154"/>
      <c r="VUS105" s="154"/>
      <c r="VUT105" s="154"/>
      <c r="VUU105" s="154"/>
      <c r="VUV105" s="154"/>
      <c r="VUW105" s="154"/>
      <c r="VUX105" s="154"/>
      <c r="VUY105" s="154"/>
      <c r="VUZ105" s="154"/>
      <c r="VVA105" s="154"/>
      <c r="VVB105" s="154"/>
      <c r="VVC105" s="154"/>
      <c r="VVD105" s="154"/>
      <c r="VVE105" s="154"/>
      <c r="VVF105" s="154"/>
      <c r="VVG105" s="154"/>
      <c r="VVH105" s="154"/>
      <c r="VVI105" s="154"/>
      <c r="VVJ105" s="154"/>
      <c r="VVK105" s="154"/>
      <c r="VVL105" s="154"/>
      <c r="VVM105" s="154"/>
      <c r="VVN105" s="154"/>
      <c r="VVO105" s="154"/>
      <c r="VVP105" s="154"/>
      <c r="VVQ105" s="154"/>
      <c r="VVR105" s="154"/>
      <c r="VVS105" s="154"/>
      <c r="VVT105" s="154"/>
      <c r="VVU105" s="154"/>
      <c r="VVV105" s="154"/>
      <c r="VVW105" s="154"/>
      <c r="VVX105" s="154"/>
      <c r="VVY105" s="154"/>
      <c r="VVZ105" s="154"/>
      <c r="VWA105" s="154"/>
      <c r="VWB105" s="154"/>
      <c r="VWC105" s="154"/>
      <c r="VWD105" s="154"/>
      <c r="VWE105" s="154"/>
      <c r="VWF105" s="154"/>
      <c r="VWG105" s="154"/>
      <c r="VWH105" s="154"/>
      <c r="VWI105" s="154"/>
      <c r="VWJ105" s="154"/>
      <c r="VWK105" s="154"/>
      <c r="VWL105" s="154"/>
      <c r="VWM105" s="154"/>
      <c r="VWN105" s="154"/>
      <c r="VWO105" s="154"/>
      <c r="VWP105" s="154"/>
      <c r="VWQ105" s="154"/>
      <c r="VWR105" s="154"/>
      <c r="VWS105" s="154"/>
      <c r="VWT105" s="154"/>
      <c r="VWU105" s="154"/>
      <c r="VWV105" s="154"/>
      <c r="VWW105" s="154"/>
      <c r="VWX105" s="154"/>
      <c r="VWY105" s="154"/>
      <c r="VWZ105" s="154"/>
      <c r="VXA105" s="154"/>
      <c r="VXB105" s="154"/>
      <c r="VXC105" s="154"/>
      <c r="VXD105" s="154"/>
      <c r="VXE105" s="154"/>
      <c r="VXF105" s="154"/>
      <c r="VXG105" s="154"/>
      <c r="VXH105" s="154"/>
      <c r="VXI105" s="154"/>
      <c r="VXJ105" s="154"/>
      <c r="VXK105" s="154"/>
      <c r="VXL105" s="154"/>
      <c r="VXM105" s="154"/>
      <c r="VXN105" s="154"/>
      <c r="VXO105" s="154"/>
      <c r="VXP105" s="154"/>
      <c r="VXQ105" s="154"/>
      <c r="VXR105" s="154"/>
      <c r="VXS105" s="154"/>
      <c r="VXT105" s="154"/>
      <c r="VXU105" s="154"/>
      <c r="VXV105" s="154"/>
      <c r="VXW105" s="154"/>
      <c r="VXX105" s="154"/>
      <c r="VXY105" s="154"/>
      <c r="VXZ105" s="154"/>
      <c r="VYA105" s="154"/>
      <c r="VYB105" s="154"/>
      <c r="VYC105" s="154"/>
      <c r="VYD105" s="154"/>
      <c r="VYE105" s="154"/>
      <c r="VYF105" s="154"/>
      <c r="VYG105" s="154"/>
      <c r="VYH105" s="154"/>
      <c r="VYI105" s="154"/>
      <c r="VYJ105" s="154"/>
      <c r="VYK105" s="154"/>
      <c r="VYL105" s="154"/>
      <c r="VYM105" s="154"/>
      <c r="VYN105" s="154"/>
      <c r="VYO105" s="154"/>
      <c r="VYP105" s="154"/>
      <c r="VYQ105" s="154"/>
      <c r="VYR105" s="154"/>
      <c r="VYS105" s="154"/>
      <c r="VYT105" s="154"/>
      <c r="VYU105" s="154"/>
      <c r="VYV105" s="154"/>
      <c r="VYW105" s="154"/>
      <c r="VYX105" s="154"/>
      <c r="VYY105" s="154"/>
      <c r="VYZ105" s="154"/>
      <c r="VZA105" s="154"/>
      <c r="VZB105" s="154"/>
      <c r="VZC105" s="154"/>
      <c r="VZD105" s="154"/>
      <c r="VZE105" s="154"/>
      <c r="VZF105" s="154"/>
      <c r="VZG105" s="154"/>
      <c r="VZH105" s="154"/>
      <c r="VZI105" s="154"/>
      <c r="VZJ105" s="154"/>
      <c r="VZK105" s="154"/>
      <c r="VZL105" s="154"/>
      <c r="VZM105" s="154"/>
      <c r="VZN105" s="154"/>
      <c r="VZO105" s="154"/>
      <c r="VZP105" s="154"/>
      <c r="VZQ105" s="154"/>
      <c r="VZR105" s="154"/>
      <c r="VZS105" s="154"/>
      <c r="VZT105" s="154"/>
      <c r="VZU105" s="154"/>
      <c r="VZV105" s="154"/>
      <c r="VZW105" s="154"/>
      <c r="VZX105" s="154"/>
      <c r="VZY105" s="154"/>
      <c r="VZZ105" s="154"/>
      <c r="WAA105" s="154"/>
      <c r="WAB105" s="154"/>
      <c r="WAC105" s="154"/>
      <c r="WAD105" s="154"/>
      <c r="WAE105" s="154"/>
      <c r="WAF105" s="154"/>
      <c r="WAG105" s="154"/>
      <c r="WAH105" s="154"/>
      <c r="WAI105" s="154"/>
      <c r="WAJ105" s="154"/>
      <c r="WAK105" s="154"/>
      <c r="WAL105" s="154"/>
      <c r="WAM105" s="154"/>
      <c r="WAN105" s="154"/>
      <c r="WAO105" s="154"/>
      <c r="WAP105" s="154"/>
      <c r="WAQ105" s="154"/>
      <c r="WAR105" s="154"/>
      <c r="WAS105" s="154"/>
      <c r="WAT105" s="154"/>
      <c r="WAU105" s="154"/>
      <c r="WAV105" s="154"/>
      <c r="WAW105" s="154"/>
      <c r="WAX105" s="154"/>
      <c r="WAY105" s="154"/>
      <c r="WAZ105" s="154"/>
      <c r="WBA105" s="154"/>
      <c r="WBB105" s="154"/>
      <c r="WBC105" s="154"/>
      <c r="WBD105" s="154"/>
      <c r="WBE105" s="154"/>
      <c r="WBF105" s="154"/>
      <c r="WBG105" s="154"/>
      <c r="WBH105" s="154"/>
      <c r="WBI105" s="154"/>
      <c r="WBJ105" s="154"/>
      <c r="WBK105" s="154"/>
      <c r="WBL105" s="154"/>
      <c r="WBM105" s="154"/>
      <c r="WBN105" s="154"/>
      <c r="WBO105" s="154"/>
      <c r="WBP105" s="154"/>
      <c r="WBQ105" s="154"/>
      <c r="WBR105" s="154"/>
      <c r="WBS105" s="154"/>
      <c r="WBT105" s="154"/>
      <c r="WBU105" s="154"/>
      <c r="WBV105" s="154"/>
      <c r="WBW105" s="154"/>
      <c r="WBX105" s="154"/>
      <c r="WBY105" s="154"/>
      <c r="WBZ105" s="154"/>
      <c r="WCA105" s="154"/>
      <c r="WCB105" s="154"/>
      <c r="WCC105" s="154"/>
      <c r="WCD105" s="154"/>
      <c r="WCE105" s="154"/>
      <c r="WCF105" s="154"/>
      <c r="WCG105" s="154"/>
      <c r="WCH105" s="154"/>
      <c r="WCI105" s="154"/>
      <c r="WCJ105" s="154"/>
      <c r="WCK105" s="154"/>
      <c r="WCL105" s="154"/>
      <c r="WCM105" s="154"/>
      <c r="WCN105" s="154"/>
      <c r="WCO105" s="154"/>
      <c r="WCP105" s="154"/>
      <c r="WCQ105" s="154"/>
      <c r="WCR105" s="154"/>
      <c r="WCS105" s="154"/>
      <c r="WCT105" s="154"/>
      <c r="WCU105" s="154"/>
      <c r="WCV105" s="154"/>
      <c r="WCW105" s="154"/>
      <c r="WCX105" s="154"/>
      <c r="WCY105" s="154"/>
      <c r="WCZ105" s="154"/>
      <c r="WDA105" s="154"/>
      <c r="WDB105" s="154"/>
      <c r="WDC105" s="154"/>
      <c r="WDD105" s="154"/>
      <c r="WDE105" s="154"/>
      <c r="WDF105" s="154"/>
      <c r="WDG105" s="154"/>
      <c r="WDH105" s="154"/>
      <c r="WDI105" s="154"/>
      <c r="WDJ105" s="154"/>
      <c r="WDK105" s="154"/>
      <c r="WDL105" s="154"/>
      <c r="WDM105" s="154"/>
      <c r="WDN105" s="154"/>
      <c r="WDO105" s="154"/>
      <c r="WDP105" s="154"/>
      <c r="WDQ105" s="154"/>
      <c r="WDR105" s="154"/>
      <c r="WDS105" s="154"/>
      <c r="WDT105" s="154"/>
      <c r="WDU105" s="154"/>
      <c r="WDV105" s="154"/>
      <c r="WDW105" s="154"/>
      <c r="WDX105" s="154"/>
      <c r="WDY105" s="154"/>
      <c r="WDZ105" s="154"/>
      <c r="WEA105" s="154"/>
      <c r="WEB105" s="154"/>
      <c r="WEC105" s="154"/>
      <c r="WED105" s="154"/>
      <c r="WEE105" s="154"/>
      <c r="WEF105" s="154"/>
      <c r="WEG105" s="154"/>
      <c r="WEH105" s="154"/>
      <c r="WEI105" s="154"/>
      <c r="WEJ105" s="154"/>
      <c r="WEK105" s="154"/>
      <c r="WEL105" s="154"/>
      <c r="WEM105" s="154"/>
      <c r="WEN105" s="154"/>
      <c r="WEO105" s="154"/>
      <c r="WEP105" s="154"/>
      <c r="WEQ105" s="154"/>
      <c r="WER105" s="154"/>
      <c r="WES105" s="154"/>
      <c r="WET105" s="154"/>
      <c r="WEU105" s="154"/>
      <c r="WEV105" s="154"/>
      <c r="WEW105" s="154"/>
      <c r="WEX105" s="154"/>
      <c r="WEY105" s="154"/>
      <c r="WEZ105" s="154"/>
      <c r="WFA105" s="154"/>
      <c r="WFB105" s="154"/>
      <c r="WFC105" s="154"/>
      <c r="WFD105" s="154"/>
      <c r="WFE105" s="154"/>
      <c r="WFF105" s="154"/>
      <c r="WFG105" s="154"/>
      <c r="WFH105" s="154"/>
      <c r="WFI105" s="154"/>
      <c r="WFJ105" s="154"/>
      <c r="WFK105" s="154"/>
      <c r="WFL105" s="154"/>
      <c r="WFM105" s="154"/>
      <c r="WFN105" s="154"/>
      <c r="WFO105" s="154"/>
      <c r="WFP105" s="154"/>
      <c r="WFQ105" s="154"/>
      <c r="WFR105" s="154"/>
      <c r="WFS105" s="154"/>
      <c r="WFT105" s="154"/>
      <c r="WFU105" s="154"/>
      <c r="WFV105" s="154"/>
      <c r="WFW105" s="154"/>
      <c r="WFX105" s="154"/>
      <c r="WFY105" s="154"/>
      <c r="WFZ105" s="154"/>
      <c r="WGA105" s="154"/>
      <c r="WGB105" s="154"/>
      <c r="WGC105" s="154"/>
      <c r="WGD105" s="154"/>
      <c r="WGE105" s="154"/>
      <c r="WGF105" s="154"/>
      <c r="WGG105" s="154"/>
      <c r="WGH105" s="154"/>
      <c r="WGI105" s="154"/>
      <c r="WGJ105" s="154"/>
      <c r="WGK105" s="154"/>
      <c r="WGL105" s="154"/>
      <c r="WGM105" s="154"/>
      <c r="WGN105" s="154"/>
      <c r="WGO105" s="154"/>
      <c r="WGP105" s="154"/>
      <c r="WGQ105" s="154"/>
      <c r="WGR105" s="154"/>
      <c r="WGS105" s="154"/>
      <c r="WGT105" s="154"/>
      <c r="WGU105" s="154"/>
      <c r="WGV105" s="154"/>
      <c r="WGW105" s="154"/>
      <c r="WGX105" s="154"/>
      <c r="WGY105" s="154"/>
      <c r="WGZ105" s="154"/>
      <c r="WHA105" s="154"/>
      <c r="WHB105" s="154"/>
      <c r="WHC105" s="154"/>
      <c r="WHD105" s="154"/>
      <c r="WHE105" s="154"/>
      <c r="WHF105" s="154"/>
      <c r="WHG105" s="154"/>
      <c r="WHH105" s="154"/>
      <c r="WHI105" s="154"/>
      <c r="WHJ105" s="154"/>
      <c r="WHK105" s="154"/>
      <c r="WHL105" s="154"/>
      <c r="WHM105" s="154"/>
      <c r="WHN105" s="154"/>
      <c r="WHO105" s="154"/>
      <c r="WHP105" s="154"/>
      <c r="WHQ105" s="154"/>
      <c r="WHR105" s="154"/>
      <c r="WHS105" s="154"/>
      <c r="WHT105" s="154"/>
      <c r="WHU105" s="154"/>
      <c r="WHV105" s="154"/>
      <c r="WHW105" s="154"/>
      <c r="WHX105" s="154"/>
      <c r="WHY105" s="154"/>
      <c r="WHZ105" s="154"/>
      <c r="WIA105" s="154"/>
      <c r="WIB105" s="154"/>
      <c r="WIC105" s="154"/>
      <c r="WID105" s="154"/>
      <c r="WIE105" s="154"/>
      <c r="WIF105" s="154"/>
      <c r="WIG105" s="154"/>
      <c r="WIH105" s="154"/>
      <c r="WII105" s="154"/>
      <c r="WIJ105" s="154"/>
      <c r="WIK105" s="154"/>
      <c r="WIL105" s="154"/>
      <c r="WIM105" s="154"/>
      <c r="WIN105" s="154"/>
      <c r="WIO105" s="154"/>
      <c r="WIP105" s="154"/>
      <c r="WIQ105" s="154"/>
      <c r="WIR105" s="154"/>
      <c r="WIS105" s="154"/>
      <c r="WIT105" s="154"/>
      <c r="WIU105" s="154"/>
      <c r="WIV105" s="154"/>
      <c r="WIW105" s="154"/>
      <c r="WIX105" s="154"/>
      <c r="WIY105" s="154"/>
      <c r="WIZ105" s="154"/>
      <c r="WJA105" s="154"/>
      <c r="WJB105" s="154"/>
      <c r="WJC105" s="154"/>
      <c r="WJD105" s="154"/>
      <c r="WJE105" s="154"/>
      <c r="WJF105" s="154"/>
      <c r="WJG105" s="154"/>
      <c r="WJH105" s="154"/>
      <c r="WJI105" s="154"/>
      <c r="WJJ105" s="154"/>
      <c r="WJK105" s="154"/>
      <c r="WJL105" s="154"/>
      <c r="WJM105" s="154"/>
      <c r="WJN105" s="154"/>
      <c r="WJO105" s="154"/>
      <c r="WJP105" s="154"/>
      <c r="WJQ105" s="154"/>
      <c r="WJR105" s="154"/>
      <c r="WJS105" s="154"/>
      <c r="WJT105" s="154"/>
      <c r="WJU105" s="154"/>
      <c r="WJV105" s="154"/>
      <c r="WJW105" s="154"/>
      <c r="WJX105" s="154"/>
      <c r="WJY105" s="154"/>
      <c r="WJZ105" s="154"/>
      <c r="WKA105" s="154"/>
      <c r="WKB105" s="154"/>
      <c r="WKC105" s="154"/>
      <c r="WKD105" s="154"/>
      <c r="WKE105" s="154"/>
      <c r="WKF105" s="154"/>
      <c r="WKG105" s="154"/>
      <c r="WKH105" s="154"/>
      <c r="WKI105" s="154"/>
      <c r="WKJ105" s="154"/>
      <c r="WKK105" s="154"/>
      <c r="WKL105" s="154"/>
      <c r="WKM105" s="154"/>
      <c r="WKN105" s="154"/>
      <c r="WKO105" s="154"/>
      <c r="WKP105" s="154"/>
      <c r="WKQ105" s="154"/>
      <c r="WKR105" s="154"/>
      <c r="WKS105" s="154"/>
      <c r="WKT105" s="154"/>
      <c r="WKU105" s="154"/>
      <c r="WKV105" s="154"/>
      <c r="WKW105" s="154"/>
      <c r="WKX105" s="154"/>
      <c r="WKY105" s="154"/>
      <c r="WKZ105" s="154"/>
      <c r="WLA105" s="154"/>
      <c r="WLB105" s="154"/>
      <c r="WLC105" s="154"/>
      <c r="WLD105" s="154"/>
      <c r="WLE105" s="154"/>
      <c r="WLF105" s="154"/>
      <c r="WLG105" s="154"/>
      <c r="WLH105" s="154"/>
      <c r="WLI105" s="154"/>
      <c r="WLJ105" s="154"/>
      <c r="WLK105" s="154"/>
      <c r="WLL105" s="154"/>
      <c r="WLM105" s="154"/>
      <c r="WLN105" s="154"/>
      <c r="WLO105" s="154"/>
      <c r="WLP105" s="154"/>
      <c r="WLQ105" s="154"/>
      <c r="WLR105" s="154"/>
      <c r="WLS105" s="154"/>
      <c r="WLT105" s="154"/>
      <c r="WLU105" s="154"/>
      <c r="WLV105" s="154"/>
      <c r="WLW105" s="154"/>
      <c r="WLX105" s="154"/>
      <c r="WLY105" s="154"/>
      <c r="WLZ105" s="154"/>
      <c r="WMA105" s="154"/>
      <c r="WMB105" s="154"/>
      <c r="WMC105" s="154"/>
      <c r="WMD105" s="154"/>
      <c r="WME105" s="154"/>
      <c r="WMF105" s="154"/>
      <c r="WMG105" s="154"/>
      <c r="WMH105" s="154"/>
      <c r="WMI105" s="154"/>
      <c r="WMJ105" s="154"/>
      <c r="WMK105" s="154"/>
      <c r="WML105" s="154"/>
      <c r="WMM105" s="154"/>
      <c r="WMN105" s="154"/>
      <c r="WMO105" s="154"/>
      <c r="WMP105" s="154"/>
      <c r="WMQ105" s="154"/>
      <c r="WMR105" s="154"/>
      <c r="WMS105" s="154"/>
      <c r="WMT105" s="154"/>
      <c r="WMU105" s="154"/>
      <c r="WMV105" s="154"/>
      <c r="WMW105" s="154"/>
      <c r="WMX105" s="154"/>
      <c r="WMY105" s="154"/>
      <c r="WMZ105" s="154"/>
      <c r="WNA105" s="154"/>
      <c r="WNB105" s="154"/>
      <c r="WNC105" s="154"/>
      <c r="WND105" s="154"/>
      <c r="WNE105" s="154"/>
      <c r="WNF105" s="154"/>
      <c r="WNG105" s="154"/>
      <c r="WNH105" s="154"/>
      <c r="WNI105" s="154"/>
      <c r="WNJ105" s="154"/>
      <c r="WNK105" s="154"/>
      <c r="WNL105" s="154"/>
      <c r="WNM105" s="154"/>
      <c r="WNN105" s="154"/>
      <c r="WNO105" s="154"/>
      <c r="WNP105" s="154"/>
      <c r="WNQ105" s="154"/>
      <c r="WNR105" s="154"/>
      <c r="WNS105" s="154"/>
      <c r="WNT105" s="154"/>
      <c r="WNU105" s="154"/>
      <c r="WNV105" s="154"/>
      <c r="WNW105" s="154"/>
      <c r="WNX105" s="154"/>
      <c r="WNY105" s="154"/>
      <c r="WNZ105" s="154"/>
      <c r="WOA105" s="154"/>
      <c r="WOB105" s="154"/>
      <c r="WOC105" s="154"/>
      <c r="WOD105" s="154"/>
      <c r="WOE105" s="154"/>
      <c r="WOF105" s="154"/>
      <c r="WOG105" s="154"/>
      <c r="WOH105" s="154"/>
      <c r="WOI105" s="154"/>
      <c r="WOJ105" s="154"/>
      <c r="WOK105" s="154"/>
      <c r="WOL105" s="154"/>
      <c r="WOM105" s="154"/>
      <c r="WON105" s="154"/>
      <c r="WOO105" s="154"/>
      <c r="WOP105" s="154"/>
      <c r="WOQ105" s="154"/>
      <c r="WOR105" s="154"/>
      <c r="WOS105" s="154"/>
      <c r="WOT105" s="154"/>
      <c r="WOU105" s="154"/>
      <c r="WOV105" s="154"/>
      <c r="WOW105" s="154"/>
      <c r="WOX105" s="154"/>
      <c r="WOY105" s="154"/>
      <c r="WOZ105" s="154"/>
      <c r="WPA105" s="154"/>
      <c r="WPB105" s="154"/>
      <c r="WPC105" s="154"/>
      <c r="WPD105" s="154"/>
      <c r="WPE105" s="154"/>
      <c r="WPF105" s="154"/>
      <c r="WPG105" s="154"/>
      <c r="WPH105" s="154"/>
      <c r="WPI105" s="154"/>
      <c r="WPJ105" s="154"/>
      <c r="WPK105" s="154"/>
      <c r="WPL105" s="154"/>
      <c r="WPM105" s="154"/>
      <c r="WPN105" s="154"/>
      <c r="WPO105" s="154"/>
      <c r="WPP105" s="154"/>
      <c r="WPQ105" s="154"/>
      <c r="WPR105" s="154"/>
      <c r="WPS105" s="154"/>
      <c r="WPT105" s="154"/>
      <c r="WPU105" s="154"/>
      <c r="WPV105" s="154"/>
      <c r="WPW105" s="154"/>
      <c r="WPX105" s="154"/>
      <c r="WPY105" s="154"/>
      <c r="WPZ105" s="154"/>
      <c r="WQA105" s="154"/>
      <c r="WQB105" s="154"/>
      <c r="WQC105" s="154"/>
      <c r="WQD105" s="154"/>
      <c r="WQE105" s="154"/>
      <c r="WQF105" s="154"/>
      <c r="WQG105" s="154"/>
      <c r="WQH105" s="154"/>
      <c r="WQI105" s="154"/>
      <c r="WQJ105" s="154"/>
      <c r="WQK105" s="154"/>
      <c r="WQL105" s="154"/>
      <c r="WQM105" s="154"/>
      <c r="WQN105" s="154"/>
      <c r="WQO105" s="154"/>
      <c r="WQP105" s="154"/>
      <c r="WQQ105" s="154"/>
      <c r="WQR105" s="154"/>
      <c r="WQS105" s="154"/>
      <c r="WQT105" s="154"/>
      <c r="WQU105" s="154"/>
      <c r="WQV105" s="154"/>
      <c r="WQW105" s="154"/>
      <c r="WQX105" s="154"/>
      <c r="WQY105" s="154"/>
      <c r="WQZ105" s="154"/>
      <c r="WRA105" s="154"/>
      <c r="WRB105" s="154"/>
      <c r="WRC105" s="154"/>
      <c r="WRD105" s="154"/>
      <c r="WRE105" s="154"/>
      <c r="WRF105" s="154"/>
      <c r="WRG105" s="154"/>
      <c r="WRH105" s="154"/>
      <c r="WRI105" s="154"/>
      <c r="WRJ105" s="154"/>
      <c r="WRK105" s="154"/>
      <c r="WRL105" s="154"/>
      <c r="WRM105" s="154"/>
      <c r="WRN105" s="154"/>
      <c r="WRO105" s="154"/>
      <c r="WRP105" s="154"/>
      <c r="WRQ105" s="154"/>
      <c r="WRR105" s="154"/>
      <c r="WRS105" s="154"/>
      <c r="WRT105" s="154"/>
      <c r="WRU105" s="154"/>
      <c r="WRV105" s="154"/>
      <c r="WRW105" s="154"/>
      <c r="WRX105" s="154"/>
      <c r="WRY105" s="154"/>
      <c r="WRZ105" s="154"/>
      <c r="WSA105" s="154"/>
      <c r="WSB105" s="154"/>
      <c r="WSC105" s="154"/>
      <c r="WSD105" s="154"/>
      <c r="WSE105" s="154"/>
      <c r="WSF105" s="154"/>
      <c r="WSG105" s="154"/>
      <c r="WSH105" s="154"/>
      <c r="WSI105" s="154"/>
      <c r="WSJ105" s="154"/>
      <c r="WSK105" s="154"/>
      <c r="WSL105" s="154"/>
      <c r="WSM105" s="154"/>
      <c r="WSN105" s="154"/>
      <c r="WSO105" s="154"/>
      <c r="WSP105" s="154"/>
      <c r="WSQ105" s="154"/>
      <c r="WSR105" s="154"/>
      <c r="WSS105" s="154"/>
      <c r="WST105" s="154"/>
      <c r="WSU105" s="154"/>
      <c r="WSV105" s="154"/>
      <c r="WSW105" s="154"/>
      <c r="WSX105" s="154"/>
      <c r="WSY105" s="154"/>
      <c r="WSZ105" s="154"/>
      <c r="WTA105" s="154"/>
      <c r="WTB105" s="154"/>
      <c r="WTC105" s="154"/>
      <c r="WTD105" s="154"/>
      <c r="WTE105" s="154"/>
      <c r="WTF105" s="154"/>
      <c r="WTG105" s="154"/>
      <c r="WTH105" s="154"/>
      <c r="WTI105" s="154"/>
      <c r="WTJ105" s="154"/>
      <c r="WTK105" s="154"/>
      <c r="WTL105" s="154"/>
      <c r="WTM105" s="154"/>
      <c r="WTN105" s="154"/>
      <c r="WTO105" s="154"/>
      <c r="WTP105" s="154"/>
      <c r="WTQ105" s="154"/>
      <c r="WTR105" s="154"/>
      <c r="WTS105" s="154"/>
      <c r="WTT105" s="154"/>
      <c r="WTU105" s="154"/>
      <c r="WTV105" s="154"/>
      <c r="WTW105" s="154"/>
      <c r="WTX105" s="154"/>
      <c r="WTY105" s="154"/>
      <c r="WTZ105" s="154"/>
      <c r="WUA105" s="154"/>
      <c r="WUB105" s="154"/>
      <c r="WUC105" s="154"/>
      <c r="WUD105" s="154"/>
      <c r="WUE105" s="154"/>
      <c r="WUF105" s="154"/>
      <c r="WUG105" s="154"/>
      <c r="WUH105" s="154"/>
      <c r="WUI105" s="154"/>
      <c r="WUJ105" s="154"/>
      <c r="WUK105" s="154"/>
      <c r="WUL105" s="154"/>
      <c r="WUM105" s="154"/>
      <c r="WUN105" s="154"/>
      <c r="WUO105" s="154"/>
      <c r="WUP105" s="154"/>
      <c r="WUQ105" s="154"/>
      <c r="WUR105" s="154"/>
      <c r="WUS105" s="154"/>
      <c r="WUT105" s="154"/>
      <c r="WUU105" s="154"/>
      <c r="WUV105" s="154"/>
      <c r="WUW105" s="154"/>
      <c r="WUX105" s="154"/>
      <c r="WUY105" s="154"/>
      <c r="WUZ105" s="154"/>
      <c r="WVA105" s="154"/>
      <c r="WVB105" s="154"/>
      <c r="WVC105" s="154"/>
      <c r="WVD105" s="154"/>
      <c r="WVE105" s="154"/>
      <c r="WVF105" s="154"/>
      <c r="WVG105" s="154"/>
      <c r="WVH105" s="154"/>
      <c r="WVI105" s="154"/>
      <c r="WVJ105" s="154"/>
      <c r="WVK105" s="154"/>
      <c r="WVL105" s="154"/>
      <c r="WVM105" s="154"/>
      <c r="WVN105" s="154"/>
      <c r="WVO105" s="154"/>
      <c r="WVP105" s="154"/>
      <c r="WVQ105" s="154"/>
      <c r="WVR105" s="154"/>
      <c r="WVS105" s="154"/>
      <c r="WVT105" s="154"/>
      <c r="WVU105" s="154"/>
      <c r="WVV105" s="154"/>
      <c r="WVW105" s="154"/>
      <c r="WVX105" s="154"/>
      <c r="WVY105" s="154"/>
      <c r="WVZ105" s="154"/>
      <c r="WWA105" s="154"/>
      <c r="WWB105" s="154"/>
      <c r="WWC105" s="154"/>
      <c r="WWD105" s="154"/>
      <c r="WWE105" s="154"/>
      <c r="WWF105" s="154"/>
      <c r="WWG105" s="154"/>
      <c r="WWH105" s="154"/>
      <c r="WWI105" s="154"/>
      <c r="WWJ105" s="154"/>
      <c r="WWK105" s="154"/>
      <c r="WWL105" s="154"/>
      <c r="WWM105" s="154"/>
      <c r="WWN105" s="154"/>
      <c r="WWO105" s="154"/>
      <c r="WWP105" s="154"/>
      <c r="WWQ105" s="154"/>
      <c r="WWR105" s="154"/>
      <c r="WWS105" s="154"/>
      <c r="WWT105" s="154"/>
      <c r="WWU105" s="154"/>
      <c r="WWV105" s="154"/>
      <c r="WWW105" s="154"/>
      <c r="WWX105" s="154"/>
      <c r="WWY105" s="154"/>
      <c r="WWZ105" s="154"/>
      <c r="WXA105" s="154"/>
      <c r="WXB105" s="154"/>
      <c r="WXC105" s="154"/>
      <c r="WXD105" s="154"/>
      <c r="WXE105" s="154"/>
      <c r="WXF105" s="154"/>
      <c r="WXG105" s="154"/>
      <c r="WXH105" s="154"/>
      <c r="WXI105" s="154"/>
      <c r="WXJ105" s="154"/>
      <c r="WXK105" s="154"/>
      <c r="WXL105" s="154"/>
      <c r="WXM105" s="154"/>
      <c r="WXN105" s="154"/>
      <c r="WXO105" s="154"/>
      <c r="WXP105" s="154"/>
      <c r="WXQ105" s="154"/>
      <c r="WXR105" s="154"/>
      <c r="WXS105" s="154"/>
      <c r="WXT105" s="154"/>
      <c r="WXU105" s="154"/>
      <c r="WXV105" s="154"/>
      <c r="WXW105" s="154"/>
      <c r="WXX105" s="154"/>
      <c r="WXY105" s="154"/>
      <c r="WXZ105" s="154"/>
      <c r="WYA105" s="154"/>
      <c r="WYB105" s="154"/>
      <c r="WYC105" s="154"/>
      <c r="WYD105" s="154"/>
      <c r="WYE105" s="154"/>
      <c r="WYF105" s="154"/>
      <c r="WYG105" s="154"/>
      <c r="WYH105" s="154"/>
      <c r="WYI105" s="154"/>
      <c r="WYJ105" s="154"/>
      <c r="WYK105" s="154"/>
      <c r="WYL105" s="154"/>
      <c r="WYM105" s="154"/>
      <c r="WYN105" s="154"/>
      <c r="WYO105" s="154"/>
      <c r="WYP105" s="154"/>
      <c r="WYQ105" s="154"/>
      <c r="WYR105" s="154"/>
      <c r="WYS105" s="154"/>
      <c r="WYT105" s="154"/>
      <c r="WYU105" s="154"/>
      <c r="WYV105" s="154"/>
      <c r="WYW105" s="154"/>
      <c r="WYX105" s="154"/>
      <c r="WYY105" s="154"/>
      <c r="WYZ105" s="154"/>
      <c r="WZA105" s="154"/>
      <c r="WZB105" s="154"/>
      <c r="WZC105" s="154"/>
      <c r="WZD105" s="154"/>
      <c r="WZE105" s="154"/>
      <c r="WZF105" s="154"/>
      <c r="WZG105" s="154"/>
      <c r="WZH105" s="154"/>
      <c r="WZI105" s="154"/>
      <c r="WZJ105" s="154"/>
      <c r="WZK105" s="154"/>
      <c r="WZL105" s="154"/>
      <c r="WZM105" s="154"/>
      <c r="WZN105" s="154"/>
      <c r="WZO105" s="154"/>
      <c r="WZP105" s="154"/>
      <c r="WZQ105" s="154"/>
      <c r="WZR105" s="154"/>
      <c r="WZS105" s="154"/>
      <c r="WZT105" s="154"/>
      <c r="WZU105" s="154"/>
      <c r="WZV105" s="154"/>
      <c r="WZW105" s="154"/>
      <c r="WZX105" s="154"/>
      <c r="WZY105" s="154"/>
      <c r="WZZ105" s="154"/>
      <c r="XAA105" s="154"/>
      <c r="XAB105" s="154"/>
      <c r="XAC105" s="154"/>
      <c r="XAD105" s="154"/>
      <c r="XAE105" s="154"/>
      <c r="XAF105" s="154"/>
      <c r="XAG105" s="154"/>
      <c r="XAH105" s="154"/>
      <c r="XAI105" s="154"/>
      <c r="XAJ105" s="154"/>
      <c r="XAK105" s="154"/>
      <c r="XAL105" s="154"/>
      <c r="XAM105" s="154"/>
      <c r="XAN105" s="154"/>
      <c r="XAO105" s="154"/>
      <c r="XAP105" s="154"/>
      <c r="XAQ105" s="154"/>
      <c r="XAR105" s="154"/>
      <c r="XAS105" s="154"/>
      <c r="XAT105" s="154"/>
      <c r="XAU105" s="154"/>
      <c r="XAV105" s="154"/>
      <c r="XAW105" s="154"/>
      <c r="XAX105" s="154"/>
      <c r="XAY105" s="154"/>
      <c r="XAZ105" s="154"/>
      <c r="XBA105" s="154"/>
      <c r="XBB105" s="154"/>
      <c r="XBC105" s="154"/>
      <c r="XBD105" s="154"/>
      <c r="XBE105" s="154"/>
      <c r="XBF105" s="154"/>
      <c r="XBG105" s="154"/>
      <c r="XBH105" s="154"/>
      <c r="XBI105" s="154"/>
      <c r="XBJ105" s="154"/>
      <c r="XBK105" s="154"/>
      <c r="XBL105" s="154"/>
      <c r="XBM105" s="154"/>
      <c r="XBN105" s="154"/>
      <c r="XBO105" s="154"/>
      <c r="XBP105" s="154"/>
      <c r="XBQ105" s="154"/>
      <c r="XBR105" s="154"/>
      <c r="XBS105" s="154"/>
      <c r="XBT105" s="154"/>
      <c r="XBU105" s="154"/>
      <c r="XBV105" s="154"/>
      <c r="XBW105" s="154"/>
      <c r="XBX105" s="154"/>
      <c r="XBY105" s="154"/>
      <c r="XBZ105" s="154"/>
      <c r="XCA105" s="154"/>
      <c r="XCB105" s="154"/>
      <c r="XCC105" s="154"/>
      <c r="XCD105" s="154"/>
      <c r="XCE105" s="154"/>
      <c r="XCF105" s="154"/>
      <c r="XCG105" s="154"/>
      <c r="XCH105" s="154"/>
      <c r="XCI105" s="154"/>
      <c r="XCJ105" s="154"/>
      <c r="XCK105" s="154"/>
      <c r="XCL105" s="154"/>
      <c r="XCM105" s="154"/>
      <c r="XCN105" s="154"/>
      <c r="XCO105" s="154"/>
      <c r="XCP105" s="154"/>
      <c r="XCQ105" s="154"/>
      <c r="XCR105" s="154"/>
      <c r="XCS105" s="154"/>
      <c r="XCT105" s="154"/>
      <c r="XCU105" s="154"/>
      <c r="XCV105" s="154"/>
      <c r="XCW105" s="154"/>
      <c r="XCX105" s="154"/>
      <c r="XCY105" s="154"/>
      <c r="XCZ105" s="154"/>
      <c r="XDA105" s="154"/>
      <c r="XDB105" s="154"/>
      <c r="XDC105" s="154"/>
      <c r="XDD105" s="154"/>
      <c r="XDE105" s="154"/>
      <c r="XDF105" s="154"/>
      <c r="XDG105" s="154"/>
      <c r="XDH105" s="154"/>
      <c r="XDI105" s="154"/>
      <c r="XDJ105" s="154"/>
      <c r="XDK105" s="154"/>
      <c r="XDL105" s="154"/>
      <c r="XDM105" s="154"/>
      <c r="XDN105" s="154"/>
      <c r="XDO105" s="154"/>
      <c r="XDP105" s="154"/>
      <c r="XDQ105" s="154"/>
      <c r="XDR105" s="154"/>
      <c r="XDS105" s="154"/>
      <c r="XDT105" s="154"/>
      <c r="XDU105" s="154"/>
      <c r="XDV105" s="154"/>
      <c r="XDW105" s="154"/>
      <c r="XDX105" s="154"/>
      <c r="XDY105" s="154"/>
      <c r="XDZ105" s="154"/>
      <c r="XEA105" s="154"/>
      <c r="XEB105" s="154"/>
      <c r="XEC105" s="154"/>
      <c r="XED105" s="154"/>
      <c r="XEE105" s="154"/>
      <c r="XEF105" s="154"/>
      <c r="XEG105" s="154"/>
      <c r="XEH105" s="154"/>
      <c r="XEI105" s="154"/>
      <c r="XEJ105" s="154"/>
      <c r="XEK105" s="154"/>
      <c r="XEL105" s="154"/>
      <c r="XEM105" s="154"/>
      <c r="XEN105" s="154"/>
      <c r="XEO105" s="154"/>
      <c r="XEP105" s="154"/>
      <c r="XEQ105" s="154"/>
      <c r="XER105" s="154"/>
      <c r="XES105" s="154"/>
      <c r="XET105" s="154"/>
      <c r="XEU105" s="154"/>
      <c r="XEV105" s="154"/>
      <c r="XEW105" s="154"/>
      <c r="XEX105" s="154"/>
      <c r="XEY105" s="154"/>
      <c r="XEZ105" s="154"/>
      <c r="XFA105" s="154"/>
      <c r="XFB105" s="154"/>
      <c r="XFC105" s="154"/>
      <c r="XFD105" s="154"/>
    </row>
    <row r="106" spans="1:16384" s="141" customFormat="1" ht="13.5">
      <c r="A106" s="141" t="s">
        <v>403</v>
      </c>
      <c r="B106" s="139" t="s">
        <v>183</v>
      </c>
      <c r="C106" s="118" t="s">
        <v>1</v>
      </c>
      <c r="D106" s="154"/>
      <c r="E106" s="263">
        <v>162.86699999999999</v>
      </c>
      <c r="F106" s="154"/>
      <c r="G106" s="125"/>
      <c r="H106" s="154"/>
      <c r="I106" s="154"/>
      <c r="J106" s="154"/>
      <c r="K106" s="154"/>
      <c r="L106" s="154"/>
      <c r="M106" s="154"/>
      <c r="N106" s="156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  <c r="HJ106" s="154"/>
      <c r="HK106" s="154"/>
      <c r="HL106" s="154"/>
      <c r="HM106" s="154"/>
      <c r="HN106" s="154"/>
      <c r="HO106" s="154"/>
      <c r="HP106" s="154"/>
      <c r="HQ106" s="154"/>
      <c r="HR106" s="154"/>
      <c r="HS106" s="154"/>
      <c r="HT106" s="154"/>
      <c r="HU106" s="154"/>
      <c r="HV106" s="154"/>
      <c r="HW106" s="154"/>
      <c r="HX106" s="154"/>
      <c r="HY106" s="154"/>
      <c r="HZ106" s="154"/>
      <c r="IA106" s="154"/>
      <c r="IB106" s="154"/>
      <c r="IC106" s="154"/>
      <c r="ID106" s="154"/>
      <c r="IE106" s="154"/>
      <c r="IF106" s="154"/>
      <c r="IG106" s="154"/>
      <c r="IH106" s="154"/>
      <c r="II106" s="154"/>
      <c r="IJ106" s="154"/>
      <c r="IK106" s="154"/>
      <c r="IL106" s="154"/>
      <c r="IM106" s="154"/>
      <c r="IN106" s="154"/>
      <c r="IO106" s="154"/>
      <c r="IP106" s="154"/>
      <c r="IQ106" s="154"/>
      <c r="IR106" s="154"/>
      <c r="IS106" s="154"/>
      <c r="IT106" s="154"/>
      <c r="IU106" s="154"/>
      <c r="IV106" s="154"/>
      <c r="IW106" s="154"/>
      <c r="IX106" s="154"/>
      <c r="IY106" s="154"/>
      <c r="IZ106" s="154"/>
      <c r="JA106" s="154"/>
      <c r="JB106" s="154"/>
      <c r="JC106" s="154"/>
      <c r="JD106" s="154"/>
      <c r="JE106" s="154"/>
      <c r="JF106" s="154"/>
      <c r="JG106" s="154"/>
      <c r="JH106" s="154"/>
      <c r="JI106" s="154"/>
      <c r="JJ106" s="154"/>
      <c r="JK106" s="154"/>
      <c r="JL106" s="154"/>
      <c r="JM106" s="154"/>
      <c r="JN106" s="154"/>
      <c r="JO106" s="154"/>
      <c r="JP106" s="154"/>
      <c r="JQ106" s="154"/>
      <c r="JR106" s="154"/>
      <c r="JS106" s="154"/>
      <c r="JT106" s="154"/>
      <c r="JU106" s="154"/>
      <c r="JV106" s="154"/>
      <c r="JW106" s="154"/>
      <c r="JX106" s="154"/>
      <c r="JY106" s="154"/>
      <c r="JZ106" s="154"/>
      <c r="KA106" s="154"/>
      <c r="KB106" s="154"/>
      <c r="KC106" s="154"/>
      <c r="KD106" s="154"/>
      <c r="KE106" s="154"/>
      <c r="KF106" s="154"/>
      <c r="KG106" s="154"/>
      <c r="KH106" s="154"/>
      <c r="KI106" s="154"/>
      <c r="KJ106" s="154"/>
      <c r="KK106" s="154"/>
      <c r="KL106" s="154"/>
      <c r="KM106" s="154"/>
      <c r="KN106" s="154"/>
      <c r="KO106" s="154"/>
      <c r="KP106" s="154"/>
      <c r="KQ106" s="154"/>
      <c r="KR106" s="154"/>
      <c r="KS106" s="154"/>
      <c r="KT106" s="154"/>
      <c r="KU106" s="154"/>
      <c r="KV106" s="154"/>
      <c r="KW106" s="154"/>
      <c r="KX106" s="154"/>
      <c r="KY106" s="154"/>
      <c r="KZ106" s="154"/>
      <c r="LA106" s="154"/>
      <c r="LB106" s="154"/>
      <c r="LC106" s="154"/>
      <c r="LD106" s="154"/>
      <c r="LE106" s="154"/>
      <c r="LF106" s="154"/>
      <c r="LG106" s="154"/>
      <c r="LH106" s="154"/>
      <c r="LI106" s="154"/>
      <c r="LJ106" s="154"/>
      <c r="LK106" s="154"/>
      <c r="LL106" s="154"/>
      <c r="LM106" s="154"/>
      <c r="LN106" s="154"/>
      <c r="LO106" s="154"/>
      <c r="LP106" s="154"/>
      <c r="LQ106" s="154"/>
      <c r="LR106" s="154"/>
      <c r="LS106" s="154"/>
      <c r="LT106" s="154"/>
      <c r="LU106" s="154"/>
      <c r="LV106" s="154"/>
      <c r="LW106" s="154"/>
      <c r="LX106" s="154"/>
      <c r="LY106" s="154"/>
      <c r="LZ106" s="154"/>
      <c r="MA106" s="154"/>
      <c r="MB106" s="154"/>
      <c r="MC106" s="154"/>
      <c r="MD106" s="154"/>
      <c r="ME106" s="154"/>
      <c r="MF106" s="154"/>
      <c r="MG106" s="154"/>
      <c r="MH106" s="154"/>
      <c r="MI106" s="154"/>
      <c r="MJ106" s="154"/>
      <c r="MK106" s="154"/>
      <c r="ML106" s="154"/>
      <c r="MM106" s="154"/>
      <c r="MN106" s="154"/>
      <c r="MO106" s="154"/>
      <c r="MP106" s="154"/>
      <c r="MQ106" s="154"/>
      <c r="MR106" s="154"/>
      <c r="MS106" s="154"/>
      <c r="MT106" s="154"/>
      <c r="MU106" s="154"/>
      <c r="MV106" s="154"/>
      <c r="MW106" s="154"/>
      <c r="MX106" s="154"/>
      <c r="MY106" s="154"/>
      <c r="MZ106" s="154"/>
      <c r="NA106" s="154"/>
      <c r="NB106" s="154"/>
      <c r="NC106" s="154"/>
      <c r="ND106" s="154"/>
      <c r="NE106" s="154"/>
      <c r="NF106" s="154"/>
      <c r="NG106" s="154"/>
      <c r="NH106" s="154"/>
      <c r="NI106" s="154"/>
      <c r="NJ106" s="154"/>
      <c r="NK106" s="154"/>
      <c r="NL106" s="154"/>
      <c r="NM106" s="154"/>
      <c r="NN106" s="154"/>
      <c r="NO106" s="154"/>
      <c r="NP106" s="154"/>
      <c r="NQ106" s="154"/>
      <c r="NR106" s="154"/>
      <c r="NS106" s="154"/>
      <c r="NT106" s="154"/>
      <c r="NU106" s="154"/>
      <c r="NV106" s="154"/>
      <c r="NW106" s="154"/>
      <c r="NX106" s="154"/>
      <c r="NY106" s="154"/>
      <c r="NZ106" s="154"/>
      <c r="OA106" s="154"/>
      <c r="OB106" s="154"/>
      <c r="OC106" s="154"/>
      <c r="OD106" s="154"/>
      <c r="OE106" s="154"/>
      <c r="OF106" s="154"/>
      <c r="OG106" s="154"/>
      <c r="OH106" s="154"/>
      <c r="OI106" s="154"/>
      <c r="OJ106" s="154"/>
      <c r="OK106" s="154"/>
      <c r="OL106" s="154"/>
      <c r="OM106" s="154"/>
      <c r="ON106" s="154"/>
      <c r="OO106" s="154"/>
      <c r="OP106" s="154"/>
      <c r="OQ106" s="154"/>
      <c r="OR106" s="154"/>
      <c r="OS106" s="154"/>
      <c r="OT106" s="154"/>
      <c r="OU106" s="154"/>
      <c r="OV106" s="154"/>
      <c r="OW106" s="154"/>
      <c r="OX106" s="154"/>
      <c r="OY106" s="154"/>
      <c r="OZ106" s="154"/>
      <c r="PA106" s="154"/>
      <c r="PB106" s="154"/>
      <c r="PC106" s="154"/>
      <c r="PD106" s="154"/>
      <c r="PE106" s="154"/>
      <c r="PF106" s="154"/>
      <c r="PG106" s="154"/>
      <c r="PH106" s="154"/>
      <c r="PI106" s="154"/>
      <c r="PJ106" s="154"/>
      <c r="PK106" s="154"/>
      <c r="PL106" s="154"/>
      <c r="PM106" s="154"/>
      <c r="PN106" s="154"/>
      <c r="PO106" s="154"/>
      <c r="PP106" s="154"/>
      <c r="PQ106" s="154"/>
      <c r="PR106" s="154"/>
      <c r="PS106" s="154"/>
      <c r="PT106" s="154"/>
      <c r="PU106" s="154"/>
      <c r="PV106" s="154"/>
      <c r="PW106" s="154"/>
      <c r="PX106" s="154"/>
      <c r="PY106" s="154"/>
      <c r="PZ106" s="154"/>
      <c r="QA106" s="154"/>
      <c r="QB106" s="154"/>
      <c r="QC106" s="154"/>
      <c r="QD106" s="154"/>
      <c r="QE106" s="154"/>
      <c r="QF106" s="154"/>
      <c r="QG106" s="154"/>
      <c r="QH106" s="154"/>
      <c r="QI106" s="154"/>
      <c r="QJ106" s="154"/>
      <c r="QK106" s="154"/>
      <c r="QL106" s="154"/>
      <c r="QM106" s="154"/>
      <c r="QN106" s="154"/>
      <c r="QO106" s="154"/>
      <c r="QP106" s="154"/>
      <c r="QQ106" s="154"/>
      <c r="QR106" s="154"/>
      <c r="QS106" s="154"/>
      <c r="QT106" s="154"/>
      <c r="QU106" s="154"/>
      <c r="QV106" s="154"/>
      <c r="QW106" s="154"/>
      <c r="QX106" s="154"/>
      <c r="QY106" s="154"/>
      <c r="QZ106" s="154"/>
      <c r="RA106" s="154"/>
      <c r="RB106" s="154"/>
      <c r="RC106" s="154"/>
      <c r="RD106" s="154"/>
      <c r="RE106" s="154"/>
      <c r="RF106" s="154"/>
      <c r="RG106" s="154"/>
      <c r="RH106" s="154"/>
      <c r="RI106" s="154"/>
      <c r="RJ106" s="154"/>
      <c r="RK106" s="154"/>
      <c r="RL106" s="154"/>
      <c r="RM106" s="154"/>
      <c r="RN106" s="154"/>
      <c r="RO106" s="154"/>
      <c r="RP106" s="154"/>
      <c r="RQ106" s="154"/>
      <c r="RR106" s="154"/>
      <c r="RS106" s="154"/>
      <c r="RT106" s="154"/>
      <c r="RU106" s="154"/>
      <c r="RV106" s="154"/>
      <c r="RW106" s="154"/>
      <c r="RX106" s="154"/>
      <c r="RY106" s="154"/>
      <c r="RZ106" s="154"/>
      <c r="SA106" s="154"/>
      <c r="SB106" s="154"/>
      <c r="SC106" s="154"/>
      <c r="SD106" s="154"/>
      <c r="SE106" s="154"/>
      <c r="SF106" s="154"/>
      <c r="SG106" s="154"/>
      <c r="SH106" s="154"/>
      <c r="SI106" s="154"/>
      <c r="SJ106" s="154"/>
      <c r="SK106" s="154"/>
      <c r="SL106" s="154"/>
      <c r="SM106" s="154"/>
      <c r="SN106" s="154"/>
      <c r="SO106" s="154"/>
      <c r="SP106" s="154"/>
      <c r="SQ106" s="154"/>
      <c r="SR106" s="154"/>
      <c r="SS106" s="154"/>
      <c r="ST106" s="154"/>
      <c r="SU106" s="154"/>
      <c r="SV106" s="154"/>
      <c r="SW106" s="154"/>
      <c r="SX106" s="154"/>
      <c r="SY106" s="154"/>
      <c r="SZ106" s="154"/>
      <c r="TA106" s="154"/>
      <c r="TB106" s="154"/>
      <c r="TC106" s="154"/>
      <c r="TD106" s="154"/>
      <c r="TE106" s="154"/>
      <c r="TF106" s="154"/>
      <c r="TG106" s="154"/>
      <c r="TH106" s="154"/>
      <c r="TI106" s="154"/>
      <c r="TJ106" s="154"/>
      <c r="TK106" s="154"/>
      <c r="TL106" s="154"/>
      <c r="TM106" s="154"/>
      <c r="TN106" s="154"/>
      <c r="TO106" s="154"/>
      <c r="TP106" s="154"/>
      <c r="TQ106" s="154"/>
      <c r="TR106" s="154"/>
      <c r="TS106" s="154"/>
      <c r="TT106" s="154"/>
      <c r="TU106" s="154"/>
      <c r="TV106" s="154"/>
      <c r="TW106" s="154"/>
      <c r="TX106" s="154"/>
      <c r="TY106" s="154"/>
      <c r="TZ106" s="154"/>
      <c r="UA106" s="154"/>
      <c r="UB106" s="154"/>
      <c r="UC106" s="154"/>
      <c r="UD106" s="154"/>
      <c r="UE106" s="154"/>
      <c r="UF106" s="154"/>
      <c r="UG106" s="154"/>
      <c r="UH106" s="154"/>
      <c r="UI106" s="154"/>
      <c r="UJ106" s="154"/>
      <c r="UK106" s="154"/>
      <c r="UL106" s="154"/>
      <c r="UM106" s="154"/>
      <c r="UN106" s="154"/>
      <c r="UO106" s="154"/>
      <c r="UP106" s="154"/>
      <c r="UQ106" s="154"/>
      <c r="UR106" s="154"/>
      <c r="US106" s="154"/>
      <c r="UT106" s="154"/>
      <c r="UU106" s="154"/>
      <c r="UV106" s="154"/>
      <c r="UW106" s="154"/>
      <c r="UX106" s="154"/>
      <c r="UY106" s="154"/>
      <c r="UZ106" s="154"/>
      <c r="VA106" s="154"/>
      <c r="VB106" s="154"/>
      <c r="VC106" s="154"/>
      <c r="VD106" s="154"/>
      <c r="VE106" s="154"/>
      <c r="VF106" s="154"/>
      <c r="VG106" s="154"/>
      <c r="VH106" s="154"/>
      <c r="VI106" s="154"/>
      <c r="VJ106" s="154"/>
      <c r="VK106" s="154"/>
      <c r="VL106" s="154"/>
      <c r="VM106" s="154"/>
      <c r="VN106" s="154"/>
      <c r="VO106" s="154"/>
      <c r="VP106" s="154"/>
      <c r="VQ106" s="154"/>
      <c r="VR106" s="154"/>
      <c r="VS106" s="154"/>
      <c r="VT106" s="154"/>
      <c r="VU106" s="154"/>
      <c r="VV106" s="154"/>
      <c r="VW106" s="154"/>
      <c r="VX106" s="154"/>
      <c r="VY106" s="154"/>
      <c r="VZ106" s="154"/>
      <c r="WA106" s="154"/>
      <c r="WB106" s="154"/>
      <c r="WC106" s="154"/>
      <c r="WD106" s="154"/>
      <c r="WE106" s="154"/>
      <c r="WF106" s="154"/>
      <c r="WG106" s="154"/>
      <c r="WH106" s="154"/>
      <c r="WI106" s="154"/>
      <c r="WJ106" s="154"/>
      <c r="WK106" s="154"/>
      <c r="WL106" s="154"/>
      <c r="WM106" s="154"/>
      <c r="WN106" s="154"/>
      <c r="WO106" s="154"/>
      <c r="WP106" s="154"/>
      <c r="WQ106" s="154"/>
      <c r="WR106" s="154"/>
      <c r="WS106" s="154"/>
      <c r="WT106" s="154"/>
      <c r="WU106" s="154"/>
      <c r="WV106" s="154"/>
      <c r="WW106" s="154"/>
      <c r="WX106" s="154"/>
      <c r="WY106" s="154"/>
      <c r="WZ106" s="154"/>
      <c r="XA106" s="154"/>
      <c r="XB106" s="154"/>
      <c r="XC106" s="154"/>
      <c r="XD106" s="154"/>
      <c r="XE106" s="154"/>
      <c r="XF106" s="154"/>
      <c r="XG106" s="154"/>
      <c r="XH106" s="154"/>
      <c r="XI106" s="154"/>
      <c r="XJ106" s="154"/>
      <c r="XK106" s="154"/>
      <c r="XL106" s="154"/>
      <c r="XM106" s="154"/>
      <c r="XN106" s="154"/>
      <c r="XO106" s="154"/>
      <c r="XP106" s="154"/>
      <c r="XQ106" s="154"/>
      <c r="XR106" s="154"/>
      <c r="XS106" s="154"/>
      <c r="XT106" s="154"/>
      <c r="XU106" s="154"/>
      <c r="XV106" s="154"/>
      <c r="XW106" s="154"/>
      <c r="XX106" s="154"/>
      <c r="XY106" s="154"/>
      <c r="XZ106" s="154"/>
      <c r="YA106" s="154"/>
      <c r="YB106" s="154"/>
      <c r="YC106" s="154"/>
      <c r="YD106" s="154"/>
      <c r="YE106" s="154"/>
      <c r="YF106" s="154"/>
      <c r="YG106" s="154"/>
      <c r="YH106" s="154"/>
      <c r="YI106" s="154"/>
      <c r="YJ106" s="154"/>
      <c r="YK106" s="154"/>
      <c r="YL106" s="154"/>
      <c r="YM106" s="154"/>
      <c r="YN106" s="154"/>
      <c r="YO106" s="154"/>
      <c r="YP106" s="154"/>
      <c r="YQ106" s="154"/>
      <c r="YR106" s="154"/>
      <c r="YS106" s="154"/>
      <c r="YT106" s="154"/>
      <c r="YU106" s="154"/>
      <c r="YV106" s="154"/>
      <c r="YW106" s="154"/>
      <c r="YX106" s="154"/>
      <c r="YY106" s="154"/>
      <c r="YZ106" s="154"/>
      <c r="ZA106" s="154"/>
      <c r="ZB106" s="154"/>
      <c r="ZC106" s="154"/>
      <c r="ZD106" s="154"/>
      <c r="ZE106" s="154"/>
      <c r="ZF106" s="154"/>
      <c r="ZG106" s="154"/>
      <c r="ZH106" s="154"/>
      <c r="ZI106" s="154"/>
      <c r="ZJ106" s="154"/>
      <c r="ZK106" s="154"/>
      <c r="ZL106" s="154"/>
      <c r="ZM106" s="154"/>
      <c r="ZN106" s="154"/>
      <c r="ZO106" s="154"/>
      <c r="ZP106" s="154"/>
      <c r="ZQ106" s="154"/>
      <c r="ZR106" s="154"/>
      <c r="ZS106" s="154"/>
      <c r="ZT106" s="154"/>
      <c r="ZU106" s="154"/>
      <c r="ZV106" s="154"/>
      <c r="ZW106" s="154"/>
      <c r="ZX106" s="154"/>
      <c r="ZY106" s="154"/>
      <c r="ZZ106" s="154"/>
      <c r="AAA106" s="154"/>
      <c r="AAB106" s="154"/>
      <c r="AAC106" s="154"/>
      <c r="AAD106" s="154"/>
      <c r="AAE106" s="154"/>
      <c r="AAF106" s="154"/>
      <c r="AAG106" s="154"/>
      <c r="AAH106" s="154"/>
      <c r="AAI106" s="154"/>
      <c r="AAJ106" s="154"/>
      <c r="AAK106" s="154"/>
      <c r="AAL106" s="154"/>
      <c r="AAM106" s="154"/>
      <c r="AAN106" s="154"/>
      <c r="AAO106" s="154"/>
      <c r="AAP106" s="154"/>
      <c r="AAQ106" s="154"/>
      <c r="AAR106" s="154"/>
      <c r="AAS106" s="154"/>
      <c r="AAT106" s="154"/>
      <c r="AAU106" s="154"/>
      <c r="AAV106" s="154"/>
      <c r="AAW106" s="154"/>
      <c r="AAX106" s="154"/>
      <c r="AAY106" s="154"/>
      <c r="AAZ106" s="154"/>
      <c r="ABA106" s="154"/>
      <c r="ABB106" s="154"/>
      <c r="ABC106" s="154"/>
      <c r="ABD106" s="154"/>
      <c r="ABE106" s="154"/>
      <c r="ABF106" s="154"/>
      <c r="ABG106" s="154"/>
      <c r="ABH106" s="154"/>
      <c r="ABI106" s="154"/>
      <c r="ABJ106" s="154"/>
      <c r="ABK106" s="154"/>
      <c r="ABL106" s="154"/>
      <c r="ABM106" s="154"/>
      <c r="ABN106" s="154"/>
      <c r="ABO106" s="154"/>
      <c r="ABP106" s="154"/>
      <c r="ABQ106" s="154"/>
      <c r="ABR106" s="154"/>
      <c r="ABS106" s="154"/>
      <c r="ABT106" s="154"/>
      <c r="ABU106" s="154"/>
      <c r="ABV106" s="154"/>
      <c r="ABW106" s="154"/>
      <c r="ABX106" s="154"/>
      <c r="ABY106" s="154"/>
      <c r="ABZ106" s="154"/>
      <c r="ACA106" s="154"/>
      <c r="ACB106" s="154"/>
      <c r="ACC106" s="154"/>
      <c r="ACD106" s="154"/>
      <c r="ACE106" s="154"/>
      <c r="ACF106" s="154"/>
      <c r="ACG106" s="154"/>
      <c r="ACH106" s="154"/>
      <c r="ACI106" s="154"/>
      <c r="ACJ106" s="154"/>
      <c r="ACK106" s="154"/>
      <c r="ACL106" s="154"/>
      <c r="ACM106" s="154"/>
      <c r="ACN106" s="154"/>
      <c r="ACO106" s="154"/>
      <c r="ACP106" s="154"/>
      <c r="ACQ106" s="154"/>
      <c r="ACR106" s="154"/>
      <c r="ACS106" s="154"/>
      <c r="ACT106" s="154"/>
      <c r="ACU106" s="154"/>
      <c r="ACV106" s="154"/>
      <c r="ACW106" s="154"/>
      <c r="ACX106" s="154"/>
      <c r="ACY106" s="154"/>
      <c r="ACZ106" s="154"/>
      <c r="ADA106" s="154"/>
      <c r="ADB106" s="154"/>
      <c r="ADC106" s="154"/>
      <c r="ADD106" s="154"/>
      <c r="ADE106" s="154"/>
      <c r="ADF106" s="154"/>
      <c r="ADG106" s="154"/>
      <c r="ADH106" s="154"/>
      <c r="ADI106" s="154"/>
      <c r="ADJ106" s="154"/>
      <c r="ADK106" s="154"/>
      <c r="ADL106" s="154"/>
      <c r="ADM106" s="154"/>
      <c r="ADN106" s="154"/>
      <c r="ADO106" s="154"/>
      <c r="ADP106" s="154"/>
      <c r="ADQ106" s="154"/>
      <c r="ADR106" s="154"/>
      <c r="ADS106" s="154"/>
      <c r="ADT106" s="154"/>
      <c r="ADU106" s="154"/>
      <c r="ADV106" s="154"/>
      <c r="ADW106" s="154"/>
      <c r="ADX106" s="154"/>
      <c r="ADY106" s="154"/>
      <c r="ADZ106" s="154"/>
      <c r="AEA106" s="154"/>
      <c r="AEB106" s="154"/>
      <c r="AEC106" s="154"/>
      <c r="AED106" s="154"/>
      <c r="AEE106" s="154"/>
      <c r="AEF106" s="154"/>
      <c r="AEG106" s="154"/>
      <c r="AEH106" s="154"/>
      <c r="AEI106" s="154"/>
      <c r="AEJ106" s="154"/>
      <c r="AEK106" s="154"/>
      <c r="AEL106" s="154"/>
      <c r="AEM106" s="154"/>
      <c r="AEN106" s="154"/>
      <c r="AEO106" s="154"/>
      <c r="AEP106" s="154"/>
      <c r="AEQ106" s="154"/>
      <c r="AER106" s="154"/>
      <c r="AES106" s="154"/>
      <c r="AET106" s="154"/>
      <c r="AEU106" s="154"/>
      <c r="AEV106" s="154"/>
      <c r="AEW106" s="154"/>
      <c r="AEX106" s="154"/>
      <c r="AEY106" s="154"/>
      <c r="AEZ106" s="154"/>
      <c r="AFA106" s="154"/>
      <c r="AFB106" s="154"/>
      <c r="AFC106" s="154"/>
      <c r="AFD106" s="154"/>
      <c r="AFE106" s="154"/>
      <c r="AFF106" s="154"/>
      <c r="AFG106" s="154"/>
      <c r="AFH106" s="154"/>
      <c r="AFI106" s="154"/>
      <c r="AFJ106" s="154"/>
      <c r="AFK106" s="154"/>
      <c r="AFL106" s="154"/>
      <c r="AFM106" s="154"/>
      <c r="AFN106" s="154"/>
      <c r="AFO106" s="154"/>
      <c r="AFP106" s="154"/>
      <c r="AFQ106" s="154"/>
      <c r="AFR106" s="154"/>
      <c r="AFS106" s="154"/>
      <c r="AFT106" s="154"/>
      <c r="AFU106" s="154"/>
      <c r="AFV106" s="154"/>
      <c r="AFW106" s="154"/>
      <c r="AFX106" s="154"/>
      <c r="AFY106" s="154"/>
      <c r="AFZ106" s="154"/>
      <c r="AGA106" s="154"/>
      <c r="AGB106" s="154"/>
      <c r="AGC106" s="154"/>
      <c r="AGD106" s="154"/>
      <c r="AGE106" s="154"/>
      <c r="AGF106" s="154"/>
      <c r="AGG106" s="154"/>
      <c r="AGH106" s="154"/>
      <c r="AGI106" s="154"/>
      <c r="AGJ106" s="154"/>
      <c r="AGK106" s="154"/>
      <c r="AGL106" s="154"/>
      <c r="AGM106" s="154"/>
      <c r="AGN106" s="154"/>
      <c r="AGO106" s="154"/>
      <c r="AGP106" s="154"/>
      <c r="AGQ106" s="154"/>
      <c r="AGR106" s="154"/>
      <c r="AGS106" s="154"/>
      <c r="AGT106" s="154"/>
      <c r="AGU106" s="154"/>
      <c r="AGV106" s="154"/>
      <c r="AGW106" s="154"/>
      <c r="AGX106" s="154"/>
      <c r="AGY106" s="154"/>
      <c r="AGZ106" s="154"/>
      <c r="AHA106" s="154"/>
      <c r="AHB106" s="154"/>
      <c r="AHC106" s="154"/>
      <c r="AHD106" s="154"/>
      <c r="AHE106" s="154"/>
      <c r="AHF106" s="154"/>
      <c r="AHG106" s="154"/>
      <c r="AHH106" s="154"/>
      <c r="AHI106" s="154"/>
      <c r="AHJ106" s="154"/>
      <c r="AHK106" s="154"/>
      <c r="AHL106" s="154"/>
      <c r="AHM106" s="154"/>
      <c r="AHN106" s="154"/>
      <c r="AHO106" s="154"/>
      <c r="AHP106" s="154"/>
      <c r="AHQ106" s="154"/>
      <c r="AHR106" s="154"/>
      <c r="AHS106" s="154"/>
      <c r="AHT106" s="154"/>
      <c r="AHU106" s="154"/>
      <c r="AHV106" s="154"/>
      <c r="AHW106" s="154"/>
      <c r="AHX106" s="154"/>
      <c r="AHY106" s="154"/>
      <c r="AHZ106" s="154"/>
      <c r="AIA106" s="154"/>
      <c r="AIB106" s="154"/>
      <c r="AIC106" s="154"/>
      <c r="AID106" s="154"/>
      <c r="AIE106" s="154"/>
      <c r="AIF106" s="154"/>
      <c r="AIG106" s="154"/>
      <c r="AIH106" s="154"/>
      <c r="AII106" s="154"/>
      <c r="AIJ106" s="154"/>
      <c r="AIK106" s="154"/>
      <c r="AIL106" s="154"/>
      <c r="AIM106" s="154"/>
      <c r="AIN106" s="154"/>
      <c r="AIO106" s="154"/>
      <c r="AIP106" s="154"/>
      <c r="AIQ106" s="154"/>
      <c r="AIR106" s="154"/>
      <c r="AIS106" s="154"/>
      <c r="AIT106" s="154"/>
      <c r="AIU106" s="154"/>
      <c r="AIV106" s="154"/>
      <c r="AIW106" s="154"/>
      <c r="AIX106" s="154"/>
      <c r="AIY106" s="154"/>
      <c r="AIZ106" s="154"/>
      <c r="AJA106" s="154"/>
      <c r="AJB106" s="154"/>
      <c r="AJC106" s="154"/>
      <c r="AJD106" s="154"/>
      <c r="AJE106" s="154"/>
      <c r="AJF106" s="154"/>
      <c r="AJG106" s="154"/>
      <c r="AJH106" s="154"/>
      <c r="AJI106" s="154"/>
      <c r="AJJ106" s="154"/>
      <c r="AJK106" s="154"/>
      <c r="AJL106" s="154"/>
      <c r="AJM106" s="154"/>
      <c r="AJN106" s="154"/>
      <c r="AJO106" s="154"/>
      <c r="AJP106" s="154"/>
      <c r="AJQ106" s="154"/>
      <c r="AJR106" s="154"/>
      <c r="AJS106" s="154"/>
      <c r="AJT106" s="154"/>
      <c r="AJU106" s="154"/>
      <c r="AJV106" s="154"/>
      <c r="AJW106" s="154"/>
      <c r="AJX106" s="154"/>
      <c r="AJY106" s="154"/>
      <c r="AJZ106" s="154"/>
      <c r="AKA106" s="154"/>
      <c r="AKB106" s="154"/>
      <c r="AKC106" s="154"/>
      <c r="AKD106" s="154"/>
      <c r="AKE106" s="154"/>
      <c r="AKF106" s="154"/>
      <c r="AKG106" s="154"/>
      <c r="AKH106" s="154"/>
      <c r="AKI106" s="154"/>
      <c r="AKJ106" s="154"/>
      <c r="AKK106" s="154"/>
      <c r="AKL106" s="154"/>
      <c r="AKM106" s="154"/>
      <c r="AKN106" s="154"/>
      <c r="AKO106" s="154"/>
      <c r="AKP106" s="154"/>
      <c r="AKQ106" s="154"/>
      <c r="AKR106" s="154"/>
      <c r="AKS106" s="154"/>
      <c r="AKT106" s="154"/>
      <c r="AKU106" s="154"/>
      <c r="AKV106" s="154"/>
      <c r="AKW106" s="154"/>
      <c r="AKX106" s="154"/>
      <c r="AKY106" s="154"/>
      <c r="AKZ106" s="154"/>
      <c r="ALA106" s="154"/>
      <c r="ALB106" s="154"/>
      <c r="ALC106" s="154"/>
      <c r="ALD106" s="154"/>
      <c r="ALE106" s="154"/>
      <c r="ALF106" s="154"/>
      <c r="ALG106" s="154"/>
      <c r="ALH106" s="154"/>
      <c r="ALI106" s="154"/>
      <c r="ALJ106" s="154"/>
      <c r="ALK106" s="154"/>
      <c r="ALL106" s="154"/>
      <c r="ALM106" s="154"/>
      <c r="ALN106" s="154"/>
      <c r="ALO106" s="154"/>
      <c r="ALP106" s="154"/>
      <c r="ALQ106" s="154"/>
      <c r="ALR106" s="154"/>
      <c r="ALS106" s="154"/>
      <c r="ALT106" s="154"/>
      <c r="ALU106" s="154"/>
      <c r="ALV106" s="154"/>
      <c r="ALW106" s="154"/>
      <c r="ALX106" s="154"/>
      <c r="ALY106" s="154"/>
      <c r="ALZ106" s="154"/>
      <c r="AMA106" s="154"/>
      <c r="AMB106" s="154"/>
      <c r="AMC106" s="154"/>
      <c r="AMD106" s="154"/>
      <c r="AME106" s="154"/>
      <c r="AMF106" s="154"/>
      <c r="AMG106" s="154"/>
      <c r="AMH106" s="154"/>
      <c r="AMI106" s="154"/>
      <c r="AMJ106" s="154"/>
      <c r="AMK106" s="154"/>
      <c r="AML106" s="154"/>
      <c r="AMM106" s="154"/>
      <c r="AMN106" s="154"/>
      <c r="AMO106" s="154"/>
      <c r="AMP106" s="154"/>
      <c r="AMQ106" s="154"/>
      <c r="AMR106" s="154"/>
      <c r="AMS106" s="154"/>
      <c r="AMT106" s="154"/>
      <c r="AMU106" s="154"/>
      <c r="AMV106" s="154"/>
      <c r="AMW106" s="154"/>
      <c r="AMX106" s="154"/>
      <c r="AMY106" s="154"/>
      <c r="AMZ106" s="154"/>
      <c r="ANA106" s="154"/>
      <c r="ANB106" s="154"/>
      <c r="ANC106" s="154"/>
      <c r="AND106" s="154"/>
      <c r="ANE106" s="154"/>
      <c r="ANF106" s="154"/>
      <c r="ANG106" s="154"/>
      <c r="ANH106" s="154"/>
      <c r="ANI106" s="154"/>
      <c r="ANJ106" s="154"/>
      <c r="ANK106" s="154"/>
      <c r="ANL106" s="154"/>
      <c r="ANM106" s="154"/>
      <c r="ANN106" s="154"/>
      <c r="ANO106" s="154"/>
      <c r="ANP106" s="154"/>
      <c r="ANQ106" s="154"/>
      <c r="ANR106" s="154"/>
      <c r="ANS106" s="154"/>
      <c r="ANT106" s="154"/>
      <c r="ANU106" s="154"/>
      <c r="ANV106" s="154"/>
      <c r="ANW106" s="154"/>
      <c r="ANX106" s="154"/>
      <c r="ANY106" s="154"/>
      <c r="ANZ106" s="154"/>
      <c r="AOA106" s="154"/>
      <c r="AOB106" s="154"/>
      <c r="AOC106" s="154"/>
      <c r="AOD106" s="154"/>
      <c r="AOE106" s="154"/>
      <c r="AOF106" s="154"/>
      <c r="AOG106" s="154"/>
      <c r="AOH106" s="154"/>
      <c r="AOI106" s="154"/>
      <c r="AOJ106" s="154"/>
      <c r="AOK106" s="154"/>
      <c r="AOL106" s="154"/>
      <c r="AOM106" s="154"/>
      <c r="AON106" s="154"/>
      <c r="AOO106" s="154"/>
      <c r="AOP106" s="154"/>
      <c r="AOQ106" s="154"/>
      <c r="AOR106" s="154"/>
      <c r="AOS106" s="154"/>
      <c r="AOT106" s="154"/>
      <c r="AOU106" s="154"/>
      <c r="AOV106" s="154"/>
      <c r="AOW106" s="154"/>
      <c r="AOX106" s="154"/>
      <c r="AOY106" s="154"/>
      <c r="AOZ106" s="154"/>
      <c r="APA106" s="154"/>
      <c r="APB106" s="154"/>
      <c r="APC106" s="154"/>
      <c r="APD106" s="154"/>
      <c r="APE106" s="154"/>
      <c r="APF106" s="154"/>
      <c r="APG106" s="154"/>
      <c r="APH106" s="154"/>
      <c r="API106" s="154"/>
      <c r="APJ106" s="154"/>
      <c r="APK106" s="154"/>
      <c r="APL106" s="154"/>
      <c r="APM106" s="154"/>
      <c r="APN106" s="154"/>
      <c r="APO106" s="154"/>
      <c r="APP106" s="154"/>
      <c r="APQ106" s="154"/>
      <c r="APR106" s="154"/>
      <c r="APS106" s="154"/>
      <c r="APT106" s="154"/>
      <c r="APU106" s="154"/>
      <c r="APV106" s="154"/>
      <c r="APW106" s="154"/>
      <c r="APX106" s="154"/>
      <c r="APY106" s="154"/>
      <c r="APZ106" s="154"/>
      <c r="AQA106" s="154"/>
      <c r="AQB106" s="154"/>
      <c r="AQC106" s="154"/>
      <c r="AQD106" s="154"/>
      <c r="AQE106" s="154"/>
      <c r="AQF106" s="154"/>
      <c r="AQG106" s="154"/>
      <c r="AQH106" s="154"/>
      <c r="AQI106" s="154"/>
      <c r="AQJ106" s="154"/>
      <c r="AQK106" s="154"/>
      <c r="AQL106" s="154"/>
      <c r="AQM106" s="154"/>
      <c r="AQN106" s="154"/>
      <c r="AQO106" s="154"/>
      <c r="AQP106" s="154"/>
      <c r="AQQ106" s="154"/>
      <c r="AQR106" s="154"/>
      <c r="AQS106" s="154"/>
      <c r="AQT106" s="154"/>
      <c r="AQU106" s="154"/>
      <c r="AQV106" s="154"/>
      <c r="AQW106" s="154"/>
      <c r="AQX106" s="154"/>
      <c r="AQY106" s="154"/>
      <c r="AQZ106" s="154"/>
      <c r="ARA106" s="154"/>
      <c r="ARB106" s="154"/>
      <c r="ARC106" s="154"/>
      <c r="ARD106" s="154"/>
      <c r="ARE106" s="154"/>
      <c r="ARF106" s="154"/>
      <c r="ARG106" s="154"/>
      <c r="ARH106" s="154"/>
      <c r="ARI106" s="154"/>
      <c r="ARJ106" s="154"/>
      <c r="ARK106" s="154"/>
      <c r="ARL106" s="154"/>
      <c r="ARM106" s="154"/>
      <c r="ARN106" s="154"/>
      <c r="ARO106" s="154"/>
      <c r="ARP106" s="154"/>
      <c r="ARQ106" s="154"/>
      <c r="ARR106" s="154"/>
      <c r="ARS106" s="154"/>
      <c r="ART106" s="154"/>
      <c r="ARU106" s="154"/>
      <c r="ARV106" s="154"/>
      <c r="ARW106" s="154"/>
      <c r="ARX106" s="154"/>
      <c r="ARY106" s="154"/>
      <c r="ARZ106" s="154"/>
      <c r="ASA106" s="154"/>
      <c r="ASB106" s="154"/>
      <c r="ASC106" s="154"/>
      <c r="ASD106" s="154"/>
      <c r="ASE106" s="154"/>
      <c r="ASF106" s="154"/>
      <c r="ASG106" s="154"/>
      <c r="ASH106" s="154"/>
      <c r="ASI106" s="154"/>
      <c r="ASJ106" s="154"/>
      <c r="ASK106" s="154"/>
      <c r="ASL106" s="154"/>
      <c r="ASM106" s="154"/>
      <c r="ASN106" s="154"/>
      <c r="ASO106" s="154"/>
      <c r="ASP106" s="154"/>
      <c r="ASQ106" s="154"/>
      <c r="ASR106" s="154"/>
      <c r="ASS106" s="154"/>
      <c r="AST106" s="154"/>
      <c r="ASU106" s="154"/>
      <c r="ASV106" s="154"/>
      <c r="ASW106" s="154"/>
      <c r="ASX106" s="154"/>
      <c r="ASY106" s="154"/>
      <c r="ASZ106" s="154"/>
      <c r="ATA106" s="154"/>
      <c r="ATB106" s="154"/>
      <c r="ATC106" s="154"/>
      <c r="ATD106" s="154"/>
      <c r="ATE106" s="154"/>
      <c r="ATF106" s="154"/>
      <c r="ATG106" s="154"/>
      <c r="ATH106" s="154"/>
      <c r="ATI106" s="154"/>
      <c r="ATJ106" s="154"/>
      <c r="ATK106" s="154"/>
      <c r="ATL106" s="154"/>
      <c r="ATM106" s="154"/>
      <c r="ATN106" s="154"/>
      <c r="ATO106" s="154"/>
      <c r="ATP106" s="154"/>
      <c r="ATQ106" s="154"/>
      <c r="ATR106" s="154"/>
      <c r="ATS106" s="154"/>
      <c r="ATT106" s="154"/>
      <c r="ATU106" s="154"/>
      <c r="ATV106" s="154"/>
      <c r="ATW106" s="154"/>
      <c r="ATX106" s="154"/>
      <c r="ATY106" s="154"/>
      <c r="ATZ106" s="154"/>
      <c r="AUA106" s="154"/>
      <c r="AUB106" s="154"/>
      <c r="AUC106" s="154"/>
      <c r="AUD106" s="154"/>
      <c r="AUE106" s="154"/>
      <c r="AUF106" s="154"/>
      <c r="AUG106" s="154"/>
      <c r="AUH106" s="154"/>
      <c r="AUI106" s="154"/>
      <c r="AUJ106" s="154"/>
      <c r="AUK106" s="154"/>
      <c r="AUL106" s="154"/>
      <c r="AUM106" s="154"/>
      <c r="AUN106" s="154"/>
      <c r="AUO106" s="154"/>
      <c r="AUP106" s="154"/>
      <c r="AUQ106" s="154"/>
      <c r="AUR106" s="154"/>
      <c r="AUS106" s="154"/>
      <c r="AUT106" s="154"/>
      <c r="AUU106" s="154"/>
      <c r="AUV106" s="154"/>
      <c r="AUW106" s="154"/>
      <c r="AUX106" s="154"/>
      <c r="AUY106" s="154"/>
      <c r="AUZ106" s="154"/>
      <c r="AVA106" s="154"/>
      <c r="AVB106" s="154"/>
      <c r="AVC106" s="154"/>
      <c r="AVD106" s="154"/>
      <c r="AVE106" s="154"/>
      <c r="AVF106" s="154"/>
      <c r="AVG106" s="154"/>
      <c r="AVH106" s="154"/>
      <c r="AVI106" s="154"/>
      <c r="AVJ106" s="154"/>
      <c r="AVK106" s="154"/>
      <c r="AVL106" s="154"/>
      <c r="AVM106" s="154"/>
      <c r="AVN106" s="154"/>
      <c r="AVO106" s="154"/>
      <c r="AVP106" s="154"/>
      <c r="AVQ106" s="154"/>
      <c r="AVR106" s="154"/>
      <c r="AVS106" s="154"/>
      <c r="AVT106" s="154"/>
      <c r="AVU106" s="154"/>
      <c r="AVV106" s="154"/>
      <c r="AVW106" s="154"/>
      <c r="AVX106" s="154"/>
      <c r="AVY106" s="154"/>
      <c r="AVZ106" s="154"/>
      <c r="AWA106" s="154"/>
      <c r="AWB106" s="154"/>
      <c r="AWC106" s="154"/>
      <c r="AWD106" s="154"/>
      <c r="AWE106" s="154"/>
      <c r="AWF106" s="154"/>
      <c r="AWG106" s="154"/>
      <c r="AWH106" s="154"/>
      <c r="AWI106" s="154"/>
      <c r="AWJ106" s="154"/>
      <c r="AWK106" s="154"/>
      <c r="AWL106" s="154"/>
      <c r="AWM106" s="154"/>
      <c r="AWN106" s="154"/>
      <c r="AWO106" s="154"/>
      <c r="AWP106" s="154"/>
      <c r="AWQ106" s="154"/>
      <c r="AWR106" s="154"/>
      <c r="AWS106" s="154"/>
      <c r="AWT106" s="154"/>
      <c r="AWU106" s="154"/>
      <c r="AWV106" s="154"/>
      <c r="AWW106" s="154"/>
      <c r="AWX106" s="154"/>
      <c r="AWY106" s="154"/>
      <c r="AWZ106" s="154"/>
      <c r="AXA106" s="154"/>
      <c r="AXB106" s="154"/>
      <c r="AXC106" s="154"/>
      <c r="AXD106" s="154"/>
      <c r="AXE106" s="154"/>
      <c r="AXF106" s="154"/>
      <c r="AXG106" s="154"/>
      <c r="AXH106" s="154"/>
      <c r="AXI106" s="154"/>
      <c r="AXJ106" s="154"/>
      <c r="AXK106" s="154"/>
      <c r="AXL106" s="154"/>
      <c r="AXM106" s="154"/>
      <c r="AXN106" s="154"/>
      <c r="AXO106" s="154"/>
      <c r="AXP106" s="154"/>
      <c r="AXQ106" s="154"/>
      <c r="AXR106" s="154"/>
      <c r="AXS106" s="154"/>
      <c r="AXT106" s="154"/>
      <c r="AXU106" s="154"/>
      <c r="AXV106" s="154"/>
      <c r="AXW106" s="154"/>
      <c r="AXX106" s="154"/>
      <c r="AXY106" s="154"/>
      <c r="AXZ106" s="154"/>
      <c r="AYA106" s="154"/>
      <c r="AYB106" s="154"/>
      <c r="AYC106" s="154"/>
      <c r="AYD106" s="154"/>
      <c r="AYE106" s="154"/>
      <c r="AYF106" s="154"/>
      <c r="AYG106" s="154"/>
      <c r="AYH106" s="154"/>
      <c r="AYI106" s="154"/>
      <c r="AYJ106" s="154"/>
      <c r="AYK106" s="154"/>
      <c r="AYL106" s="154"/>
      <c r="AYM106" s="154"/>
      <c r="AYN106" s="154"/>
      <c r="AYO106" s="154"/>
      <c r="AYP106" s="154"/>
      <c r="AYQ106" s="154"/>
      <c r="AYR106" s="154"/>
      <c r="AYS106" s="154"/>
      <c r="AYT106" s="154"/>
      <c r="AYU106" s="154"/>
      <c r="AYV106" s="154"/>
      <c r="AYW106" s="154"/>
      <c r="AYX106" s="154"/>
      <c r="AYY106" s="154"/>
      <c r="AYZ106" s="154"/>
      <c r="AZA106" s="154"/>
      <c r="AZB106" s="154"/>
      <c r="AZC106" s="154"/>
      <c r="AZD106" s="154"/>
      <c r="AZE106" s="154"/>
      <c r="AZF106" s="154"/>
      <c r="AZG106" s="154"/>
      <c r="AZH106" s="154"/>
      <c r="AZI106" s="154"/>
      <c r="AZJ106" s="154"/>
      <c r="AZK106" s="154"/>
      <c r="AZL106" s="154"/>
      <c r="AZM106" s="154"/>
      <c r="AZN106" s="154"/>
      <c r="AZO106" s="154"/>
      <c r="AZP106" s="154"/>
      <c r="AZQ106" s="154"/>
      <c r="AZR106" s="154"/>
      <c r="AZS106" s="154"/>
      <c r="AZT106" s="154"/>
      <c r="AZU106" s="154"/>
      <c r="AZV106" s="154"/>
      <c r="AZW106" s="154"/>
      <c r="AZX106" s="154"/>
      <c r="AZY106" s="154"/>
      <c r="AZZ106" s="154"/>
      <c r="BAA106" s="154"/>
      <c r="BAB106" s="154"/>
      <c r="BAC106" s="154"/>
      <c r="BAD106" s="154"/>
      <c r="BAE106" s="154"/>
      <c r="BAF106" s="154"/>
      <c r="BAG106" s="154"/>
      <c r="BAH106" s="154"/>
      <c r="BAI106" s="154"/>
      <c r="BAJ106" s="154"/>
      <c r="BAK106" s="154"/>
      <c r="BAL106" s="154"/>
      <c r="BAM106" s="154"/>
      <c r="BAN106" s="154"/>
      <c r="BAO106" s="154"/>
      <c r="BAP106" s="154"/>
      <c r="BAQ106" s="154"/>
      <c r="BAR106" s="154"/>
      <c r="BAS106" s="154"/>
      <c r="BAT106" s="154"/>
      <c r="BAU106" s="154"/>
      <c r="BAV106" s="154"/>
      <c r="BAW106" s="154"/>
      <c r="BAX106" s="154"/>
      <c r="BAY106" s="154"/>
      <c r="BAZ106" s="154"/>
      <c r="BBA106" s="154"/>
      <c r="BBB106" s="154"/>
      <c r="BBC106" s="154"/>
      <c r="BBD106" s="154"/>
      <c r="BBE106" s="154"/>
      <c r="BBF106" s="154"/>
      <c r="BBG106" s="154"/>
      <c r="BBH106" s="154"/>
      <c r="BBI106" s="154"/>
      <c r="BBJ106" s="154"/>
      <c r="BBK106" s="154"/>
      <c r="BBL106" s="154"/>
      <c r="BBM106" s="154"/>
      <c r="BBN106" s="154"/>
      <c r="BBO106" s="154"/>
      <c r="BBP106" s="154"/>
      <c r="BBQ106" s="154"/>
      <c r="BBR106" s="154"/>
      <c r="BBS106" s="154"/>
      <c r="BBT106" s="154"/>
      <c r="BBU106" s="154"/>
      <c r="BBV106" s="154"/>
      <c r="BBW106" s="154"/>
      <c r="BBX106" s="154"/>
      <c r="BBY106" s="154"/>
      <c r="BBZ106" s="154"/>
      <c r="BCA106" s="154"/>
      <c r="BCB106" s="154"/>
      <c r="BCC106" s="154"/>
      <c r="BCD106" s="154"/>
      <c r="BCE106" s="154"/>
      <c r="BCF106" s="154"/>
      <c r="BCG106" s="154"/>
      <c r="BCH106" s="154"/>
      <c r="BCI106" s="154"/>
      <c r="BCJ106" s="154"/>
      <c r="BCK106" s="154"/>
      <c r="BCL106" s="154"/>
      <c r="BCM106" s="154"/>
      <c r="BCN106" s="154"/>
      <c r="BCO106" s="154"/>
      <c r="BCP106" s="154"/>
      <c r="BCQ106" s="154"/>
      <c r="BCR106" s="154"/>
      <c r="BCS106" s="154"/>
      <c r="BCT106" s="154"/>
      <c r="BCU106" s="154"/>
      <c r="BCV106" s="154"/>
      <c r="BCW106" s="154"/>
      <c r="BCX106" s="154"/>
      <c r="BCY106" s="154"/>
      <c r="BCZ106" s="154"/>
      <c r="BDA106" s="154"/>
      <c r="BDB106" s="154"/>
      <c r="BDC106" s="154"/>
      <c r="BDD106" s="154"/>
      <c r="BDE106" s="154"/>
      <c r="BDF106" s="154"/>
      <c r="BDG106" s="154"/>
      <c r="BDH106" s="154"/>
      <c r="BDI106" s="154"/>
      <c r="BDJ106" s="154"/>
      <c r="BDK106" s="154"/>
      <c r="BDL106" s="154"/>
      <c r="BDM106" s="154"/>
      <c r="BDN106" s="154"/>
      <c r="BDO106" s="154"/>
      <c r="BDP106" s="154"/>
      <c r="BDQ106" s="154"/>
      <c r="BDR106" s="154"/>
      <c r="BDS106" s="154"/>
      <c r="BDT106" s="154"/>
      <c r="BDU106" s="154"/>
      <c r="BDV106" s="154"/>
      <c r="BDW106" s="154"/>
      <c r="BDX106" s="154"/>
      <c r="BDY106" s="154"/>
      <c r="BDZ106" s="154"/>
      <c r="BEA106" s="154"/>
      <c r="BEB106" s="154"/>
      <c r="BEC106" s="154"/>
      <c r="BED106" s="154"/>
      <c r="BEE106" s="154"/>
      <c r="BEF106" s="154"/>
      <c r="BEG106" s="154"/>
      <c r="BEH106" s="154"/>
      <c r="BEI106" s="154"/>
      <c r="BEJ106" s="154"/>
      <c r="BEK106" s="154"/>
      <c r="BEL106" s="154"/>
      <c r="BEM106" s="154"/>
      <c r="BEN106" s="154"/>
      <c r="BEO106" s="154"/>
      <c r="BEP106" s="154"/>
      <c r="BEQ106" s="154"/>
      <c r="BER106" s="154"/>
      <c r="BES106" s="154"/>
      <c r="BET106" s="154"/>
      <c r="BEU106" s="154"/>
      <c r="BEV106" s="154"/>
      <c r="BEW106" s="154"/>
      <c r="BEX106" s="154"/>
      <c r="BEY106" s="154"/>
      <c r="BEZ106" s="154"/>
      <c r="BFA106" s="154"/>
      <c r="BFB106" s="154"/>
      <c r="BFC106" s="154"/>
      <c r="BFD106" s="154"/>
      <c r="BFE106" s="154"/>
      <c r="BFF106" s="154"/>
      <c r="BFG106" s="154"/>
      <c r="BFH106" s="154"/>
      <c r="BFI106" s="154"/>
      <c r="BFJ106" s="154"/>
      <c r="BFK106" s="154"/>
      <c r="BFL106" s="154"/>
      <c r="BFM106" s="154"/>
      <c r="BFN106" s="154"/>
      <c r="BFO106" s="154"/>
      <c r="BFP106" s="154"/>
      <c r="BFQ106" s="154"/>
      <c r="BFR106" s="154"/>
      <c r="BFS106" s="154"/>
      <c r="BFT106" s="154"/>
      <c r="BFU106" s="154"/>
      <c r="BFV106" s="154"/>
      <c r="BFW106" s="154"/>
      <c r="BFX106" s="154"/>
      <c r="BFY106" s="154"/>
      <c r="BFZ106" s="154"/>
      <c r="BGA106" s="154"/>
      <c r="BGB106" s="154"/>
      <c r="BGC106" s="154"/>
      <c r="BGD106" s="154"/>
      <c r="BGE106" s="154"/>
      <c r="BGF106" s="154"/>
      <c r="BGG106" s="154"/>
      <c r="BGH106" s="154"/>
      <c r="BGI106" s="154"/>
      <c r="BGJ106" s="154"/>
      <c r="BGK106" s="154"/>
      <c r="BGL106" s="154"/>
      <c r="BGM106" s="154"/>
      <c r="BGN106" s="154"/>
      <c r="BGO106" s="154"/>
      <c r="BGP106" s="154"/>
      <c r="BGQ106" s="154"/>
      <c r="BGR106" s="154"/>
      <c r="BGS106" s="154"/>
      <c r="BGT106" s="154"/>
      <c r="BGU106" s="154"/>
      <c r="BGV106" s="154"/>
      <c r="BGW106" s="154"/>
      <c r="BGX106" s="154"/>
      <c r="BGY106" s="154"/>
      <c r="BGZ106" s="154"/>
      <c r="BHA106" s="154"/>
      <c r="BHB106" s="154"/>
      <c r="BHC106" s="154"/>
      <c r="BHD106" s="154"/>
      <c r="BHE106" s="154"/>
      <c r="BHF106" s="154"/>
      <c r="BHG106" s="154"/>
      <c r="BHH106" s="154"/>
      <c r="BHI106" s="154"/>
      <c r="BHJ106" s="154"/>
      <c r="BHK106" s="154"/>
      <c r="BHL106" s="154"/>
      <c r="BHM106" s="154"/>
      <c r="BHN106" s="154"/>
      <c r="BHO106" s="154"/>
      <c r="BHP106" s="154"/>
      <c r="BHQ106" s="154"/>
      <c r="BHR106" s="154"/>
      <c r="BHS106" s="154"/>
      <c r="BHT106" s="154"/>
      <c r="BHU106" s="154"/>
      <c r="BHV106" s="154"/>
      <c r="BHW106" s="154"/>
      <c r="BHX106" s="154"/>
      <c r="BHY106" s="154"/>
      <c r="BHZ106" s="154"/>
      <c r="BIA106" s="154"/>
      <c r="BIB106" s="154"/>
      <c r="BIC106" s="154"/>
      <c r="BID106" s="154"/>
      <c r="BIE106" s="154"/>
      <c r="BIF106" s="154"/>
      <c r="BIG106" s="154"/>
      <c r="BIH106" s="154"/>
      <c r="BII106" s="154"/>
      <c r="BIJ106" s="154"/>
      <c r="BIK106" s="154"/>
      <c r="BIL106" s="154"/>
      <c r="BIM106" s="154"/>
      <c r="BIN106" s="154"/>
      <c r="BIO106" s="154"/>
      <c r="BIP106" s="154"/>
      <c r="BIQ106" s="154"/>
      <c r="BIR106" s="154"/>
      <c r="BIS106" s="154"/>
      <c r="BIT106" s="154"/>
      <c r="BIU106" s="154"/>
      <c r="BIV106" s="154"/>
      <c r="BIW106" s="154"/>
      <c r="BIX106" s="154"/>
      <c r="BIY106" s="154"/>
      <c r="BIZ106" s="154"/>
      <c r="BJA106" s="154"/>
      <c r="BJB106" s="154"/>
      <c r="BJC106" s="154"/>
      <c r="BJD106" s="154"/>
      <c r="BJE106" s="154"/>
      <c r="BJF106" s="154"/>
      <c r="BJG106" s="154"/>
      <c r="BJH106" s="154"/>
      <c r="BJI106" s="154"/>
      <c r="BJJ106" s="154"/>
      <c r="BJK106" s="154"/>
      <c r="BJL106" s="154"/>
      <c r="BJM106" s="154"/>
      <c r="BJN106" s="154"/>
      <c r="BJO106" s="154"/>
      <c r="BJP106" s="154"/>
      <c r="BJQ106" s="154"/>
      <c r="BJR106" s="154"/>
      <c r="BJS106" s="154"/>
      <c r="BJT106" s="154"/>
      <c r="BJU106" s="154"/>
      <c r="BJV106" s="154"/>
      <c r="BJW106" s="154"/>
      <c r="BJX106" s="154"/>
      <c r="BJY106" s="154"/>
      <c r="BJZ106" s="154"/>
      <c r="BKA106" s="154"/>
      <c r="BKB106" s="154"/>
      <c r="BKC106" s="154"/>
      <c r="BKD106" s="154"/>
      <c r="BKE106" s="154"/>
      <c r="BKF106" s="154"/>
      <c r="BKG106" s="154"/>
      <c r="BKH106" s="154"/>
      <c r="BKI106" s="154"/>
      <c r="BKJ106" s="154"/>
      <c r="BKK106" s="154"/>
      <c r="BKL106" s="154"/>
      <c r="BKM106" s="154"/>
      <c r="BKN106" s="154"/>
      <c r="BKO106" s="154"/>
      <c r="BKP106" s="154"/>
      <c r="BKQ106" s="154"/>
      <c r="BKR106" s="154"/>
      <c r="BKS106" s="154"/>
      <c r="BKT106" s="154"/>
      <c r="BKU106" s="154"/>
      <c r="BKV106" s="154"/>
      <c r="BKW106" s="154"/>
      <c r="BKX106" s="154"/>
      <c r="BKY106" s="154"/>
      <c r="BKZ106" s="154"/>
      <c r="BLA106" s="154"/>
      <c r="BLB106" s="154"/>
      <c r="BLC106" s="154"/>
      <c r="BLD106" s="154"/>
      <c r="BLE106" s="154"/>
      <c r="BLF106" s="154"/>
      <c r="BLG106" s="154"/>
      <c r="BLH106" s="154"/>
      <c r="BLI106" s="154"/>
      <c r="BLJ106" s="154"/>
      <c r="BLK106" s="154"/>
      <c r="BLL106" s="154"/>
      <c r="BLM106" s="154"/>
      <c r="BLN106" s="154"/>
      <c r="BLO106" s="154"/>
      <c r="BLP106" s="154"/>
      <c r="BLQ106" s="154"/>
      <c r="BLR106" s="154"/>
      <c r="BLS106" s="154"/>
      <c r="BLT106" s="154"/>
      <c r="BLU106" s="154"/>
      <c r="BLV106" s="154"/>
      <c r="BLW106" s="154"/>
      <c r="BLX106" s="154"/>
      <c r="BLY106" s="154"/>
      <c r="BLZ106" s="154"/>
      <c r="BMA106" s="154"/>
      <c r="BMB106" s="154"/>
      <c r="BMC106" s="154"/>
      <c r="BMD106" s="154"/>
      <c r="BME106" s="154"/>
      <c r="BMF106" s="154"/>
      <c r="BMG106" s="154"/>
      <c r="BMH106" s="154"/>
      <c r="BMI106" s="154"/>
      <c r="BMJ106" s="154"/>
      <c r="BMK106" s="154"/>
      <c r="BML106" s="154"/>
      <c r="BMM106" s="154"/>
      <c r="BMN106" s="154"/>
      <c r="BMO106" s="154"/>
      <c r="BMP106" s="154"/>
      <c r="BMQ106" s="154"/>
      <c r="BMR106" s="154"/>
      <c r="BMS106" s="154"/>
      <c r="BMT106" s="154"/>
      <c r="BMU106" s="154"/>
      <c r="BMV106" s="154"/>
      <c r="BMW106" s="154"/>
      <c r="BMX106" s="154"/>
      <c r="BMY106" s="154"/>
      <c r="BMZ106" s="154"/>
      <c r="BNA106" s="154"/>
      <c r="BNB106" s="154"/>
      <c r="BNC106" s="154"/>
      <c r="BND106" s="154"/>
      <c r="BNE106" s="154"/>
      <c r="BNF106" s="154"/>
      <c r="BNG106" s="154"/>
      <c r="BNH106" s="154"/>
      <c r="BNI106" s="154"/>
      <c r="BNJ106" s="154"/>
      <c r="BNK106" s="154"/>
      <c r="BNL106" s="154"/>
      <c r="BNM106" s="154"/>
      <c r="BNN106" s="154"/>
      <c r="BNO106" s="154"/>
      <c r="BNP106" s="154"/>
      <c r="BNQ106" s="154"/>
      <c r="BNR106" s="154"/>
      <c r="BNS106" s="154"/>
      <c r="BNT106" s="154"/>
      <c r="BNU106" s="154"/>
      <c r="BNV106" s="154"/>
      <c r="BNW106" s="154"/>
      <c r="BNX106" s="154"/>
      <c r="BNY106" s="154"/>
      <c r="BNZ106" s="154"/>
      <c r="BOA106" s="154"/>
      <c r="BOB106" s="154"/>
      <c r="BOC106" s="154"/>
      <c r="BOD106" s="154"/>
      <c r="BOE106" s="154"/>
      <c r="BOF106" s="154"/>
      <c r="BOG106" s="154"/>
      <c r="BOH106" s="154"/>
      <c r="BOI106" s="154"/>
      <c r="BOJ106" s="154"/>
      <c r="BOK106" s="154"/>
      <c r="BOL106" s="154"/>
      <c r="BOM106" s="154"/>
      <c r="BON106" s="154"/>
      <c r="BOO106" s="154"/>
      <c r="BOP106" s="154"/>
      <c r="BOQ106" s="154"/>
      <c r="BOR106" s="154"/>
      <c r="BOS106" s="154"/>
      <c r="BOT106" s="154"/>
      <c r="BOU106" s="154"/>
      <c r="BOV106" s="154"/>
      <c r="BOW106" s="154"/>
      <c r="BOX106" s="154"/>
      <c r="BOY106" s="154"/>
      <c r="BOZ106" s="154"/>
      <c r="BPA106" s="154"/>
      <c r="BPB106" s="154"/>
      <c r="BPC106" s="154"/>
      <c r="BPD106" s="154"/>
      <c r="BPE106" s="154"/>
      <c r="BPF106" s="154"/>
      <c r="BPG106" s="154"/>
      <c r="BPH106" s="154"/>
      <c r="BPI106" s="154"/>
      <c r="BPJ106" s="154"/>
      <c r="BPK106" s="154"/>
      <c r="BPL106" s="154"/>
      <c r="BPM106" s="154"/>
      <c r="BPN106" s="154"/>
      <c r="BPO106" s="154"/>
      <c r="BPP106" s="154"/>
      <c r="BPQ106" s="154"/>
      <c r="BPR106" s="154"/>
      <c r="BPS106" s="154"/>
      <c r="BPT106" s="154"/>
      <c r="BPU106" s="154"/>
      <c r="BPV106" s="154"/>
      <c r="BPW106" s="154"/>
      <c r="BPX106" s="154"/>
      <c r="BPY106" s="154"/>
      <c r="BPZ106" s="154"/>
      <c r="BQA106" s="154"/>
      <c r="BQB106" s="154"/>
      <c r="BQC106" s="154"/>
      <c r="BQD106" s="154"/>
      <c r="BQE106" s="154"/>
      <c r="BQF106" s="154"/>
      <c r="BQG106" s="154"/>
      <c r="BQH106" s="154"/>
      <c r="BQI106" s="154"/>
      <c r="BQJ106" s="154"/>
      <c r="BQK106" s="154"/>
      <c r="BQL106" s="154"/>
      <c r="BQM106" s="154"/>
      <c r="BQN106" s="154"/>
      <c r="BQO106" s="154"/>
      <c r="BQP106" s="154"/>
      <c r="BQQ106" s="154"/>
      <c r="BQR106" s="154"/>
      <c r="BQS106" s="154"/>
      <c r="BQT106" s="154"/>
      <c r="BQU106" s="154"/>
      <c r="BQV106" s="154"/>
      <c r="BQW106" s="154"/>
      <c r="BQX106" s="154"/>
      <c r="BQY106" s="154"/>
      <c r="BQZ106" s="154"/>
      <c r="BRA106" s="154"/>
      <c r="BRB106" s="154"/>
      <c r="BRC106" s="154"/>
      <c r="BRD106" s="154"/>
      <c r="BRE106" s="154"/>
      <c r="BRF106" s="154"/>
      <c r="BRG106" s="154"/>
      <c r="BRH106" s="154"/>
      <c r="BRI106" s="154"/>
      <c r="BRJ106" s="154"/>
      <c r="BRK106" s="154"/>
      <c r="BRL106" s="154"/>
      <c r="BRM106" s="154"/>
      <c r="BRN106" s="154"/>
      <c r="BRO106" s="154"/>
      <c r="BRP106" s="154"/>
      <c r="BRQ106" s="154"/>
      <c r="BRR106" s="154"/>
      <c r="BRS106" s="154"/>
      <c r="BRT106" s="154"/>
      <c r="BRU106" s="154"/>
      <c r="BRV106" s="154"/>
      <c r="BRW106" s="154"/>
      <c r="BRX106" s="154"/>
      <c r="BRY106" s="154"/>
      <c r="BRZ106" s="154"/>
      <c r="BSA106" s="154"/>
      <c r="BSB106" s="154"/>
      <c r="BSC106" s="154"/>
      <c r="BSD106" s="154"/>
      <c r="BSE106" s="154"/>
      <c r="BSF106" s="154"/>
      <c r="BSG106" s="154"/>
      <c r="BSH106" s="154"/>
      <c r="BSI106" s="154"/>
      <c r="BSJ106" s="154"/>
      <c r="BSK106" s="154"/>
      <c r="BSL106" s="154"/>
      <c r="BSM106" s="154"/>
      <c r="BSN106" s="154"/>
      <c r="BSO106" s="154"/>
      <c r="BSP106" s="154"/>
      <c r="BSQ106" s="154"/>
      <c r="BSR106" s="154"/>
      <c r="BSS106" s="154"/>
      <c r="BST106" s="154"/>
      <c r="BSU106" s="154"/>
      <c r="BSV106" s="154"/>
      <c r="BSW106" s="154"/>
      <c r="BSX106" s="154"/>
      <c r="BSY106" s="154"/>
      <c r="BSZ106" s="154"/>
      <c r="BTA106" s="154"/>
      <c r="BTB106" s="154"/>
      <c r="BTC106" s="154"/>
      <c r="BTD106" s="154"/>
      <c r="BTE106" s="154"/>
      <c r="BTF106" s="154"/>
      <c r="BTG106" s="154"/>
      <c r="BTH106" s="154"/>
      <c r="BTI106" s="154"/>
      <c r="BTJ106" s="154"/>
      <c r="BTK106" s="154"/>
      <c r="BTL106" s="154"/>
      <c r="BTM106" s="154"/>
      <c r="BTN106" s="154"/>
      <c r="BTO106" s="154"/>
      <c r="BTP106" s="154"/>
      <c r="BTQ106" s="154"/>
      <c r="BTR106" s="154"/>
      <c r="BTS106" s="154"/>
      <c r="BTT106" s="154"/>
      <c r="BTU106" s="154"/>
      <c r="BTV106" s="154"/>
      <c r="BTW106" s="154"/>
      <c r="BTX106" s="154"/>
      <c r="BTY106" s="154"/>
      <c r="BTZ106" s="154"/>
      <c r="BUA106" s="154"/>
      <c r="BUB106" s="154"/>
      <c r="BUC106" s="154"/>
      <c r="BUD106" s="154"/>
      <c r="BUE106" s="154"/>
      <c r="BUF106" s="154"/>
      <c r="BUG106" s="154"/>
      <c r="BUH106" s="154"/>
      <c r="BUI106" s="154"/>
      <c r="BUJ106" s="154"/>
      <c r="BUK106" s="154"/>
      <c r="BUL106" s="154"/>
      <c r="BUM106" s="154"/>
      <c r="BUN106" s="154"/>
      <c r="BUO106" s="154"/>
      <c r="BUP106" s="154"/>
      <c r="BUQ106" s="154"/>
      <c r="BUR106" s="154"/>
      <c r="BUS106" s="154"/>
      <c r="BUT106" s="154"/>
      <c r="BUU106" s="154"/>
      <c r="BUV106" s="154"/>
      <c r="BUW106" s="154"/>
      <c r="BUX106" s="154"/>
      <c r="BUY106" s="154"/>
      <c r="BUZ106" s="154"/>
      <c r="BVA106" s="154"/>
      <c r="BVB106" s="154"/>
      <c r="BVC106" s="154"/>
      <c r="BVD106" s="154"/>
      <c r="BVE106" s="154"/>
      <c r="BVF106" s="154"/>
      <c r="BVG106" s="154"/>
      <c r="BVH106" s="154"/>
      <c r="BVI106" s="154"/>
      <c r="BVJ106" s="154"/>
      <c r="BVK106" s="154"/>
      <c r="BVL106" s="154"/>
      <c r="BVM106" s="154"/>
      <c r="BVN106" s="154"/>
      <c r="BVO106" s="154"/>
      <c r="BVP106" s="154"/>
      <c r="BVQ106" s="154"/>
      <c r="BVR106" s="154"/>
      <c r="BVS106" s="154"/>
      <c r="BVT106" s="154"/>
      <c r="BVU106" s="154"/>
      <c r="BVV106" s="154"/>
      <c r="BVW106" s="154"/>
      <c r="BVX106" s="154"/>
      <c r="BVY106" s="154"/>
      <c r="BVZ106" s="154"/>
      <c r="BWA106" s="154"/>
      <c r="BWB106" s="154"/>
      <c r="BWC106" s="154"/>
      <c r="BWD106" s="154"/>
      <c r="BWE106" s="154"/>
      <c r="BWF106" s="154"/>
      <c r="BWG106" s="154"/>
      <c r="BWH106" s="154"/>
      <c r="BWI106" s="154"/>
      <c r="BWJ106" s="154"/>
      <c r="BWK106" s="154"/>
      <c r="BWL106" s="154"/>
      <c r="BWM106" s="154"/>
      <c r="BWN106" s="154"/>
      <c r="BWO106" s="154"/>
      <c r="BWP106" s="154"/>
      <c r="BWQ106" s="154"/>
      <c r="BWR106" s="154"/>
      <c r="BWS106" s="154"/>
      <c r="BWT106" s="154"/>
      <c r="BWU106" s="154"/>
      <c r="BWV106" s="154"/>
      <c r="BWW106" s="154"/>
      <c r="BWX106" s="154"/>
      <c r="BWY106" s="154"/>
      <c r="BWZ106" s="154"/>
      <c r="BXA106" s="154"/>
      <c r="BXB106" s="154"/>
      <c r="BXC106" s="154"/>
      <c r="BXD106" s="154"/>
      <c r="BXE106" s="154"/>
      <c r="BXF106" s="154"/>
      <c r="BXG106" s="154"/>
      <c r="BXH106" s="154"/>
      <c r="BXI106" s="154"/>
      <c r="BXJ106" s="154"/>
      <c r="BXK106" s="154"/>
      <c r="BXL106" s="154"/>
      <c r="BXM106" s="154"/>
      <c r="BXN106" s="154"/>
      <c r="BXO106" s="154"/>
      <c r="BXP106" s="154"/>
      <c r="BXQ106" s="154"/>
      <c r="BXR106" s="154"/>
      <c r="BXS106" s="154"/>
      <c r="BXT106" s="154"/>
      <c r="BXU106" s="154"/>
      <c r="BXV106" s="154"/>
      <c r="BXW106" s="154"/>
      <c r="BXX106" s="154"/>
      <c r="BXY106" s="154"/>
      <c r="BXZ106" s="154"/>
      <c r="BYA106" s="154"/>
      <c r="BYB106" s="154"/>
      <c r="BYC106" s="154"/>
      <c r="BYD106" s="154"/>
      <c r="BYE106" s="154"/>
      <c r="BYF106" s="154"/>
      <c r="BYG106" s="154"/>
      <c r="BYH106" s="154"/>
      <c r="BYI106" s="154"/>
      <c r="BYJ106" s="154"/>
      <c r="BYK106" s="154"/>
      <c r="BYL106" s="154"/>
      <c r="BYM106" s="154"/>
      <c r="BYN106" s="154"/>
      <c r="BYO106" s="154"/>
      <c r="BYP106" s="154"/>
      <c r="BYQ106" s="154"/>
      <c r="BYR106" s="154"/>
      <c r="BYS106" s="154"/>
      <c r="BYT106" s="154"/>
      <c r="BYU106" s="154"/>
      <c r="BYV106" s="154"/>
      <c r="BYW106" s="154"/>
      <c r="BYX106" s="154"/>
      <c r="BYY106" s="154"/>
      <c r="BYZ106" s="154"/>
      <c r="BZA106" s="154"/>
      <c r="BZB106" s="154"/>
      <c r="BZC106" s="154"/>
      <c r="BZD106" s="154"/>
      <c r="BZE106" s="154"/>
      <c r="BZF106" s="154"/>
      <c r="BZG106" s="154"/>
      <c r="BZH106" s="154"/>
      <c r="BZI106" s="154"/>
      <c r="BZJ106" s="154"/>
      <c r="BZK106" s="154"/>
      <c r="BZL106" s="154"/>
      <c r="BZM106" s="154"/>
      <c r="BZN106" s="154"/>
      <c r="BZO106" s="154"/>
      <c r="BZP106" s="154"/>
      <c r="BZQ106" s="154"/>
      <c r="BZR106" s="154"/>
      <c r="BZS106" s="154"/>
      <c r="BZT106" s="154"/>
      <c r="BZU106" s="154"/>
      <c r="BZV106" s="154"/>
      <c r="BZW106" s="154"/>
      <c r="BZX106" s="154"/>
      <c r="BZY106" s="154"/>
      <c r="BZZ106" s="154"/>
      <c r="CAA106" s="154"/>
      <c r="CAB106" s="154"/>
      <c r="CAC106" s="154"/>
      <c r="CAD106" s="154"/>
      <c r="CAE106" s="154"/>
      <c r="CAF106" s="154"/>
      <c r="CAG106" s="154"/>
      <c r="CAH106" s="154"/>
      <c r="CAI106" s="154"/>
      <c r="CAJ106" s="154"/>
      <c r="CAK106" s="154"/>
      <c r="CAL106" s="154"/>
      <c r="CAM106" s="154"/>
      <c r="CAN106" s="154"/>
      <c r="CAO106" s="154"/>
      <c r="CAP106" s="154"/>
      <c r="CAQ106" s="154"/>
      <c r="CAR106" s="154"/>
      <c r="CAS106" s="154"/>
      <c r="CAT106" s="154"/>
      <c r="CAU106" s="154"/>
      <c r="CAV106" s="154"/>
      <c r="CAW106" s="154"/>
      <c r="CAX106" s="154"/>
      <c r="CAY106" s="154"/>
      <c r="CAZ106" s="154"/>
      <c r="CBA106" s="154"/>
      <c r="CBB106" s="154"/>
      <c r="CBC106" s="154"/>
      <c r="CBD106" s="154"/>
      <c r="CBE106" s="154"/>
      <c r="CBF106" s="154"/>
      <c r="CBG106" s="154"/>
      <c r="CBH106" s="154"/>
      <c r="CBI106" s="154"/>
      <c r="CBJ106" s="154"/>
      <c r="CBK106" s="154"/>
      <c r="CBL106" s="154"/>
      <c r="CBM106" s="154"/>
      <c r="CBN106" s="154"/>
      <c r="CBO106" s="154"/>
      <c r="CBP106" s="154"/>
      <c r="CBQ106" s="154"/>
      <c r="CBR106" s="154"/>
      <c r="CBS106" s="154"/>
      <c r="CBT106" s="154"/>
      <c r="CBU106" s="154"/>
      <c r="CBV106" s="154"/>
      <c r="CBW106" s="154"/>
      <c r="CBX106" s="154"/>
      <c r="CBY106" s="154"/>
      <c r="CBZ106" s="154"/>
      <c r="CCA106" s="154"/>
      <c r="CCB106" s="154"/>
      <c r="CCC106" s="154"/>
      <c r="CCD106" s="154"/>
      <c r="CCE106" s="154"/>
      <c r="CCF106" s="154"/>
      <c r="CCG106" s="154"/>
      <c r="CCH106" s="154"/>
      <c r="CCI106" s="154"/>
      <c r="CCJ106" s="154"/>
      <c r="CCK106" s="154"/>
      <c r="CCL106" s="154"/>
      <c r="CCM106" s="154"/>
      <c r="CCN106" s="154"/>
      <c r="CCO106" s="154"/>
      <c r="CCP106" s="154"/>
      <c r="CCQ106" s="154"/>
      <c r="CCR106" s="154"/>
      <c r="CCS106" s="154"/>
      <c r="CCT106" s="154"/>
      <c r="CCU106" s="154"/>
      <c r="CCV106" s="154"/>
      <c r="CCW106" s="154"/>
      <c r="CCX106" s="154"/>
      <c r="CCY106" s="154"/>
      <c r="CCZ106" s="154"/>
      <c r="CDA106" s="154"/>
      <c r="CDB106" s="154"/>
      <c r="CDC106" s="154"/>
      <c r="CDD106" s="154"/>
      <c r="CDE106" s="154"/>
      <c r="CDF106" s="154"/>
      <c r="CDG106" s="154"/>
      <c r="CDH106" s="154"/>
      <c r="CDI106" s="154"/>
      <c r="CDJ106" s="154"/>
      <c r="CDK106" s="154"/>
      <c r="CDL106" s="154"/>
      <c r="CDM106" s="154"/>
      <c r="CDN106" s="154"/>
      <c r="CDO106" s="154"/>
      <c r="CDP106" s="154"/>
      <c r="CDQ106" s="154"/>
      <c r="CDR106" s="154"/>
      <c r="CDS106" s="154"/>
      <c r="CDT106" s="154"/>
      <c r="CDU106" s="154"/>
      <c r="CDV106" s="154"/>
      <c r="CDW106" s="154"/>
      <c r="CDX106" s="154"/>
      <c r="CDY106" s="154"/>
      <c r="CDZ106" s="154"/>
      <c r="CEA106" s="154"/>
      <c r="CEB106" s="154"/>
      <c r="CEC106" s="154"/>
      <c r="CED106" s="154"/>
      <c r="CEE106" s="154"/>
      <c r="CEF106" s="154"/>
      <c r="CEG106" s="154"/>
      <c r="CEH106" s="154"/>
      <c r="CEI106" s="154"/>
      <c r="CEJ106" s="154"/>
      <c r="CEK106" s="154"/>
      <c r="CEL106" s="154"/>
      <c r="CEM106" s="154"/>
      <c r="CEN106" s="154"/>
      <c r="CEO106" s="154"/>
      <c r="CEP106" s="154"/>
      <c r="CEQ106" s="154"/>
      <c r="CER106" s="154"/>
      <c r="CES106" s="154"/>
      <c r="CET106" s="154"/>
      <c r="CEU106" s="154"/>
      <c r="CEV106" s="154"/>
      <c r="CEW106" s="154"/>
      <c r="CEX106" s="154"/>
      <c r="CEY106" s="154"/>
      <c r="CEZ106" s="154"/>
      <c r="CFA106" s="154"/>
      <c r="CFB106" s="154"/>
      <c r="CFC106" s="154"/>
      <c r="CFD106" s="154"/>
      <c r="CFE106" s="154"/>
      <c r="CFF106" s="154"/>
      <c r="CFG106" s="154"/>
      <c r="CFH106" s="154"/>
      <c r="CFI106" s="154"/>
      <c r="CFJ106" s="154"/>
      <c r="CFK106" s="154"/>
      <c r="CFL106" s="154"/>
      <c r="CFM106" s="154"/>
      <c r="CFN106" s="154"/>
      <c r="CFO106" s="154"/>
      <c r="CFP106" s="154"/>
      <c r="CFQ106" s="154"/>
      <c r="CFR106" s="154"/>
      <c r="CFS106" s="154"/>
      <c r="CFT106" s="154"/>
      <c r="CFU106" s="154"/>
      <c r="CFV106" s="154"/>
      <c r="CFW106" s="154"/>
      <c r="CFX106" s="154"/>
      <c r="CFY106" s="154"/>
      <c r="CFZ106" s="154"/>
      <c r="CGA106" s="154"/>
      <c r="CGB106" s="154"/>
      <c r="CGC106" s="154"/>
      <c r="CGD106" s="154"/>
      <c r="CGE106" s="154"/>
      <c r="CGF106" s="154"/>
      <c r="CGG106" s="154"/>
      <c r="CGH106" s="154"/>
      <c r="CGI106" s="154"/>
      <c r="CGJ106" s="154"/>
      <c r="CGK106" s="154"/>
      <c r="CGL106" s="154"/>
      <c r="CGM106" s="154"/>
      <c r="CGN106" s="154"/>
      <c r="CGO106" s="154"/>
      <c r="CGP106" s="154"/>
      <c r="CGQ106" s="154"/>
      <c r="CGR106" s="154"/>
      <c r="CGS106" s="154"/>
      <c r="CGT106" s="154"/>
      <c r="CGU106" s="154"/>
      <c r="CGV106" s="154"/>
      <c r="CGW106" s="154"/>
      <c r="CGX106" s="154"/>
      <c r="CGY106" s="154"/>
      <c r="CGZ106" s="154"/>
      <c r="CHA106" s="154"/>
      <c r="CHB106" s="154"/>
      <c r="CHC106" s="154"/>
      <c r="CHD106" s="154"/>
      <c r="CHE106" s="154"/>
      <c r="CHF106" s="154"/>
      <c r="CHG106" s="154"/>
      <c r="CHH106" s="154"/>
      <c r="CHI106" s="154"/>
      <c r="CHJ106" s="154"/>
      <c r="CHK106" s="154"/>
      <c r="CHL106" s="154"/>
      <c r="CHM106" s="154"/>
      <c r="CHN106" s="154"/>
      <c r="CHO106" s="154"/>
      <c r="CHP106" s="154"/>
      <c r="CHQ106" s="154"/>
      <c r="CHR106" s="154"/>
      <c r="CHS106" s="154"/>
      <c r="CHT106" s="154"/>
      <c r="CHU106" s="154"/>
      <c r="CHV106" s="154"/>
      <c r="CHW106" s="154"/>
      <c r="CHX106" s="154"/>
      <c r="CHY106" s="154"/>
      <c r="CHZ106" s="154"/>
      <c r="CIA106" s="154"/>
      <c r="CIB106" s="154"/>
      <c r="CIC106" s="154"/>
      <c r="CID106" s="154"/>
      <c r="CIE106" s="154"/>
      <c r="CIF106" s="154"/>
      <c r="CIG106" s="154"/>
      <c r="CIH106" s="154"/>
      <c r="CII106" s="154"/>
      <c r="CIJ106" s="154"/>
      <c r="CIK106" s="154"/>
      <c r="CIL106" s="154"/>
      <c r="CIM106" s="154"/>
      <c r="CIN106" s="154"/>
      <c r="CIO106" s="154"/>
      <c r="CIP106" s="154"/>
      <c r="CIQ106" s="154"/>
      <c r="CIR106" s="154"/>
      <c r="CIS106" s="154"/>
      <c r="CIT106" s="154"/>
      <c r="CIU106" s="154"/>
      <c r="CIV106" s="154"/>
      <c r="CIW106" s="154"/>
      <c r="CIX106" s="154"/>
      <c r="CIY106" s="154"/>
      <c r="CIZ106" s="154"/>
      <c r="CJA106" s="154"/>
      <c r="CJB106" s="154"/>
      <c r="CJC106" s="154"/>
      <c r="CJD106" s="154"/>
      <c r="CJE106" s="154"/>
      <c r="CJF106" s="154"/>
      <c r="CJG106" s="154"/>
      <c r="CJH106" s="154"/>
      <c r="CJI106" s="154"/>
      <c r="CJJ106" s="154"/>
      <c r="CJK106" s="154"/>
      <c r="CJL106" s="154"/>
      <c r="CJM106" s="154"/>
      <c r="CJN106" s="154"/>
      <c r="CJO106" s="154"/>
      <c r="CJP106" s="154"/>
      <c r="CJQ106" s="154"/>
      <c r="CJR106" s="154"/>
      <c r="CJS106" s="154"/>
      <c r="CJT106" s="154"/>
      <c r="CJU106" s="154"/>
      <c r="CJV106" s="154"/>
      <c r="CJW106" s="154"/>
      <c r="CJX106" s="154"/>
      <c r="CJY106" s="154"/>
      <c r="CJZ106" s="154"/>
      <c r="CKA106" s="154"/>
      <c r="CKB106" s="154"/>
      <c r="CKC106" s="154"/>
      <c r="CKD106" s="154"/>
      <c r="CKE106" s="154"/>
      <c r="CKF106" s="154"/>
      <c r="CKG106" s="154"/>
      <c r="CKH106" s="154"/>
      <c r="CKI106" s="154"/>
      <c r="CKJ106" s="154"/>
      <c r="CKK106" s="154"/>
      <c r="CKL106" s="154"/>
      <c r="CKM106" s="154"/>
      <c r="CKN106" s="154"/>
      <c r="CKO106" s="154"/>
      <c r="CKP106" s="154"/>
      <c r="CKQ106" s="154"/>
      <c r="CKR106" s="154"/>
      <c r="CKS106" s="154"/>
      <c r="CKT106" s="154"/>
      <c r="CKU106" s="154"/>
      <c r="CKV106" s="154"/>
      <c r="CKW106" s="154"/>
      <c r="CKX106" s="154"/>
      <c r="CKY106" s="154"/>
      <c r="CKZ106" s="154"/>
      <c r="CLA106" s="154"/>
      <c r="CLB106" s="154"/>
      <c r="CLC106" s="154"/>
      <c r="CLD106" s="154"/>
      <c r="CLE106" s="154"/>
      <c r="CLF106" s="154"/>
      <c r="CLG106" s="154"/>
      <c r="CLH106" s="154"/>
      <c r="CLI106" s="154"/>
      <c r="CLJ106" s="154"/>
      <c r="CLK106" s="154"/>
      <c r="CLL106" s="154"/>
      <c r="CLM106" s="154"/>
      <c r="CLN106" s="154"/>
      <c r="CLO106" s="154"/>
      <c r="CLP106" s="154"/>
      <c r="CLQ106" s="154"/>
      <c r="CLR106" s="154"/>
      <c r="CLS106" s="154"/>
      <c r="CLT106" s="154"/>
      <c r="CLU106" s="154"/>
      <c r="CLV106" s="154"/>
      <c r="CLW106" s="154"/>
      <c r="CLX106" s="154"/>
      <c r="CLY106" s="154"/>
      <c r="CLZ106" s="154"/>
      <c r="CMA106" s="154"/>
      <c r="CMB106" s="154"/>
      <c r="CMC106" s="154"/>
      <c r="CMD106" s="154"/>
      <c r="CME106" s="154"/>
      <c r="CMF106" s="154"/>
      <c r="CMG106" s="154"/>
      <c r="CMH106" s="154"/>
      <c r="CMI106" s="154"/>
      <c r="CMJ106" s="154"/>
      <c r="CMK106" s="154"/>
      <c r="CML106" s="154"/>
      <c r="CMM106" s="154"/>
      <c r="CMN106" s="154"/>
      <c r="CMO106" s="154"/>
      <c r="CMP106" s="154"/>
      <c r="CMQ106" s="154"/>
      <c r="CMR106" s="154"/>
      <c r="CMS106" s="154"/>
      <c r="CMT106" s="154"/>
      <c r="CMU106" s="154"/>
      <c r="CMV106" s="154"/>
      <c r="CMW106" s="154"/>
      <c r="CMX106" s="154"/>
      <c r="CMY106" s="154"/>
      <c r="CMZ106" s="154"/>
      <c r="CNA106" s="154"/>
      <c r="CNB106" s="154"/>
      <c r="CNC106" s="154"/>
      <c r="CND106" s="154"/>
      <c r="CNE106" s="154"/>
      <c r="CNF106" s="154"/>
      <c r="CNG106" s="154"/>
      <c r="CNH106" s="154"/>
      <c r="CNI106" s="154"/>
      <c r="CNJ106" s="154"/>
      <c r="CNK106" s="154"/>
      <c r="CNL106" s="154"/>
      <c r="CNM106" s="154"/>
      <c r="CNN106" s="154"/>
      <c r="CNO106" s="154"/>
      <c r="CNP106" s="154"/>
      <c r="CNQ106" s="154"/>
      <c r="CNR106" s="154"/>
      <c r="CNS106" s="154"/>
      <c r="CNT106" s="154"/>
      <c r="CNU106" s="154"/>
      <c r="CNV106" s="154"/>
      <c r="CNW106" s="154"/>
      <c r="CNX106" s="154"/>
      <c r="CNY106" s="154"/>
      <c r="CNZ106" s="154"/>
      <c r="COA106" s="154"/>
      <c r="COB106" s="154"/>
      <c r="COC106" s="154"/>
      <c r="COD106" s="154"/>
      <c r="COE106" s="154"/>
      <c r="COF106" s="154"/>
      <c r="COG106" s="154"/>
      <c r="COH106" s="154"/>
      <c r="COI106" s="154"/>
      <c r="COJ106" s="154"/>
      <c r="COK106" s="154"/>
      <c r="COL106" s="154"/>
      <c r="COM106" s="154"/>
      <c r="CON106" s="154"/>
      <c r="COO106" s="154"/>
      <c r="COP106" s="154"/>
      <c r="COQ106" s="154"/>
      <c r="COR106" s="154"/>
      <c r="COS106" s="154"/>
      <c r="COT106" s="154"/>
      <c r="COU106" s="154"/>
      <c r="COV106" s="154"/>
      <c r="COW106" s="154"/>
      <c r="COX106" s="154"/>
      <c r="COY106" s="154"/>
      <c r="COZ106" s="154"/>
      <c r="CPA106" s="154"/>
      <c r="CPB106" s="154"/>
      <c r="CPC106" s="154"/>
      <c r="CPD106" s="154"/>
      <c r="CPE106" s="154"/>
      <c r="CPF106" s="154"/>
      <c r="CPG106" s="154"/>
      <c r="CPH106" s="154"/>
      <c r="CPI106" s="154"/>
      <c r="CPJ106" s="154"/>
      <c r="CPK106" s="154"/>
      <c r="CPL106" s="154"/>
      <c r="CPM106" s="154"/>
      <c r="CPN106" s="154"/>
      <c r="CPO106" s="154"/>
      <c r="CPP106" s="154"/>
      <c r="CPQ106" s="154"/>
      <c r="CPR106" s="154"/>
      <c r="CPS106" s="154"/>
      <c r="CPT106" s="154"/>
      <c r="CPU106" s="154"/>
      <c r="CPV106" s="154"/>
      <c r="CPW106" s="154"/>
      <c r="CPX106" s="154"/>
      <c r="CPY106" s="154"/>
      <c r="CPZ106" s="154"/>
      <c r="CQA106" s="154"/>
      <c r="CQB106" s="154"/>
      <c r="CQC106" s="154"/>
      <c r="CQD106" s="154"/>
      <c r="CQE106" s="154"/>
      <c r="CQF106" s="154"/>
      <c r="CQG106" s="154"/>
      <c r="CQH106" s="154"/>
      <c r="CQI106" s="154"/>
      <c r="CQJ106" s="154"/>
      <c r="CQK106" s="154"/>
      <c r="CQL106" s="154"/>
      <c r="CQM106" s="154"/>
      <c r="CQN106" s="154"/>
      <c r="CQO106" s="154"/>
      <c r="CQP106" s="154"/>
      <c r="CQQ106" s="154"/>
      <c r="CQR106" s="154"/>
      <c r="CQS106" s="154"/>
      <c r="CQT106" s="154"/>
      <c r="CQU106" s="154"/>
      <c r="CQV106" s="154"/>
      <c r="CQW106" s="154"/>
      <c r="CQX106" s="154"/>
      <c r="CQY106" s="154"/>
      <c r="CQZ106" s="154"/>
      <c r="CRA106" s="154"/>
      <c r="CRB106" s="154"/>
      <c r="CRC106" s="154"/>
      <c r="CRD106" s="154"/>
      <c r="CRE106" s="154"/>
      <c r="CRF106" s="154"/>
      <c r="CRG106" s="154"/>
      <c r="CRH106" s="154"/>
      <c r="CRI106" s="154"/>
      <c r="CRJ106" s="154"/>
      <c r="CRK106" s="154"/>
      <c r="CRL106" s="154"/>
      <c r="CRM106" s="154"/>
      <c r="CRN106" s="154"/>
      <c r="CRO106" s="154"/>
      <c r="CRP106" s="154"/>
      <c r="CRQ106" s="154"/>
      <c r="CRR106" s="154"/>
      <c r="CRS106" s="154"/>
      <c r="CRT106" s="154"/>
      <c r="CRU106" s="154"/>
      <c r="CRV106" s="154"/>
      <c r="CRW106" s="154"/>
      <c r="CRX106" s="154"/>
      <c r="CRY106" s="154"/>
      <c r="CRZ106" s="154"/>
      <c r="CSA106" s="154"/>
      <c r="CSB106" s="154"/>
      <c r="CSC106" s="154"/>
      <c r="CSD106" s="154"/>
      <c r="CSE106" s="154"/>
      <c r="CSF106" s="154"/>
      <c r="CSG106" s="154"/>
      <c r="CSH106" s="154"/>
      <c r="CSI106" s="154"/>
      <c r="CSJ106" s="154"/>
      <c r="CSK106" s="154"/>
      <c r="CSL106" s="154"/>
      <c r="CSM106" s="154"/>
      <c r="CSN106" s="154"/>
      <c r="CSO106" s="154"/>
      <c r="CSP106" s="154"/>
      <c r="CSQ106" s="154"/>
      <c r="CSR106" s="154"/>
      <c r="CSS106" s="154"/>
      <c r="CST106" s="154"/>
      <c r="CSU106" s="154"/>
      <c r="CSV106" s="154"/>
      <c r="CSW106" s="154"/>
      <c r="CSX106" s="154"/>
      <c r="CSY106" s="154"/>
      <c r="CSZ106" s="154"/>
      <c r="CTA106" s="154"/>
      <c r="CTB106" s="154"/>
      <c r="CTC106" s="154"/>
      <c r="CTD106" s="154"/>
      <c r="CTE106" s="154"/>
      <c r="CTF106" s="154"/>
      <c r="CTG106" s="154"/>
      <c r="CTH106" s="154"/>
      <c r="CTI106" s="154"/>
      <c r="CTJ106" s="154"/>
      <c r="CTK106" s="154"/>
      <c r="CTL106" s="154"/>
      <c r="CTM106" s="154"/>
      <c r="CTN106" s="154"/>
      <c r="CTO106" s="154"/>
      <c r="CTP106" s="154"/>
      <c r="CTQ106" s="154"/>
      <c r="CTR106" s="154"/>
      <c r="CTS106" s="154"/>
      <c r="CTT106" s="154"/>
      <c r="CTU106" s="154"/>
      <c r="CTV106" s="154"/>
      <c r="CTW106" s="154"/>
      <c r="CTX106" s="154"/>
      <c r="CTY106" s="154"/>
      <c r="CTZ106" s="154"/>
      <c r="CUA106" s="154"/>
      <c r="CUB106" s="154"/>
      <c r="CUC106" s="154"/>
      <c r="CUD106" s="154"/>
      <c r="CUE106" s="154"/>
      <c r="CUF106" s="154"/>
      <c r="CUG106" s="154"/>
      <c r="CUH106" s="154"/>
      <c r="CUI106" s="154"/>
      <c r="CUJ106" s="154"/>
      <c r="CUK106" s="154"/>
      <c r="CUL106" s="154"/>
      <c r="CUM106" s="154"/>
      <c r="CUN106" s="154"/>
      <c r="CUO106" s="154"/>
      <c r="CUP106" s="154"/>
      <c r="CUQ106" s="154"/>
      <c r="CUR106" s="154"/>
      <c r="CUS106" s="154"/>
      <c r="CUT106" s="154"/>
      <c r="CUU106" s="154"/>
      <c r="CUV106" s="154"/>
      <c r="CUW106" s="154"/>
      <c r="CUX106" s="154"/>
      <c r="CUY106" s="154"/>
      <c r="CUZ106" s="154"/>
      <c r="CVA106" s="154"/>
      <c r="CVB106" s="154"/>
      <c r="CVC106" s="154"/>
      <c r="CVD106" s="154"/>
      <c r="CVE106" s="154"/>
      <c r="CVF106" s="154"/>
      <c r="CVG106" s="154"/>
      <c r="CVH106" s="154"/>
      <c r="CVI106" s="154"/>
      <c r="CVJ106" s="154"/>
      <c r="CVK106" s="154"/>
      <c r="CVL106" s="154"/>
      <c r="CVM106" s="154"/>
      <c r="CVN106" s="154"/>
      <c r="CVO106" s="154"/>
      <c r="CVP106" s="154"/>
      <c r="CVQ106" s="154"/>
      <c r="CVR106" s="154"/>
      <c r="CVS106" s="154"/>
      <c r="CVT106" s="154"/>
      <c r="CVU106" s="154"/>
      <c r="CVV106" s="154"/>
      <c r="CVW106" s="154"/>
      <c r="CVX106" s="154"/>
      <c r="CVY106" s="154"/>
      <c r="CVZ106" s="154"/>
      <c r="CWA106" s="154"/>
      <c r="CWB106" s="154"/>
      <c r="CWC106" s="154"/>
      <c r="CWD106" s="154"/>
      <c r="CWE106" s="154"/>
      <c r="CWF106" s="154"/>
      <c r="CWG106" s="154"/>
      <c r="CWH106" s="154"/>
      <c r="CWI106" s="154"/>
      <c r="CWJ106" s="154"/>
      <c r="CWK106" s="154"/>
      <c r="CWL106" s="154"/>
      <c r="CWM106" s="154"/>
      <c r="CWN106" s="154"/>
      <c r="CWO106" s="154"/>
      <c r="CWP106" s="154"/>
      <c r="CWQ106" s="154"/>
      <c r="CWR106" s="154"/>
      <c r="CWS106" s="154"/>
      <c r="CWT106" s="154"/>
      <c r="CWU106" s="154"/>
      <c r="CWV106" s="154"/>
      <c r="CWW106" s="154"/>
      <c r="CWX106" s="154"/>
      <c r="CWY106" s="154"/>
      <c r="CWZ106" s="154"/>
      <c r="CXA106" s="154"/>
      <c r="CXB106" s="154"/>
      <c r="CXC106" s="154"/>
      <c r="CXD106" s="154"/>
      <c r="CXE106" s="154"/>
      <c r="CXF106" s="154"/>
      <c r="CXG106" s="154"/>
      <c r="CXH106" s="154"/>
      <c r="CXI106" s="154"/>
      <c r="CXJ106" s="154"/>
      <c r="CXK106" s="154"/>
      <c r="CXL106" s="154"/>
      <c r="CXM106" s="154"/>
      <c r="CXN106" s="154"/>
      <c r="CXO106" s="154"/>
      <c r="CXP106" s="154"/>
      <c r="CXQ106" s="154"/>
      <c r="CXR106" s="154"/>
      <c r="CXS106" s="154"/>
      <c r="CXT106" s="154"/>
      <c r="CXU106" s="154"/>
      <c r="CXV106" s="154"/>
      <c r="CXW106" s="154"/>
      <c r="CXX106" s="154"/>
      <c r="CXY106" s="154"/>
      <c r="CXZ106" s="154"/>
      <c r="CYA106" s="154"/>
      <c r="CYB106" s="154"/>
      <c r="CYC106" s="154"/>
      <c r="CYD106" s="154"/>
      <c r="CYE106" s="154"/>
      <c r="CYF106" s="154"/>
      <c r="CYG106" s="154"/>
      <c r="CYH106" s="154"/>
      <c r="CYI106" s="154"/>
      <c r="CYJ106" s="154"/>
      <c r="CYK106" s="154"/>
      <c r="CYL106" s="154"/>
      <c r="CYM106" s="154"/>
      <c r="CYN106" s="154"/>
      <c r="CYO106" s="154"/>
      <c r="CYP106" s="154"/>
      <c r="CYQ106" s="154"/>
      <c r="CYR106" s="154"/>
      <c r="CYS106" s="154"/>
      <c r="CYT106" s="154"/>
      <c r="CYU106" s="154"/>
      <c r="CYV106" s="154"/>
      <c r="CYW106" s="154"/>
      <c r="CYX106" s="154"/>
      <c r="CYY106" s="154"/>
      <c r="CYZ106" s="154"/>
      <c r="CZA106" s="154"/>
      <c r="CZB106" s="154"/>
      <c r="CZC106" s="154"/>
      <c r="CZD106" s="154"/>
      <c r="CZE106" s="154"/>
      <c r="CZF106" s="154"/>
      <c r="CZG106" s="154"/>
      <c r="CZH106" s="154"/>
      <c r="CZI106" s="154"/>
      <c r="CZJ106" s="154"/>
      <c r="CZK106" s="154"/>
      <c r="CZL106" s="154"/>
      <c r="CZM106" s="154"/>
      <c r="CZN106" s="154"/>
      <c r="CZO106" s="154"/>
      <c r="CZP106" s="154"/>
      <c r="CZQ106" s="154"/>
      <c r="CZR106" s="154"/>
      <c r="CZS106" s="154"/>
      <c r="CZT106" s="154"/>
      <c r="CZU106" s="154"/>
      <c r="CZV106" s="154"/>
      <c r="CZW106" s="154"/>
      <c r="CZX106" s="154"/>
      <c r="CZY106" s="154"/>
      <c r="CZZ106" s="154"/>
      <c r="DAA106" s="154"/>
      <c r="DAB106" s="154"/>
      <c r="DAC106" s="154"/>
      <c r="DAD106" s="154"/>
      <c r="DAE106" s="154"/>
      <c r="DAF106" s="154"/>
      <c r="DAG106" s="154"/>
      <c r="DAH106" s="154"/>
      <c r="DAI106" s="154"/>
      <c r="DAJ106" s="154"/>
      <c r="DAK106" s="154"/>
      <c r="DAL106" s="154"/>
      <c r="DAM106" s="154"/>
      <c r="DAN106" s="154"/>
      <c r="DAO106" s="154"/>
      <c r="DAP106" s="154"/>
      <c r="DAQ106" s="154"/>
      <c r="DAR106" s="154"/>
      <c r="DAS106" s="154"/>
      <c r="DAT106" s="154"/>
      <c r="DAU106" s="154"/>
      <c r="DAV106" s="154"/>
      <c r="DAW106" s="154"/>
      <c r="DAX106" s="154"/>
      <c r="DAY106" s="154"/>
      <c r="DAZ106" s="154"/>
      <c r="DBA106" s="154"/>
      <c r="DBB106" s="154"/>
      <c r="DBC106" s="154"/>
      <c r="DBD106" s="154"/>
      <c r="DBE106" s="154"/>
      <c r="DBF106" s="154"/>
      <c r="DBG106" s="154"/>
      <c r="DBH106" s="154"/>
      <c r="DBI106" s="154"/>
      <c r="DBJ106" s="154"/>
      <c r="DBK106" s="154"/>
      <c r="DBL106" s="154"/>
      <c r="DBM106" s="154"/>
      <c r="DBN106" s="154"/>
      <c r="DBO106" s="154"/>
      <c r="DBP106" s="154"/>
      <c r="DBQ106" s="154"/>
      <c r="DBR106" s="154"/>
      <c r="DBS106" s="154"/>
      <c r="DBT106" s="154"/>
      <c r="DBU106" s="154"/>
      <c r="DBV106" s="154"/>
      <c r="DBW106" s="154"/>
      <c r="DBX106" s="154"/>
      <c r="DBY106" s="154"/>
      <c r="DBZ106" s="154"/>
      <c r="DCA106" s="154"/>
      <c r="DCB106" s="154"/>
      <c r="DCC106" s="154"/>
      <c r="DCD106" s="154"/>
      <c r="DCE106" s="154"/>
      <c r="DCF106" s="154"/>
      <c r="DCG106" s="154"/>
      <c r="DCH106" s="154"/>
      <c r="DCI106" s="154"/>
      <c r="DCJ106" s="154"/>
      <c r="DCK106" s="154"/>
      <c r="DCL106" s="154"/>
      <c r="DCM106" s="154"/>
      <c r="DCN106" s="154"/>
      <c r="DCO106" s="154"/>
      <c r="DCP106" s="154"/>
      <c r="DCQ106" s="154"/>
      <c r="DCR106" s="154"/>
      <c r="DCS106" s="154"/>
      <c r="DCT106" s="154"/>
      <c r="DCU106" s="154"/>
      <c r="DCV106" s="154"/>
      <c r="DCW106" s="154"/>
      <c r="DCX106" s="154"/>
      <c r="DCY106" s="154"/>
      <c r="DCZ106" s="154"/>
      <c r="DDA106" s="154"/>
      <c r="DDB106" s="154"/>
      <c r="DDC106" s="154"/>
      <c r="DDD106" s="154"/>
      <c r="DDE106" s="154"/>
      <c r="DDF106" s="154"/>
      <c r="DDG106" s="154"/>
      <c r="DDH106" s="154"/>
      <c r="DDI106" s="154"/>
      <c r="DDJ106" s="154"/>
      <c r="DDK106" s="154"/>
      <c r="DDL106" s="154"/>
      <c r="DDM106" s="154"/>
      <c r="DDN106" s="154"/>
      <c r="DDO106" s="154"/>
      <c r="DDP106" s="154"/>
      <c r="DDQ106" s="154"/>
      <c r="DDR106" s="154"/>
      <c r="DDS106" s="154"/>
      <c r="DDT106" s="154"/>
      <c r="DDU106" s="154"/>
      <c r="DDV106" s="154"/>
      <c r="DDW106" s="154"/>
      <c r="DDX106" s="154"/>
      <c r="DDY106" s="154"/>
      <c r="DDZ106" s="154"/>
      <c r="DEA106" s="154"/>
      <c r="DEB106" s="154"/>
      <c r="DEC106" s="154"/>
      <c r="DED106" s="154"/>
      <c r="DEE106" s="154"/>
      <c r="DEF106" s="154"/>
      <c r="DEG106" s="154"/>
      <c r="DEH106" s="154"/>
      <c r="DEI106" s="154"/>
      <c r="DEJ106" s="154"/>
      <c r="DEK106" s="154"/>
      <c r="DEL106" s="154"/>
      <c r="DEM106" s="154"/>
      <c r="DEN106" s="154"/>
      <c r="DEO106" s="154"/>
      <c r="DEP106" s="154"/>
      <c r="DEQ106" s="154"/>
      <c r="DER106" s="154"/>
      <c r="DES106" s="154"/>
      <c r="DET106" s="154"/>
      <c r="DEU106" s="154"/>
      <c r="DEV106" s="154"/>
      <c r="DEW106" s="154"/>
      <c r="DEX106" s="154"/>
      <c r="DEY106" s="154"/>
      <c r="DEZ106" s="154"/>
      <c r="DFA106" s="154"/>
      <c r="DFB106" s="154"/>
      <c r="DFC106" s="154"/>
      <c r="DFD106" s="154"/>
      <c r="DFE106" s="154"/>
      <c r="DFF106" s="154"/>
      <c r="DFG106" s="154"/>
      <c r="DFH106" s="154"/>
      <c r="DFI106" s="154"/>
      <c r="DFJ106" s="154"/>
      <c r="DFK106" s="154"/>
      <c r="DFL106" s="154"/>
      <c r="DFM106" s="154"/>
      <c r="DFN106" s="154"/>
      <c r="DFO106" s="154"/>
      <c r="DFP106" s="154"/>
      <c r="DFQ106" s="154"/>
      <c r="DFR106" s="154"/>
      <c r="DFS106" s="154"/>
      <c r="DFT106" s="154"/>
      <c r="DFU106" s="154"/>
      <c r="DFV106" s="154"/>
      <c r="DFW106" s="154"/>
      <c r="DFX106" s="154"/>
      <c r="DFY106" s="154"/>
      <c r="DFZ106" s="154"/>
      <c r="DGA106" s="154"/>
      <c r="DGB106" s="154"/>
      <c r="DGC106" s="154"/>
      <c r="DGD106" s="154"/>
      <c r="DGE106" s="154"/>
      <c r="DGF106" s="154"/>
      <c r="DGG106" s="154"/>
      <c r="DGH106" s="154"/>
      <c r="DGI106" s="154"/>
      <c r="DGJ106" s="154"/>
      <c r="DGK106" s="154"/>
      <c r="DGL106" s="154"/>
      <c r="DGM106" s="154"/>
      <c r="DGN106" s="154"/>
      <c r="DGO106" s="154"/>
      <c r="DGP106" s="154"/>
      <c r="DGQ106" s="154"/>
      <c r="DGR106" s="154"/>
      <c r="DGS106" s="154"/>
      <c r="DGT106" s="154"/>
      <c r="DGU106" s="154"/>
      <c r="DGV106" s="154"/>
      <c r="DGW106" s="154"/>
      <c r="DGX106" s="154"/>
      <c r="DGY106" s="154"/>
      <c r="DGZ106" s="154"/>
      <c r="DHA106" s="154"/>
      <c r="DHB106" s="154"/>
      <c r="DHC106" s="154"/>
      <c r="DHD106" s="154"/>
      <c r="DHE106" s="154"/>
      <c r="DHF106" s="154"/>
      <c r="DHG106" s="154"/>
      <c r="DHH106" s="154"/>
      <c r="DHI106" s="154"/>
      <c r="DHJ106" s="154"/>
      <c r="DHK106" s="154"/>
      <c r="DHL106" s="154"/>
      <c r="DHM106" s="154"/>
      <c r="DHN106" s="154"/>
      <c r="DHO106" s="154"/>
      <c r="DHP106" s="154"/>
      <c r="DHQ106" s="154"/>
      <c r="DHR106" s="154"/>
      <c r="DHS106" s="154"/>
      <c r="DHT106" s="154"/>
      <c r="DHU106" s="154"/>
      <c r="DHV106" s="154"/>
      <c r="DHW106" s="154"/>
      <c r="DHX106" s="154"/>
      <c r="DHY106" s="154"/>
      <c r="DHZ106" s="154"/>
      <c r="DIA106" s="154"/>
      <c r="DIB106" s="154"/>
      <c r="DIC106" s="154"/>
      <c r="DID106" s="154"/>
      <c r="DIE106" s="154"/>
      <c r="DIF106" s="154"/>
      <c r="DIG106" s="154"/>
      <c r="DIH106" s="154"/>
      <c r="DII106" s="154"/>
      <c r="DIJ106" s="154"/>
      <c r="DIK106" s="154"/>
      <c r="DIL106" s="154"/>
      <c r="DIM106" s="154"/>
      <c r="DIN106" s="154"/>
      <c r="DIO106" s="154"/>
      <c r="DIP106" s="154"/>
      <c r="DIQ106" s="154"/>
      <c r="DIR106" s="154"/>
      <c r="DIS106" s="154"/>
      <c r="DIT106" s="154"/>
      <c r="DIU106" s="154"/>
      <c r="DIV106" s="154"/>
      <c r="DIW106" s="154"/>
      <c r="DIX106" s="154"/>
      <c r="DIY106" s="154"/>
      <c r="DIZ106" s="154"/>
      <c r="DJA106" s="154"/>
      <c r="DJB106" s="154"/>
      <c r="DJC106" s="154"/>
      <c r="DJD106" s="154"/>
      <c r="DJE106" s="154"/>
      <c r="DJF106" s="154"/>
      <c r="DJG106" s="154"/>
      <c r="DJH106" s="154"/>
      <c r="DJI106" s="154"/>
      <c r="DJJ106" s="154"/>
      <c r="DJK106" s="154"/>
      <c r="DJL106" s="154"/>
      <c r="DJM106" s="154"/>
      <c r="DJN106" s="154"/>
      <c r="DJO106" s="154"/>
      <c r="DJP106" s="154"/>
      <c r="DJQ106" s="154"/>
      <c r="DJR106" s="154"/>
      <c r="DJS106" s="154"/>
      <c r="DJT106" s="154"/>
      <c r="DJU106" s="154"/>
      <c r="DJV106" s="154"/>
      <c r="DJW106" s="154"/>
      <c r="DJX106" s="154"/>
      <c r="DJY106" s="154"/>
      <c r="DJZ106" s="154"/>
      <c r="DKA106" s="154"/>
      <c r="DKB106" s="154"/>
      <c r="DKC106" s="154"/>
      <c r="DKD106" s="154"/>
      <c r="DKE106" s="154"/>
      <c r="DKF106" s="154"/>
      <c r="DKG106" s="154"/>
      <c r="DKH106" s="154"/>
      <c r="DKI106" s="154"/>
      <c r="DKJ106" s="154"/>
      <c r="DKK106" s="154"/>
      <c r="DKL106" s="154"/>
      <c r="DKM106" s="154"/>
      <c r="DKN106" s="154"/>
      <c r="DKO106" s="154"/>
      <c r="DKP106" s="154"/>
      <c r="DKQ106" s="154"/>
      <c r="DKR106" s="154"/>
      <c r="DKS106" s="154"/>
      <c r="DKT106" s="154"/>
      <c r="DKU106" s="154"/>
      <c r="DKV106" s="154"/>
      <c r="DKW106" s="154"/>
      <c r="DKX106" s="154"/>
      <c r="DKY106" s="154"/>
      <c r="DKZ106" s="154"/>
      <c r="DLA106" s="154"/>
      <c r="DLB106" s="154"/>
      <c r="DLC106" s="154"/>
      <c r="DLD106" s="154"/>
      <c r="DLE106" s="154"/>
      <c r="DLF106" s="154"/>
      <c r="DLG106" s="154"/>
      <c r="DLH106" s="154"/>
      <c r="DLI106" s="154"/>
      <c r="DLJ106" s="154"/>
      <c r="DLK106" s="154"/>
      <c r="DLL106" s="154"/>
      <c r="DLM106" s="154"/>
      <c r="DLN106" s="154"/>
      <c r="DLO106" s="154"/>
      <c r="DLP106" s="154"/>
      <c r="DLQ106" s="154"/>
      <c r="DLR106" s="154"/>
      <c r="DLS106" s="154"/>
      <c r="DLT106" s="154"/>
      <c r="DLU106" s="154"/>
      <c r="DLV106" s="154"/>
      <c r="DLW106" s="154"/>
      <c r="DLX106" s="154"/>
      <c r="DLY106" s="154"/>
      <c r="DLZ106" s="154"/>
      <c r="DMA106" s="154"/>
      <c r="DMB106" s="154"/>
      <c r="DMC106" s="154"/>
      <c r="DMD106" s="154"/>
      <c r="DME106" s="154"/>
      <c r="DMF106" s="154"/>
      <c r="DMG106" s="154"/>
      <c r="DMH106" s="154"/>
      <c r="DMI106" s="154"/>
      <c r="DMJ106" s="154"/>
      <c r="DMK106" s="154"/>
      <c r="DML106" s="154"/>
      <c r="DMM106" s="154"/>
      <c r="DMN106" s="154"/>
      <c r="DMO106" s="154"/>
      <c r="DMP106" s="154"/>
      <c r="DMQ106" s="154"/>
      <c r="DMR106" s="154"/>
      <c r="DMS106" s="154"/>
      <c r="DMT106" s="154"/>
      <c r="DMU106" s="154"/>
      <c r="DMV106" s="154"/>
      <c r="DMW106" s="154"/>
      <c r="DMX106" s="154"/>
      <c r="DMY106" s="154"/>
      <c r="DMZ106" s="154"/>
      <c r="DNA106" s="154"/>
      <c r="DNB106" s="154"/>
      <c r="DNC106" s="154"/>
      <c r="DND106" s="154"/>
      <c r="DNE106" s="154"/>
      <c r="DNF106" s="154"/>
      <c r="DNG106" s="154"/>
      <c r="DNH106" s="154"/>
      <c r="DNI106" s="154"/>
      <c r="DNJ106" s="154"/>
      <c r="DNK106" s="154"/>
      <c r="DNL106" s="154"/>
      <c r="DNM106" s="154"/>
      <c r="DNN106" s="154"/>
      <c r="DNO106" s="154"/>
      <c r="DNP106" s="154"/>
      <c r="DNQ106" s="154"/>
      <c r="DNR106" s="154"/>
      <c r="DNS106" s="154"/>
      <c r="DNT106" s="154"/>
      <c r="DNU106" s="154"/>
      <c r="DNV106" s="154"/>
      <c r="DNW106" s="154"/>
      <c r="DNX106" s="154"/>
      <c r="DNY106" s="154"/>
      <c r="DNZ106" s="154"/>
      <c r="DOA106" s="154"/>
      <c r="DOB106" s="154"/>
      <c r="DOC106" s="154"/>
      <c r="DOD106" s="154"/>
      <c r="DOE106" s="154"/>
      <c r="DOF106" s="154"/>
      <c r="DOG106" s="154"/>
      <c r="DOH106" s="154"/>
      <c r="DOI106" s="154"/>
      <c r="DOJ106" s="154"/>
      <c r="DOK106" s="154"/>
      <c r="DOL106" s="154"/>
      <c r="DOM106" s="154"/>
      <c r="DON106" s="154"/>
      <c r="DOO106" s="154"/>
      <c r="DOP106" s="154"/>
      <c r="DOQ106" s="154"/>
      <c r="DOR106" s="154"/>
      <c r="DOS106" s="154"/>
      <c r="DOT106" s="154"/>
      <c r="DOU106" s="154"/>
      <c r="DOV106" s="154"/>
      <c r="DOW106" s="154"/>
      <c r="DOX106" s="154"/>
      <c r="DOY106" s="154"/>
      <c r="DOZ106" s="154"/>
      <c r="DPA106" s="154"/>
      <c r="DPB106" s="154"/>
      <c r="DPC106" s="154"/>
      <c r="DPD106" s="154"/>
      <c r="DPE106" s="154"/>
      <c r="DPF106" s="154"/>
      <c r="DPG106" s="154"/>
      <c r="DPH106" s="154"/>
      <c r="DPI106" s="154"/>
      <c r="DPJ106" s="154"/>
      <c r="DPK106" s="154"/>
      <c r="DPL106" s="154"/>
      <c r="DPM106" s="154"/>
      <c r="DPN106" s="154"/>
      <c r="DPO106" s="154"/>
      <c r="DPP106" s="154"/>
      <c r="DPQ106" s="154"/>
      <c r="DPR106" s="154"/>
      <c r="DPS106" s="154"/>
      <c r="DPT106" s="154"/>
      <c r="DPU106" s="154"/>
      <c r="DPV106" s="154"/>
      <c r="DPW106" s="154"/>
      <c r="DPX106" s="154"/>
      <c r="DPY106" s="154"/>
      <c r="DPZ106" s="154"/>
      <c r="DQA106" s="154"/>
      <c r="DQB106" s="154"/>
      <c r="DQC106" s="154"/>
      <c r="DQD106" s="154"/>
      <c r="DQE106" s="154"/>
      <c r="DQF106" s="154"/>
      <c r="DQG106" s="154"/>
      <c r="DQH106" s="154"/>
      <c r="DQI106" s="154"/>
      <c r="DQJ106" s="154"/>
      <c r="DQK106" s="154"/>
      <c r="DQL106" s="154"/>
      <c r="DQM106" s="154"/>
      <c r="DQN106" s="154"/>
      <c r="DQO106" s="154"/>
      <c r="DQP106" s="154"/>
      <c r="DQQ106" s="154"/>
      <c r="DQR106" s="154"/>
      <c r="DQS106" s="154"/>
      <c r="DQT106" s="154"/>
      <c r="DQU106" s="154"/>
      <c r="DQV106" s="154"/>
      <c r="DQW106" s="154"/>
      <c r="DQX106" s="154"/>
      <c r="DQY106" s="154"/>
      <c r="DQZ106" s="154"/>
      <c r="DRA106" s="154"/>
      <c r="DRB106" s="154"/>
      <c r="DRC106" s="154"/>
      <c r="DRD106" s="154"/>
      <c r="DRE106" s="154"/>
      <c r="DRF106" s="154"/>
      <c r="DRG106" s="154"/>
      <c r="DRH106" s="154"/>
      <c r="DRI106" s="154"/>
      <c r="DRJ106" s="154"/>
      <c r="DRK106" s="154"/>
      <c r="DRL106" s="154"/>
      <c r="DRM106" s="154"/>
      <c r="DRN106" s="154"/>
      <c r="DRO106" s="154"/>
      <c r="DRP106" s="154"/>
      <c r="DRQ106" s="154"/>
      <c r="DRR106" s="154"/>
      <c r="DRS106" s="154"/>
      <c r="DRT106" s="154"/>
      <c r="DRU106" s="154"/>
      <c r="DRV106" s="154"/>
      <c r="DRW106" s="154"/>
      <c r="DRX106" s="154"/>
      <c r="DRY106" s="154"/>
      <c r="DRZ106" s="154"/>
      <c r="DSA106" s="154"/>
      <c r="DSB106" s="154"/>
      <c r="DSC106" s="154"/>
      <c r="DSD106" s="154"/>
      <c r="DSE106" s="154"/>
      <c r="DSF106" s="154"/>
      <c r="DSG106" s="154"/>
      <c r="DSH106" s="154"/>
      <c r="DSI106" s="154"/>
      <c r="DSJ106" s="154"/>
      <c r="DSK106" s="154"/>
      <c r="DSL106" s="154"/>
      <c r="DSM106" s="154"/>
      <c r="DSN106" s="154"/>
      <c r="DSO106" s="154"/>
      <c r="DSP106" s="154"/>
      <c r="DSQ106" s="154"/>
      <c r="DSR106" s="154"/>
      <c r="DSS106" s="154"/>
      <c r="DST106" s="154"/>
      <c r="DSU106" s="154"/>
      <c r="DSV106" s="154"/>
      <c r="DSW106" s="154"/>
      <c r="DSX106" s="154"/>
      <c r="DSY106" s="154"/>
      <c r="DSZ106" s="154"/>
      <c r="DTA106" s="154"/>
      <c r="DTB106" s="154"/>
      <c r="DTC106" s="154"/>
      <c r="DTD106" s="154"/>
      <c r="DTE106" s="154"/>
      <c r="DTF106" s="154"/>
      <c r="DTG106" s="154"/>
      <c r="DTH106" s="154"/>
      <c r="DTI106" s="154"/>
      <c r="DTJ106" s="154"/>
      <c r="DTK106" s="154"/>
      <c r="DTL106" s="154"/>
      <c r="DTM106" s="154"/>
      <c r="DTN106" s="154"/>
      <c r="DTO106" s="154"/>
      <c r="DTP106" s="154"/>
      <c r="DTQ106" s="154"/>
      <c r="DTR106" s="154"/>
      <c r="DTS106" s="154"/>
      <c r="DTT106" s="154"/>
      <c r="DTU106" s="154"/>
      <c r="DTV106" s="154"/>
      <c r="DTW106" s="154"/>
      <c r="DTX106" s="154"/>
      <c r="DTY106" s="154"/>
      <c r="DTZ106" s="154"/>
      <c r="DUA106" s="154"/>
      <c r="DUB106" s="154"/>
      <c r="DUC106" s="154"/>
      <c r="DUD106" s="154"/>
      <c r="DUE106" s="154"/>
      <c r="DUF106" s="154"/>
      <c r="DUG106" s="154"/>
      <c r="DUH106" s="154"/>
      <c r="DUI106" s="154"/>
      <c r="DUJ106" s="154"/>
      <c r="DUK106" s="154"/>
      <c r="DUL106" s="154"/>
      <c r="DUM106" s="154"/>
      <c r="DUN106" s="154"/>
      <c r="DUO106" s="154"/>
      <c r="DUP106" s="154"/>
      <c r="DUQ106" s="154"/>
      <c r="DUR106" s="154"/>
      <c r="DUS106" s="154"/>
      <c r="DUT106" s="154"/>
      <c r="DUU106" s="154"/>
      <c r="DUV106" s="154"/>
      <c r="DUW106" s="154"/>
      <c r="DUX106" s="154"/>
      <c r="DUY106" s="154"/>
      <c r="DUZ106" s="154"/>
      <c r="DVA106" s="154"/>
      <c r="DVB106" s="154"/>
      <c r="DVC106" s="154"/>
      <c r="DVD106" s="154"/>
      <c r="DVE106" s="154"/>
      <c r="DVF106" s="154"/>
      <c r="DVG106" s="154"/>
      <c r="DVH106" s="154"/>
      <c r="DVI106" s="154"/>
      <c r="DVJ106" s="154"/>
      <c r="DVK106" s="154"/>
      <c r="DVL106" s="154"/>
      <c r="DVM106" s="154"/>
      <c r="DVN106" s="154"/>
      <c r="DVO106" s="154"/>
      <c r="DVP106" s="154"/>
      <c r="DVQ106" s="154"/>
      <c r="DVR106" s="154"/>
      <c r="DVS106" s="154"/>
      <c r="DVT106" s="154"/>
      <c r="DVU106" s="154"/>
      <c r="DVV106" s="154"/>
      <c r="DVW106" s="154"/>
      <c r="DVX106" s="154"/>
      <c r="DVY106" s="154"/>
      <c r="DVZ106" s="154"/>
      <c r="DWA106" s="154"/>
      <c r="DWB106" s="154"/>
      <c r="DWC106" s="154"/>
      <c r="DWD106" s="154"/>
      <c r="DWE106" s="154"/>
      <c r="DWF106" s="154"/>
      <c r="DWG106" s="154"/>
      <c r="DWH106" s="154"/>
      <c r="DWI106" s="154"/>
      <c r="DWJ106" s="154"/>
      <c r="DWK106" s="154"/>
      <c r="DWL106" s="154"/>
      <c r="DWM106" s="154"/>
      <c r="DWN106" s="154"/>
      <c r="DWO106" s="154"/>
      <c r="DWP106" s="154"/>
      <c r="DWQ106" s="154"/>
      <c r="DWR106" s="154"/>
      <c r="DWS106" s="154"/>
      <c r="DWT106" s="154"/>
      <c r="DWU106" s="154"/>
      <c r="DWV106" s="154"/>
      <c r="DWW106" s="154"/>
      <c r="DWX106" s="154"/>
      <c r="DWY106" s="154"/>
      <c r="DWZ106" s="154"/>
      <c r="DXA106" s="154"/>
      <c r="DXB106" s="154"/>
      <c r="DXC106" s="154"/>
      <c r="DXD106" s="154"/>
      <c r="DXE106" s="154"/>
      <c r="DXF106" s="154"/>
      <c r="DXG106" s="154"/>
      <c r="DXH106" s="154"/>
      <c r="DXI106" s="154"/>
      <c r="DXJ106" s="154"/>
      <c r="DXK106" s="154"/>
      <c r="DXL106" s="154"/>
      <c r="DXM106" s="154"/>
      <c r="DXN106" s="154"/>
      <c r="DXO106" s="154"/>
      <c r="DXP106" s="154"/>
      <c r="DXQ106" s="154"/>
      <c r="DXR106" s="154"/>
      <c r="DXS106" s="154"/>
      <c r="DXT106" s="154"/>
      <c r="DXU106" s="154"/>
      <c r="DXV106" s="154"/>
      <c r="DXW106" s="154"/>
      <c r="DXX106" s="154"/>
      <c r="DXY106" s="154"/>
      <c r="DXZ106" s="154"/>
      <c r="DYA106" s="154"/>
      <c r="DYB106" s="154"/>
      <c r="DYC106" s="154"/>
      <c r="DYD106" s="154"/>
      <c r="DYE106" s="154"/>
      <c r="DYF106" s="154"/>
      <c r="DYG106" s="154"/>
      <c r="DYH106" s="154"/>
      <c r="DYI106" s="154"/>
      <c r="DYJ106" s="154"/>
      <c r="DYK106" s="154"/>
      <c r="DYL106" s="154"/>
      <c r="DYM106" s="154"/>
      <c r="DYN106" s="154"/>
      <c r="DYO106" s="154"/>
      <c r="DYP106" s="154"/>
      <c r="DYQ106" s="154"/>
      <c r="DYR106" s="154"/>
      <c r="DYS106" s="154"/>
      <c r="DYT106" s="154"/>
      <c r="DYU106" s="154"/>
      <c r="DYV106" s="154"/>
      <c r="DYW106" s="154"/>
      <c r="DYX106" s="154"/>
      <c r="DYY106" s="154"/>
      <c r="DYZ106" s="154"/>
      <c r="DZA106" s="154"/>
      <c r="DZB106" s="154"/>
      <c r="DZC106" s="154"/>
      <c r="DZD106" s="154"/>
      <c r="DZE106" s="154"/>
      <c r="DZF106" s="154"/>
      <c r="DZG106" s="154"/>
      <c r="DZH106" s="154"/>
      <c r="DZI106" s="154"/>
      <c r="DZJ106" s="154"/>
      <c r="DZK106" s="154"/>
      <c r="DZL106" s="154"/>
      <c r="DZM106" s="154"/>
      <c r="DZN106" s="154"/>
      <c r="DZO106" s="154"/>
      <c r="DZP106" s="154"/>
      <c r="DZQ106" s="154"/>
      <c r="DZR106" s="154"/>
      <c r="DZS106" s="154"/>
      <c r="DZT106" s="154"/>
      <c r="DZU106" s="154"/>
      <c r="DZV106" s="154"/>
      <c r="DZW106" s="154"/>
      <c r="DZX106" s="154"/>
      <c r="DZY106" s="154"/>
      <c r="DZZ106" s="154"/>
      <c r="EAA106" s="154"/>
      <c r="EAB106" s="154"/>
      <c r="EAC106" s="154"/>
      <c r="EAD106" s="154"/>
      <c r="EAE106" s="154"/>
      <c r="EAF106" s="154"/>
      <c r="EAG106" s="154"/>
      <c r="EAH106" s="154"/>
      <c r="EAI106" s="154"/>
      <c r="EAJ106" s="154"/>
      <c r="EAK106" s="154"/>
      <c r="EAL106" s="154"/>
      <c r="EAM106" s="154"/>
      <c r="EAN106" s="154"/>
      <c r="EAO106" s="154"/>
      <c r="EAP106" s="154"/>
      <c r="EAQ106" s="154"/>
      <c r="EAR106" s="154"/>
      <c r="EAS106" s="154"/>
      <c r="EAT106" s="154"/>
      <c r="EAU106" s="154"/>
      <c r="EAV106" s="154"/>
      <c r="EAW106" s="154"/>
      <c r="EAX106" s="154"/>
      <c r="EAY106" s="154"/>
      <c r="EAZ106" s="154"/>
      <c r="EBA106" s="154"/>
      <c r="EBB106" s="154"/>
      <c r="EBC106" s="154"/>
      <c r="EBD106" s="154"/>
      <c r="EBE106" s="154"/>
      <c r="EBF106" s="154"/>
      <c r="EBG106" s="154"/>
      <c r="EBH106" s="154"/>
      <c r="EBI106" s="154"/>
      <c r="EBJ106" s="154"/>
      <c r="EBK106" s="154"/>
      <c r="EBL106" s="154"/>
      <c r="EBM106" s="154"/>
      <c r="EBN106" s="154"/>
      <c r="EBO106" s="154"/>
      <c r="EBP106" s="154"/>
      <c r="EBQ106" s="154"/>
      <c r="EBR106" s="154"/>
      <c r="EBS106" s="154"/>
      <c r="EBT106" s="154"/>
      <c r="EBU106" s="154"/>
      <c r="EBV106" s="154"/>
      <c r="EBW106" s="154"/>
      <c r="EBX106" s="154"/>
      <c r="EBY106" s="154"/>
      <c r="EBZ106" s="154"/>
      <c r="ECA106" s="154"/>
      <c r="ECB106" s="154"/>
      <c r="ECC106" s="154"/>
      <c r="ECD106" s="154"/>
      <c r="ECE106" s="154"/>
      <c r="ECF106" s="154"/>
      <c r="ECG106" s="154"/>
      <c r="ECH106" s="154"/>
      <c r="ECI106" s="154"/>
      <c r="ECJ106" s="154"/>
      <c r="ECK106" s="154"/>
      <c r="ECL106" s="154"/>
      <c r="ECM106" s="154"/>
      <c r="ECN106" s="154"/>
      <c r="ECO106" s="154"/>
      <c r="ECP106" s="154"/>
      <c r="ECQ106" s="154"/>
      <c r="ECR106" s="154"/>
      <c r="ECS106" s="154"/>
      <c r="ECT106" s="154"/>
      <c r="ECU106" s="154"/>
      <c r="ECV106" s="154"/>
      <c r="ECW106" s="154"/>
      <c r="ECX106" s="154"/>
      <c r="ECY106" s="154"/>
      <c r="ECZ106" s="154"/>
      <c r="EDA106" s="154"/>
      <c r="EDB106" s="154"/>
      <c r="EDC106" s="154"/>
      <c r="EDD106" s="154"/>
      <c r="EDE106" s="154"/>
      <c r="EDF106" s="154"/>
      <c r="EDG106" s="154"/>
      <c r="EDH106" s="154"/>
      <c r="EDI106" s="154"/>
      <c r="EDJ106" s="154"/>
      <c r="EDK106" s="154"/>
      <c r="EDL106" s="154"/>
      <c r="EDM106" s="154"/>
      <c r="EDN106" s="154"/>
      <c r="EDO106" s="154"/>
      <c r="EDP106" s="154"/>
      <c r="EDQ106" s="154"/>
      <c r="EDR106" s="154"/>
      <c r="EDS106" s="154"/>
      <c r="EDT106" s="154"/>
      <c r="EDU106" s="154"/>
      <c r="EDV106" s="154"/>
      <c r="EDW106" s="154"/>
      <c r="EDX106" s="154"/>
      <c r="EDY106" s="154"/>
      <c r="EDZ106" s="154"/>
      <c r="EEA106" s="154"/>
      <c r="EEB106" s="154"/>
      <c r="EEC106" s="154"/>
      <c r="EED106" s="154"/>
      <c r="EEE106" s="154"/>
      <c r="EEF106" s="154"/>
      <c r="EEG106" s="154"/>
      <c r="EEH106" s="154"/>
      <c r="EEI106" s="154"/>
      <c r="EEJ106" s="154"/>
      <c r="EEK106" s="154"/>
      <c r="EEL106" s="154"/>
      <c r="EEM106" s="154"/>
      <c r="EEN106" s="154"/>
      <c r="EEO106" s="154"/>
      <c r="EEP106" s="154"/>
      <c r="EEQ106" s="154"/>
      <c r="EER106" s="154"/>
      <c r="EES106" s="154"/>
      <c r="EET106" s="154"/>
      <c r="EEU106" s="154"/>
      <c r="EEV106" s="154"/>
      <c r="EEW106" s="154"/>
      <c r="EEX106" s="154"/>
      <c r="EEY106" s="154"/>
      <c r="EEZ106" s="154"/>
      <c r="EFA106" s="154"/>
      <c r="EFB106" s="154"/>
      <c r="EFC106" s="154"/>
      <c r="EFD106" s="154"/>
      <c r="EFE106" s="154"/>
      <c r="EFF106" s="154"/>
      <c r="EFG106" s="154"/>
      <c r="EFH106" s="154"/>
      <c r="EFI106" s="154"/>
      <c r="EFJ106" s="154"/>
      <c r="EFK106" s="154"/>
      <c r="EFL106" s="154"/>
      <c r="EFM106" s="154"/>
      <c r="EFN106" s="154"/>
      <c r="EFO106" s="154"/>
      <c r="EFP106" s="154"/>
      <c r="EFQ106" s="154"/>
      <c r="EFR106" s="154"/>
      <c r="EFS106" s="154"/>
      <c r="EFT106" s="154"/>
      <c r="EFU106" s="154"/>
      <c r="EFV106" s="154"/>
      <c r="EFW106" s="154"/>
      <c r="EFX106" s="154"/>
      <c r="EFY106" s="154"/>
      <c r="EFZ106" s="154"/>
      <c r="EGA106" s="154"/>
      <c r="EGB106" s="154"/>
      <c r="EGC106" s="154"/>
      <c r="EGD106" s="154"/>
      <c r="EGE106" s="154"/>
      <c r="EGF106" s="154"/>
      <c r="EGG106" s="154"/>
      <c r="EGH106" s="154"/>
      <c r="EGI106" s="154"/>
      <c r="EGJ106" s="154"/>
      <c r="EGK106" s="154"/>
      <c r="EGL106" s="154"/>
      <c r="EGM106" s="154"/>
      <c r="EGN106" s="154"/>
      <c r="EGO106" s="154"/>
      <c r="EGP106" s="154"/>
      <c r="EGQ106" s="154"/>
      <c r="EGR106" s="154"/>
      <c r="EGS106" s="154"/>
      <c r="EGT106" s="154"/>
      <c r="EGU106" s="154"/>
      <c r="EGV106" s="154"/>
      <c r="EGW106" s="154"/>
      <c r="EGX106" s="154"/>
      <c r="EGY106" s="154"/>
      <c r="EGZ106" s="154"/>
      <c r="EHA106" s="154"/>
      <c r="EHB106" s="154"/>
      <c r="EHC106" s="154"/>
      <c r="EHD106" s="154"/>
      <c r="EHE106" s="154"/>
      <c r="EHF106" s="154"/>
      <c r="EHG106" s="154"/>
      <c r="EHH106" s="154"/>
      <c r="EHI106" s="154"/>
      <c r="EHJ106" s="154"/>
      <c r="EHK106" s="154"/>
      <c r="EHL106" s="154"/>
      <c r="EHM106" s="154"/>
      <c r="EHN106" s="154"/>
      <c r="EHO106" s="154"/>
      <c r="EHP106" s="154"/>
      <c r="EHQ106" s="154"/>
      <c r="EHR106" s="154"/>
      <c r="EHS106" s="154"/>
      <c r="EHT106" s="154"/>
      <c r="EHU106" s="154"/>
      <c r="EHV106" s="154"/>
      <c r="EHW106" s="154"/>
      <c r="EHX106" s="154"/>
      <c r="EHY106" s="154"/>
      <c r="EHZ106" s="154"/>
      <c r="EIA106" s="154"/>
      <c r="EIB106" s="154"/>
      <c r="EIC106" s="154"/>
      <c r="EID106" s="154"/>
      <c r="EIE106" s="154"/>
      <c r="EIF106" s="154"/>
      <c r="EIG106" s="154"/>
      <c r="EIH106" s="154"/>
      <c r="EII106" s="154"/>
      <c r="EIJ106" s="154"/>
      <c r="EIK106" s="154"/>
      <c r="EIL106" s="154"/>
      <c r="EIM106" s="154"/>
      <c r="EIN106" s="154"/>
      <c r="EIO106" s="154"/>
      <c r="EIP106" s="154"/>
      <c r="EIQ106" s="154"/>
      <c r="EIR106" s="154"/>
      <c r="EIS106" s="154"/>
      <c r="EIT106" s="154"/>
      <c r="EIU106" s="154"/>
      <c r="EIV106" s="154"/>
      <c r="EIW106" s="154"/>
      <c r="EIX106" s="154"/>
      <c r="EIY106" s="154"/>
      <c r="EIZ106" s="154"/>
      <c r="EJA106" s="154"/>
      <c r="EJB106" s="154"/>
      <c r="EJC106" s="154"/>
      <c r="EJD106" s="154"/>
      <c r="EJE106" s="154"/>
      <c r="EJF106" s="154"/>
      <c r="EJG106" s="154"/>
      <c r="EJH106" s="154"/>
      <c r="EJI106" s="154"/>
      <c r="EJJ106" s="154"/>
      <c r="EJK106" s="154"/>
      <c r="EJL106" s="154"/>
      <c r="EJM106" s="154"/>
      <c r="EJN106" s="154"/>
      <c r="EJO106" s="154"/>
      <c r="EJP106" s="154"/>
      <c r="EJQ106" s="154"/>
      <c r="EJR106" s="154"/>
      <c r="EJS106" s="154"/>
      <c r="EJT106" s="154"/>
      <c r="EJU106" s="154"/>
      <c r="EJV106" s="154"/>
      <c r="EJW106" s="154"/>
      <c r="EJX106" s="154"/>
      <c r="EJY106" s="154"/>
      <c r="EJZ106" s="154"/>
      <c r="EKA106" s="154"/>
      <c r="EKB106" s="154"/>
      <c r="EKC106" s="154"/>
      <c r="EKD106" s="154"/>
      <c r="EKE106" s="154"/>
      <c r="EKF106" s="154"/>
      <c r="EKG106" s="154"/>
      <c r="EKH106" s="154"/>
      <c r="EKI106" s="154"/>
      <c r="EKJ106" s="154"/>
      <c r="EKK106" s="154"/>
      <c r="EKL106" s="154"/>
      <c r="EKM106" s="154"/>
      <c r="EKN106" s="154"/>
      <c r="EKO106" s="154"/>
      <c r="EKP106" s="154"/>
      <c r="EKQ106" s="154"/>
      <c r="EKR106" s="154"/>
      <c r="EKS106" s="154"/>
      <c r="EKT106" s="154"/>
      <c r="EKU106" s="154"/>
      <c r="EKV106" s="154"/>
      <c r="EKW106" s="154"/>
      <c r="EKX106" s="154"/>
      <c r="EKY106" s="154"/>
      <c r="EKZ106" s="154"/>
      <c r="ELA106" s="154"/>
      <c r="ELB106" s="154"/>
      <c r="ELC106" s="154"/>
      <c r="ELD106" s="154"/>
      <c r="ELE106" s="154"/>
      <c r="ELF106" s="154"/>
      <c r="ELG106" s="154"/>
      <c r="ELH106" s="154"/>
      <c r="ELI106" s="154"/>
      <c r="ELJ106" s="154"/>
      <c r="ELK106" s="154"/>
      <c r="ELL106" s="154"/>
      <c r="ELM106" s="154"/>
      <c r="ELN106" s="154"/>
      <c r="ELO106" s="154"/>
      <c r="ELP106" s="154"/>
      <c r="ELQ106" s="154"/>
      <c r="ELR106" s="154"/>
      <c r="ELS106" s="154"/>
      <c r="ELT106" s="154"/>
      <c r="ELU106" s="154"/>
      <c r="ELV106" s="154"/>
      <c r="ELW106" s="154"/>
      <c r="ELX106" s="154"/>
      <c r="ELY106" s="154"/>
      <c r="ELZ106" s="154"/>
      <c r="EMA106" s="154"/>
      <c r="EMB106" s="154"/>
      <c r="EMC106" s="154"/>
      <c r="EMD106" s="154"/>
      <c r="EME106" s="154"/>
      <c r="EMF106" s="154"/>
      <c r="EMG106" s="154"/>
      <c r="EMH106" s="154"/>
      <c r="EMI106" s="154"/>
      <c r="EMJ106" s="154"/>
      <c r="EMK106" s="154"/>
      <c r="EML106" s="154"/>
      <c r="EMM106" s="154"/>
      <c r="EMN106" s="154"/>
      <c r="EMO106" s="154"/>
      <c r="EMP106" s="154"/>
      <c r="EMQ106" s="154"/>
      <c r="EMR106" s="154"/>
      <c r="EMS106" s="154"/>
      <c r="EMT106" s="154"/>
      <c r="EMU106" s="154"/>
      <c r="EMV106" s="154"/>
      <c r="EMW106" s="154"/>
      <c r="EMX106" s="154"/>
      <c r="EMY106" s="154"/>
      <c r="EMZ106" s="154"/>
      <c r="ENA106" s="154"/>
      <c r="ENB106" s="154"/>
      <c r="ENC106" s="154"/>
      <c r="END106" s="154"/>
      <c r="ENE106" s="154"/>
      <c r="ENF106" s="154"/>
      <c r="ENG106" s="154"/>
      <c r="ENH106" s="154"/>
      <c r="ENI106" s="154"/>
      <c r="ENJ106" s="154"/>
      <c r="ENK106" s="154"/>
      <c r="ENL106" s="154"/>
      <c r="ENM106" s="154"/>
      <c r="ENN106" s="154"/>
      <c r="ENO106" s="154"/>
      <c r="ENP106" s="154"/>
      <c r="ENQ106" s="154"/>
      <c r="ENR106" s="154"/>
      <c r="ENS106" s="154"/>
      <c r="ENT106" s="154"/>
      <c r="ENU106" s="154"/>
      <c r="ENV106" s="154"/>
      <c r="ENW106" s="154"/>
      <c r="ENX106" s="154"/>
      <c r="ENY106" s="154"/>
      <c r="ENZ106" s="154"/>
      <c r="EOA106" s="154"/>
      <c r="EOB106" s="154"/>
      <c r="EOC106" s="154"/>
      <c r="EOD106" s="154"/>
      <c r="EOE106" s="154"/>
      <c r="EOF106" s="154"/>
      <c r="EOG106" s="154"/>
      <c r="EOH106" s="154"/>
      <c r="EOI106" s="154"/>
      <c r="EOJ106" s="154"/>
      <c r="EOK106" s="154"/>
      <c r="EOL106" s="154"/>
      <c r="EOM106" s="154"/>
      <c r="EON106" s="154"/>
      <c r="EOO106" s="154"/>
      <c r="EOP106" s="154"/>
      <c r="EOQ106" s="154"/>
      <c r="EOR106" s="154"/>
      <c r="EOS106" s="154"/>
      <c r="EOT106" s="154"/>
      <c r="EOU106" s="154"/>
      <c r="EOV106" s="154"/>
      <c r="EOW106" s="154"/>
      <c r="EOX106" s="154"/>
      <c r="EOY106" s="154"/>
      <c r="EOZ106" s="154"/>
      <c r="EPA106" s="154"/>
      <c r="EPB106" s="154"/>
      <c r="EPC106" s="154"/>
      <c r="EPD106" s="154"/>
      <c r="EPE106" s="154"/>
      <c r="EPF106" s="154"/>
      <c r="EPG106" s="154"/>
      <c r="EPH106" s="154"/>
      <c r="EPI106" s="154"/>
      <c r="EPJ106" s="154"/>
      <c r="EPK106" s="154"/>
      <c r="EPL106" s="154"/>
      <c r="EPM106" s="154"/>
      <c r="EPN106" s="154"/>
      <c r="EPO106" s="154"/>
      <c r="EPP106" s="154"/>
      <c r="EPQ106" s="154"/>
      <c r="EPR106" s="154"/>
      <c r="EPS106" s="154"/>
      <c r="EPT106" s="154"/>
      <c r="EPU106" s="154"/>
      <c r="EPV106" s="154"/>
      <c r="EPW106" s="154"/>
      <c r="EPX106" s="154"/>
      <c r="EPY106" s="154"/>
      <c r="EPZ106" s="154"/>
      <c r="EQA106" s="154"/>
      <c r="EQB106" s="154"/>
      <c r="EQC106" s="154"/>
      <c r="EQD106" s="154"/>
      <c r="EQE106" s="154"/>
      <c r="EQF106" s="154"/>
      <c r="EQG106" s="154"/>
      <c r="EQH106" s="154"/>
      <c r="EQI106" s="154"/>
      <c r="EQJ106" s="154"/>
      <c r="EQK106" s="154"/>
      <c r="EQL106" s="154"/>
      <c r="EQM106" s="154"/>
      <c r="EQN106" s="154"/>
      <c r="EQO106" s="154"/>
      <c r="EQP106" s="154"/>
      <c r="EQQ106" s="154"/>
      <c r="EQR106" s="154"/>
      <c r="EQS106" s="154"/>
      <c r="EQT106" s="154"/>
      <c r="EQU106" s="154"/>
      <c r="EQV106" s="154"/>
      <c r="EQW106" s="154"/>
      <c r="EQX106" s="154"/>
      <c r="EQY106" s="154"/>
      <c r="EQZ106" s="154"/>
      <c r="ERA106" s="154"/>
      <c r="ERB106" s="154"/>
      <c r="ERC106" s="154"/>
      <c r="ERD106" s="154"/>
      <c r="ERE106" s="154"/>
      <c r="ERF106" s="154"/>
      <c r="ERG106" s="154"/>
      <c r="ERH106" s="154"/>
      <c r="ERI106" s="154"/>
      <c r="ERJ106" s="154"/>
      <c r="ERK106" s="154"/>
      <c r="ERL106" s="154"/>
      <c r="ERM106" s="154"/>
      <c r="ERN106" s="154"/>
      <c r="ERO106" s="154"/>
      <c r="ERP106" s="154"/>
      <c r="ERQ106" s="154"/>
      <c r="ERR106" s="154"/>
      <c r="ERS106" s="154"/>
      <c r="ERT106" s="154"/>
      <c r="ERU106" s="154"/>
      <c r="ERV106" s="154"/>
      <c r="ERW106" s="154"/>
      <c r="ERX106" s="154"/>
      <c r="ERY106" s="154"/>
      <c r="ERZ106" s="154"/>
      <c r="ESA106" s="154"/>
      <c r="ESB106" s="154"/>
      <c r="ESC106" s="154"/>
      <c r="ESD106" s="154"/>
      <c r="ESE106" s="154"/>
      <c r="ESF106" s="154"/>
      <c r="ESG106" s="154"/>
      <c r="ESH106" s="154"/>
      <c r="ESI106" s="154"/>
      <c r="ESJ106" s="154"/>
      <c r="ESK106" s="154"/>
      <c r="ESL106" s="154"/>
      <c r="ESM106" s="154"/>
      <c r="ESN106" s="154"/>
      <c r="ESO106" s="154"/>
      <c r="ESP106" s="154"/>
      <c r="ESQ106" s="154"/>
      <c r="ESR106" s="154"/>
      <c r="ESS106" s="154"/>
      <c r="EST106" s="154"/>
      <c r="ESU106" s="154"/>
      <c r="ESV106" s="154"/>
      <c r="ESW106" s="154"/>
      <c r="ESX106" s="154"/>
      <c r="ESY106" s="154"/>
      <c r="ESZ106" s="154"/>
      <c r="ETA106" s="154"/>
      <c r="ETB106" s="154"/>
      <c r="ETC106" s="154"/>
      <c r="ETD106" s="154"/>
      <c r="ETE106" s="154"/>
      <c r="ETF106" s="154"/>
      <c r="ETG106" s="154"/>
      <c r="ETH106" s="154"/>
      <c r="ETI106" s="154"/>
      <c r="ETJ106" s="154"/>
      <c r="ETK106" s="154"/>
      <c r="ETL106" s="154"/>
      <c r="ETM106" s="154"/>
      <c r="ETN106" s="154"/>
      <c r="ETO106" s="154"/>
      <c r="ETP106" s="154"/>
      <c r="ETQ106" s="154"/>
      <c r="ETR106" s="154"/>
      <c r="ETS106" s="154"/>
      <c r="ETT106" s="154"/>
      <c r="ETU106" s="154"/>
      <c r="ETV106" s="154"/>
      <c r="ETW106" s="154"/>
      <c r="ETX106" s="154"/>
      <c r="ETY106" s="154"/>
      <c r="ETZ106" s="154"/>
      <c r="EUA106" s="154"/>
      <c r="EUB106" s="154"/>
      <c r="EUC106" s="154"/>
      <c r="EUD106" s="154"/>
      <c r="EUE106" s="154"/>
      <c r="EUF106" s="154"/>
      <c r="EUG106" s="154"/>
      <c r="EUH106" s="154"/>
      <c r="EUI106" s="154"/>
      <c r="EUJ106" s="154"/>
      <c r="EUK106" s="154"/>
      <c r="EUL106" s="154"/>
      <c r="EUM106" s="154"/>
      <c r="EUN106" s="154"/>
      <c r="EUO106" s="154"/>
      <c r="EUP106" s="154"/>
      <c r="EUQ106" s="154"/>
      <c r="EUR106" s="154"/>
      <c r="EUS106" s="154"/>
      <c r="EUT106" s="154"/>
      <c r="EUU106" s="154"/>
      <c r="EUV106" s="154"/>
      <c r="EUW106" s="154"/>
      <c r="EUX106" s="154"/>
      <c r="EUY106" s="154"/>
      <c r="EUZ106" s="154"/>
      <c r="EVA106" s="154"/>
      <c r="EVB106" s="154"/>
      <c r="EVC106" s="154"/>
      <c r="EVD106" s="154"/>
      <c r="EVE106" s="154"/>
      <c r="EVF106" s="154"/>
      <c r="EVG106" s="154"/>
      <c r="EVH106" s="154"/>
      <c r="EVI106" s="154"/>
      <c r="EVJ106" s="154"/>
      <c r="EVK106" s="154"/>
      <c r="EVL106" s="154"/>
      <c r="EVM106" s="154"/>
      <c r="EVN106" s="154"/>
      <c r="EVO106" s="154"/>
      <c r="EVP106" s="154"/>
      <c r="EVQ106" s="154"/>
      <c r="EVR106" s="154"/>
      <c r="EVS106" s="154"/>
      <c r="EVT106" s="154"/>
      <c r="EVU106" s="154"/>
      <c r="EVV106" s="154"/>
      <c r="EVW106" s="154"/>
      <c r="EVX106" s="154"/>
      <c r="EVY106" s="154"/>
      <c r="EVZ106" s="154"/>
      <c r="EWA106" s="154"/>
      <c r="EWB106" s="154"/>
      <c r="EWC106" s="154"/>
      <c r="EWD106" s="154"/>
      <c r="EWE106" s="154"/>
      <c r="EWF106" s="154"/>
      <c r="EWG106" s="154"/>
      <c r="EWH106" s="154"/>
      <c r="EWI106" s="154"/>
      <c r="EWJ106" s="154"/>
      <c r="EWK106" s="154"/>
      <c r="EWL106" s="154"/>
      <c r="EWM106" s="154"/>
      <c r="EWN106" s="154"/>
      <c r="EWO106" s="154"/>
      <c r="EWP106" s="154"/>
      <c r="EWQ106" s="154"/>
      <c r="EWR106" s="154"/>
      <c r="EWS106" s="154"/>
      <c r="EWT106" s="154"/>
      <c r="EWU106" s="154"/>
      <c r="EWV106" s="154"/>
      <c r="EWW106" s="154"/>
      <c r="EWX106" s="154"/>
      <c r="EWY106" s="154"/>
      <c r="EWZ106" s="154"/>
      <c r="EXA106" s="154"/>
      <c r="EXB106" s="154"/>
      <c r="EXC106" s="154"/>
      <c r="EXD106" s="154"/>
      <c r="EXE106" s="154"/>
      <c r="EXF106" s="154"/>
      <c r="EXG106" s="154"/>
      <c r="EXH106" s="154"/>
      <c r="EXI106" s="154"/>
      <c r="EXJ106" s="154"/>
      <c r="EXK106" s="154"/>
      <c r="EXL106" s="154"/>
      <c r="EXM106" s="154"/>
      <c r="EXN106" s="154"/>
      <c r="EXO106" s="154"/>
      <c r="EXP106" s="154"/>
      <c r="EXQ106" s="154"/>
      <c r="EXR106" s="154"/>
      <c r="EXS106" s="154"/>
      <c r="EXT106" s="154"/>
      <c r="EXU106" s="154"/>
      <c r="EXV106" s="154"/>
      <c r="EXW106" s="154"/>
      <c r="EXX106" s="154"/>
      <c r="EXY106" s="154"/>
      <c r="EXZ106" s="154"/>
      <c r="EYA106" s="154"/>
      <c r="EYB106" s="154"/>
      <c r="EYC106" s="154"/>
      <c r="EYD106" s="154"/>
      <c r="EYE106" s="154"/>
      <c r="EYF106" s="154"/>
      <c r="EYG106" s="154"/>
      <c r="EYH106" s="154"/>
      <c r="EYI106" s="154"/>
      <c r="EYJ106" s="154"/>
      <c r="EYK106" s="154"/>
      <c r="EYL106" s="154"/>
      <c r="EYM106" s="154"/>
      <c r="EYN106" s="154"/>
      <c r="EYO106" s="154"/>
      <c r="EYP106" s="154"/>
      <c r="EYQ106" s="154"/>
      <c r="EYR106" s="154"/>
      <c r="EYS106" s="154"/>
      <c r="EYT106" s="154"/>
      <c r="EYU106" s="154"/>
      <c r="EYV106" s="154"/>
      <c r="EYW106" s="154"/>
      <c r="EYX106" s="154"/>
      <c r="EYY106" s="154"/>
      <c r="EYZ106" s="154"/>
      <c r="EZA106" s="154"/>
      <c r="EZB106" s="154"/>
      <c r="EZC106" s="154"/>
      <c r="EZD106" s="154"/>
      <c r="EZE106" s="154"/>
      <c r="EZF106" s="154"/>
      <c r="EZG106" s="154"/>
      <c r="EZH106" s="154"/>
      <c r="EZI106" s="154"/>
      <c r="EZJ106" s="154"/>
      <c r="EZK106" s="154"/>
      <c r="EZL106" s="154"/>
      <c r="EZM106" s="154"/>
      <c r="EZN106" s="154"/>
      <c r="EZO106" s="154"/>
      <c r="EZP106" s="154"/>
      <c r="EZQ106" s="154"/>
      <c r="EZR106" s="154"/>
      <c r="EZS106" s="154"/>
      <c r="EZT106" s="154"/>
      <c r="EZU106" s="154"/>
      <c r="EZV106" s="154"/>
      <c r="EZW106" s="154"/>
      <c r="EZX106" s="154"/>
      <c r="EZY106" s="154"/>
      <c r="EZZ106" s="154"/>
      <c r="FAA106" s="154"/>
      <c r="FAB106" s="154"/>
      <c r="FAC106" s="154"/>
      <c r="FAD106" s="154"/>
      <c r="FAE106" s="154"/>
      <c r="FAF106" s="154"/>
      <c r="FAG106" s="154"/>
      <c r="FAH106" s="154"/>
      <c r="FAI106" s="154"/>
      <c r="FAJ106" s="154"/>
      <c r="FAK106" s="154"/>
      <c r="FAL106" s="154"/>
      <c r="FAM106" s="154"/>
      <c r="FAN106" s="154"/>
      <c r="FAO106" s="154"/>
      <c r="FAP106" s="154"/>
      <c r="FAQ106" s="154"/>
      <c r="FAR106" s="154"/>
      <c r="FAS106" s="154"/>
      <c r="FAT106" s="154"/>
      <c r="FAU106" s="154"/>
      <c r="FAV106" s="154"/>
      <c r="FAW106" s="154"/>
      <c r="FAX106" s="154"/>
      <c r="FAY106" s="154"/>
      <c r="FAZ106" s="154"/>
      <c r="FBA106" s="154"/>
      <c r="FBB106" s="154"/>
      <c r="FBC106" s="154"/>
      <c r="FBD106" s="154"/>
      <c r="FBE106" s="154"/>
      <c r="FBF106" s="154"/>
      <c r="FBG106" s="154"/>
      <c r="FBH106" s="154"/>
      <c r="FBI106" s="154"/>
      <c r="FBJ106" s="154"/>
      <c r="FBK106" s="154"/>
      <c r="FBL106" s="154"/>
      <c r="FBM106" s="154"/>
      <c r="FBN106" s="154"/>
      <c r="FBO106" s="154"/>
      <c r="FBP106" s="154"/>
      <c r="FBQ106" s="154"/>
      <c r="FBR106" s="154"/>
      <c r="FBS106" s="154"/>
      <c r="FBT106" s="154"/>
      <c r="FBU106" s="154"/>
      <c r="FBV106" s="154"/>
      <c r="FBW106" s="154"/>
      <c r="FBX106" s="154"/>
      <c r="FBY106" s="154"/>
      <c r="FBZ106" s="154"/>
      <c r="FCA106" s="154"/>
      <c r="FCB106" s="154"/>
      <c r="FCC106" s="154"/>
      <c r="FCD106" s="154"/>
      <c r="FCE106" s="154"/>
      <c r="FCF106" s="154"/>
      <c r="FCG106" s="154"/>
      <c r="FCH106" s="154"/>
      <c r="FCI106" s="154"/>
      <c r="FCJ106" s="154"/>
      <c r="FCK106" s="154"/>
      <c r="FCL106" s="154"/>
      <c r="FCM106" s="154"/>
      <c r="FCN106" s="154"/>
      <c r="FCO106" s="154"/>
      <c r="FCP106" s="154"/>
      <c r="FCQ106" s="154"/>
      <c r="FCR106" s="154"/>
      <c r="FCS106" s="154"/>
      <c r="FCT106" s="154"/>
      <c r="FCU106" s="154"/>
      <c r="FCV106" s="154"/>
      <c r="FCW106" s="154"/>
      <c r="FCX106" s="154"/>
      <c r="FCY106" s="154"/>
      <c r="FCZ106" s="154"/>
      <c r="FDA106" s="154"/>
      <c r="FDB106" s="154"/>
      <c r="FDC106" s="154"/>
      <c r="FDD106" s="154"/>
      <c r="FDE106" s="154"/>
      <c r="FDF106" s="154"/>
      <c r="FDG106" s="154"/>
      <c r="FDH106" s="154"/>
      <c r="FDI106" s="154"/>
      <c r="FDJ106" s="154"/>
      <c r="FDK106" s="154"/>
      <c r="FDL106" s="154"/>
      <c r="FDM106" s="154"/>
      <c r="FDN106" s="154"/>
      <c r="FDO106" s="154"/>
      <c r="FDP106" s="154"/>
      <c r="FDQ106" s="154"/>
      <c r="FDR106" s="154"/>
      <c r="FDS106" s="154"/>
      <c r="FDT106" s="154"/>
      <c r="FDU106" s="154"/>
      <c r="FDV106" s="154"/>
      <c r="FDW106" s="154"/>
      <c r="FDX106" s="154"/>
      <c r="FDY106" s="154"/>
      <c r="FDZ106" s="154"/>
      <c r="FEA106" s="154"/>
      <c r="FEB106" s="154"/>
      <c r="FEC106" s="154"/>
      <c r="FED106" s="154"/>
      <c r="FEE106" s="154"/>
      <c r="FEF106" s="154"/>
      <c r="FEG106" s="154"/>
      <c r="FEH106" s="154"/>
      <c r="FEI106" s="154"/>
      <c r="FEJ106" s="154"/>
      <c r="FEK106" s="154"/>
      <c r="FEL106" s="154"/>
      <c r="FEM106" s="154"/>
      <c r="FEN106" s="154"/>
      <c r="FEO106" s="154"/>
      <c r="FEP106" s="154"/>
      <c r="FEQ106" s="154"/>
      <c r="FER106" s="154"/>
      <c r="FES106" s="154"/>
      <c r="FET106" s="154"/>
      <c r="FEU106" s="154"/>
      <c r="FEV106" s="154"/>
      <c r="FEW106" s="154"/>
      <c r="FEX106" s="154"/>
      <c r="FEY106" s="154"/>
      <c r="FEZ106" s="154"/>
      <c r="FFA106" s="154"/>
      <c r="FFB106" s="154"/>
      <c r="FFC106" s="154"/>
      <c r="FFD106" s="154"/>
      <c r="FFE106" s="154"/>
      <c r="FFF106" s="154"/>
      <c r="FFG106" s="154"/>
      <c r="FFH106" s="154"/>
      <c r="FFI106" s="154"/>
      <c r="FFJ106" s="154"/>
      <c r="FFK106" s="154"/>
      <c r="FFL106" s="154"/>
      <c r="FFM106" s="154"/>
      <c r="FFN106" s="154"/>
      <c r="FFO106" s="154"/>
      <c r="FFP106" s="154"/>
      <c r="FFQ106" s="154"/>
      <c r="FFR106" s="154"/>
      <c r="FFS106" s="154"/>
      <c r="FFT106" s="154"/>
      <c r="FFU106" s="154"/>
      <c r="FFV106" s="154"/>
      <c r="FFW106" s="154"/>
      <c r="FFX106" s="154"/>
      <c r="FFY106" s="154"/>
      <c r="FFZ106" s="154"/>
      <c r="FGA106" s="154"/>
      <c r="FGB106" s="154"/>
      <c r="FGC106" s="154"/>
      <c r="FGD106" s="154"/>
      <c r="FGE106" s="154"/>
      <c r="FGF106" s="154"/>
      <c r="FGG106" s="154"/>
      <c r="FGH106" s="154"/>
      <c r="FGI106" s="154"/>
      <c r="FGJ106" s="154"/>
      <c r="FGK106" s="154"/>
      <c r="FGL106" s="154"/>
      <c r="FGM106" s="154"/>
      <c r="FGN106" s="154"/>
      <c r="FGO106" s="154"/>
      <c r="FGP106" s="154"/>
      <c r="FGQ106" s="154"/>
      <c r="FGR106" s="154"/>
      <c r="FGS106" s="154"/>
      <c r="FGT106" s="154"/>
      <c r="FGU106" s="154"/>
      <c r="FGV106" s="154"/>
      <c r="FGW106" s="154"/>
      <c r="FGX106" s="154"/>
      <c r="FGY106" s="154"/>
      <c r="FGZ106" s="154"/>
      <c r="FHA106" s="154"/>
      <c r="FHB106" s="154"/>
      <c r="FHC106" s="154"/>
      <c r="FHD106" s="154"/>
      <c r="FHE106" s="154"/>
      <c r="FHF106" s="154"/>
      <c r="FHG106" s="154"/>
      <c r="FHH106" s="154"/>
      <c r="FHI106" s="154"/>
      <c r="FHJ106" s="154"/>
      <c r="FHK106" s="154"/>
      <c r="FHL106" s="154"/>
      <c r="FHM106" s="154"/>
      <c r="FHN106" s="154"/>
      <c r="FHO106" s="154"/>
      <c r="FHP106" s="154"/>
      <c r="FHQ106" s="154"/>
      <c r="FHR106" s="154"/>
      <c r="FHS106" s="154"/>
      <c r="FHT106" s="154"/>
      <c r="FHU106" s="154"/>
      <c r="FHV106" s="154"/>
      <c r="FHW106" s="154"/>
      <c r="FHX106" s="154"/>
      <c r="FHY106" s="154"/>
      <c r="FHZ106" s="154"/>
      <c r="FIA106" s="154"/>
      <c r="FIB106" s="154"/>
      <c r="FIC106" s="154"/>
      <c r="FID106" s="154"/>
      <c r="FIE106" s="154"/>
      <c r="FIF106" s="154"/>
      <c r="FIG106" s="154"/>
      <c r="FIH106" s="154"/>
      <c r="FII106" s="154"/>
      <c r="FIJ106" s="154"/>
      <c r="FIK106" s="154"/>
      <c r="FIL106" s="154"/>
      <c r="FIM106" s="154"/>
      <c r="FIN106" s="154"/>
      <c r="FIO106" s="154"/>
      <c r="FIP106" s="154"/>
      <c r="FIQ106" s="154"/>
      <c r="FIR106" s="154"/>
      <c r="FIS106" s="154"/>
      <c r="FIT106" s="154"/>
      <c r="FIU106" s="154"/>
      <c r="FIV106" s="154"/>
      <c r="FIW106" s="154"/>
      <c r="FIX106" s="154"/>
      <c r="FIY106" s="154"/>
      <c r="FIZ106" s="154"/>
      <c r="FJA106" s="154"/>
      <c r="FJB106" s="154"/>
      <c r="FJC106" s="154"/>
      <c r="FJD106" s="154"/>
      <c r="FJE106" s="154"/>
      <c r="FJF106" s="154"/>
      <c r="FJG106" s="154"/>
      <c r="FJH106" s="154"/>
      <c r="FJI106" s="154"/>
      <c r="FJJ106" s="154"/>
      <c r="FJK106" s="154"/>
      <c r="FJL106" s="154"/>
      <c r="FJM106" s="154"/>
      <c r="FJN106" s="154"/>
      <c r="FJO106" s="154"/>
      <c r="FJP106" s="154"/>
      <c r="FJQ106" s="154"/>
      <c r="FJR106" s="154"/>
      <c r="FJS106" s="154"/>
      <c r="FJT106" s="154"/>
      <c r="FJU106" s="154"/>
      <c r="FJV106" s="154"/>
      <c r="FJW106" s="154"/>
      <c r="FJX106" s="154"/>
      <c r="FJY106" s="154"/>
      <c r="FJZ106" s="154"/>
      <c r="FKA106" s="154"/>
      <c r="FKB106" s="154"/>
      <c r="FKC106" s="154"/>
      <c r="FKD106" s="154"/>
      <c r="FKE106" s="154"/>
      <c r="FKF106" s="154"/>
      <c r="FKG106" s="154"/>
      <c r="FKH106" s="154"/>
      <c r="FKI106" s="154"/>
      <c r="FKJ106" s="154"/>
      <c r="FKK106" s="154"/>
      <c r="FKL106" s="154"/>
      <c r="FKM106" s="154"/>
      <c r="FKN106" s="154"/>
      <c r="FKO106" s="154"/>
      <c r="FKP106" s="154"/>
      <c r="FKQ106" s="154"/>
      <c r="FKR106" s="154"/>
      <c r="FKS106" s="154"/>
      <c r="FKT106" s="154"/>
      <c r="FKU106" s="154"/>
      <c r="FKV106" s="154"/>
      <c r="FKW106" s="154"/>
      <c r="FKX106" s="154"/>
      <c r="FKY106" s="154"/>
      <c r="FKZ106" s="154"/>
      <c r="FLA106" s="154"/>
      <c r="FLB106" s="154"/>
      <c r="FLC106" s="154"/>
      <c r="FLD106" s="154"/>
      <c r="FLE106" s="154"/>
      <c r="FLF106" s="154"/>
      <c r="FLG106" s="154"/>
      <c r="FLH106" s="154"/>
      <c r="FLI106" s="154"/>
      <c r="FLJ106" s="154"/>
      <c r="FLK106" s="154"/>
      <c r="FLL106" s="154"/>
      <c r="FLM106" s="154"/>
      <c r="FLN106" s="154"/>
      <c r="FLO106" s="154"/>
      <c r="FLP106" s="154"/>
      <c r="FLQ106" s="154"/>
      <c r="FLR106" s="154"/>
      <c r="FLS106" s="154"/>
      <c r="FLT106" s="154"/>
      <c r="FLU106" s="154"/>
      <c r="FLV106" s="154"/>
      <c r="FLW106" s="154"/>
      <c r="FLX106" s="154"/>
      <c r="FLY106" s="154"/>
      <c r="FLZ106" s="154"/>
      <c r="FMA106" s="154"/>
      <c r="FMB106" s="154"/>
      <c r="FMC106" s="154"/>
      <c r="FMD106" s="154"/>
      <c r="FME106" s="154"/>
      <c r="FMF106" s="154"/>
      <c r="FMG106" s="154"/>
      <c r="FMH106" s="154"/>
      <c r="FMI106" s="154"/>
      <c r="FMJ106" s="154"/>
      <c r="FMK106" s="154"/>
      <c r="FML106" s="154"/>
      <c r="FMM106" s="154"/>
      <c r="FMN106" s="154"/>
      <c r="FMO106" s="154"/>
      <c r="FMP106" s="154"/>
      <c r="FMQ106" s="154"/>
      <c r="FMR106" s="154"/>
      <c r="FMS106" s="154"/>
      <c r="FMT106" s="154"/>
      <c r="FMU106" s="154"/>
      <c r="FMV106" s="154"/>
      <c r="FMW106" s="154"/>
      <c r="FMX106" s="154"/>
      <c r="FMY106" s="154"/>
      <c r="FMZ106" s="154"/>
      <c r="FNA106" s="154"/>
      <c r="FNB106" s="154"/>
      <c r="FNC106" s="154"/>
      <c r="FND106" s="154"/>
      <c r="FNE106" s="154"/>
      <c r="FNF106" s="154"/>
      <c r="FNG106" s="154"/>
      <c r="FNH106" s="154"/>
      <c r="FNI106" s="154"/>
      <c r="FNJ106" s="154"/>
      <c r="FNK106" s="154"/>
      <c r="FNL106" s="154"/>
      <c r="FNM106" s="154"/>
      <c r="FNN106" s="154"/>
      <c r="FNO106" s="154"/>
      <c r="FNP106" s="154"/>
      <c r="FNQ106" s="154"/>
      <c r="FNR106" s="154"/>
      <c r="FNS106" s="154"/>
      <c r="FNT106" s="154"/>
      <c r="FNU106" s="154"/>
      <c r="FNV106" s="154"/>
      <c r="FNW106" s="154"/>
      <c r="FNX106" s="154"/>
      <c r="FNY106" s="154"/>
      <c r="FNZ106" s="154"/>
      <c r="FOA106" s="154"/>
      <c r="FOB106" s="154"/>
      <c r="FOC106" s="154"/>
      <c r="FOD106" s="154"/>
      <c r="FOE106" s="154"/>
      <c r="FOF106" s="154"/>
      <c r="FOG106" s="154"/>
      <c r="FOH106" s="154"/>
      <c r="FOI106" s="154"/>
      <c r="FOJ106" s="154"/>
      <c r="FOK106" s="154"/>
      <c r="FOL106" s="154"/>
      <c r="FOM106" s="154"/>
      <c r="FON106" s="154"/>
      <c r="FOO106" s="154"/>
      <c r="FOP106" s="154"/>
      <c r="FOQ106" s="154"/>
      <c r="FOR106" s="154"/>
      <c r="FOS106" s="154"/>
      <c r="FOT106" s="154"/>
      <c r="FOU106" s="154"/>
      <c r="FOV106" s="154"/>
      <c r="FOW106" s="154"/>
      <c r="FOX106" s="154"/>
      <c r="FOY106" s="154"/>
      <c r="FOZ106" s="154"/>
      <c r="FPA106" s="154"/>
      <c r="FPB106" s="154"/>
      <c r="FPC106" s="154"/>
      <c r="FPD106" s="154"/>
      <c r="FPE106" s="154"/>
      <c r="FPF106" s="154"/>
      <c r="FPG106" s="154"/>
      <c r="FPH106" s="154"/>
      <c r="FPI106" s="154"/>
      <c r="FPJ106" s="154"/>
      <c r="FPK106" s="154"/>
      <c r="FPL106" s="154"/>
      <c r="FPM106" s="154"/>
      <c r="FPN106" s="154"/>
      <c r="FPO106" s="154"/>
      <c r="FPP106" s="154"/>
      <c r="FPQ106" s="154"/>
      <c r="FPR106" s="154"/>
      <c r="FPS106" s="154"/>
      <c r="FPT106" s="154"/>
      <c r="FPU106" s="154"/>
      <c r="FPV106" s="154"/>
      <c r="FPW106" s="154"/>
      <c r="FPX106" s="154"/>
      <c r="FPY106" s="154"/>
      <c r="FPZ106" s="154"/>
      <c r="FQA106" s="154"/>
      <c r="FQB106" s="154"/>
      <c r="FQC106" s="154"/>
      <c r="FQD106" s="154"/>
      <c r="FQE106" s="154"/>
      <c r="FQF106" s="154"/>
      <c r="FQG106" s="154"/>
      <c r="FQH106" s="154"/>
      <c r="FQI106" s="154"/>
      <c r="FQJ106" s="154"/>
      <c r="FQK106" s="154"/>
      <c r="FQL106" s="154"/>
      <c r="FQM106" s="154"/>
      <c r="FQN106" s="154"/>
      <c r="FQO106" s="154"/>
      <c r="FQP106" s="154"/>
      <c r="FQQ106" s="154"/>
      <c r="FQR106" s="154"/>
      <c r="FQS106" s="154"/>
      <c r="FQT106" s="154"/>
      <c r="FQU106" s="154"/>
      <c r="FQV106" s="154"/>
      <c r="FQW106" s="154"/>
      <c r="FQX106" s="154"/>
      <c r="FQY106" s="154"/>
      <c r="FQZ106" s="154"/>
      <c r="FRA106" s="154"/>
      <c r="FRB106" s="154"/>
      <c r="FRC106" s="154"/>
      <c r="FRD106" s="154"/>
      <c r="FRE106" s="154"/>
      <c r="FRF106" s="154"/>
      <c r="FRG106" s="154"/>
      <c r="FRH106" s="154"/>
      <c r="FRI106" s="154"/>
      <c r="FRJ106" s="154"/>
      <c r="FRK106" s="154"/>
      <c r="FRL106" s="154"/>
      <c r="FRM106" s="154"/>
      <c r="FRN106" s="154"/>
      <c r="FRO106" s="154"/>
      <c r="FRP106" s="154"/>
      <c r="FRQ106" s="154"/>
      <c r="FRR106" s="154"/>
      <c r="FRS106" s="154"/>
      <c r="FRT106" s="154"/>
      <c r="FRU106" s="154"/>
      <c r="FRV106" s="154"/>
      <c r="FRW106" s="154"/>
      <c r="FRX106" s="154"/>
      <c r="FRY106" s="154"/>
      <c r="FRZ106" s="154"/>
      <c r="FSA106" s="154"/>
      <c r="FSB106" s="154"/>
      <c r="FSC106" s="154"/>
      <c r="FSD106" s="154"/>
      <c r="FSE106" s="154"/>
      <c r="FSF106" s="154"/>
      <c r="FSG106" s="154"/>
      <c r="FSH106" s="154"/>
      <c r="FSI106" s="154"/>
      <c r="FSJ106" s="154"/>
      <c r="FSK106" s="154"/>
      <c r="FSL106" s="154"/>
      <c r="FSM106" s="154"/>
      <c r="FSN106" s="154"/>
      <c r="FSO106" s="154"/>
      <c r="FSP106" s="154"/>
      <c r="FSQ106" s="154"/>
      <c r="FSR106" s="154"/>
      <c r="FSS106" s="154"/>
      <c r="FST106" s="154"/>
      <c r="FSU106" s="154"/>
      <c r="FSV106" s="154"/>
      <c r="FSW106" s="154"/>
      <c r="FSX106" s="154"/>
      <c r="FSY106" s="154"/>
      <c r="FSZ106" s="154"/>
      <c r="FTA106" s="154"/>
      <c r="FTB106" s="154"/>
      <c r="FTC106" s="154"/>
      <c r="FTD106" s="154"/>
      <c r="FTE106" s="154"/>
      <c r="FTF106" s="154"/>
      <c r="FTG106" s="154"/>
      <c r="FTH106" s="154"/>
      <c r="FTI106" s="154"/>
      <c r="FTJ106" s="154"/>
      <c r="FTK106" s="154"/>
      <c r="FTL106" s="154"/>
      <c r="FTM106" s="154"/>
      <c r="FTN106" s="154"/>
      <c r="FTO106" s="154"/>
      <c r="FTP106" s="154"/>
      <c r="FTQ106" s="154"/>
      <c r="FTR106" s="154"/>
      <c r="FTS106" s="154"/>
      <c r="FTT106" s="154"/>
      <c r="FTU106" s="154"/>
      <c r="FTV106" s="154"/>
      <c r="FTW106" s="154"/>
      <c r="FTX106" s="154"/>
      <c r="FTY106" s="154"/>
      <c r="FTZ106" s="154"/>
      <c r="FUA106" s="154"/>
      <c r="FUB106" s="154"/>
      <c r="FUC106" s="154"/>
      <c r="FUD106" s="154"/>
      <c r="FUE106" s="154"/>
      <c r="FUF106" s="154"/>
      <c r="FUG106" s="154"/>
      <c r="FUH106" s="154"/>
      <c r="FUI106" s="154"/>
      <c r="FUJ106" s="154"/>
      <c r="FUK106" s="154"/>
      <c r="FUL106" s="154"/>
      <c r="FUM106" s="154"/>
      <c r="FUN106" s="154"/>
      <c r="FUO106" s="154"/>
      <c r="FUP106" s="154"/>
      <c r="FUQ106" s="154"/>
      <c r="FUR106" s="154"/>
      <c r="FUS106" s="154"/>
      <c r="FUT106" s="154"/>
      <c r="FUU106" s="154"/>
      <c r="FUV106" s="154"/>
      <c r="FUW106" s="154"/>
      <c r="FUX106" s="154"/>
      <c r="FUY106" s="154"/>
      <c r="FUZ106" s="154"/>
      <c r="FVA106" s="154"/>
      <c r="FVB106" s="154"/>
      <c r="FVC106" s="154"/>
      <c r="FVD106" s="154"/>
      <c r="FVE106" s="154"/>
      <c r="FVF106" s="154"/>
      <c r="FVG106" s="154"/>
      <c r="FVH106" s="154"/>
      <c r="FVI106" s="154"/>
      <c r="FVJ106" s="154"/>
      <c r="FVK106" s="154"/>
      <c r="FVL106" s="154"/>
      <c r="FVM106" s="154"/>
      <c r="FVN106" s="154"/>
      <c r="FVO106" s="154"/>
      <c r="FVP106" s="154"/>
      <c r="FVQ106" s="154"/>
      <c r="FVR106" s="154"/>
      <c r="FVS106" s="154"/>
      <c r="FVT106" s="154"/>
      <c r="FVU106" s="154"/>
      <c r="FVV106" s="154"/>
      <c r="FVW106" s="154"/>
      <c r="FVX106" s="154"/>
      <c r="FVY106" s="154"/>
      <c r="FVZ106" s="154"/>
      <c r="FWA106" s="154"/>
      <c r="FWB106" s="154"/>
      <c r="FWC106" s="154"/>
      <c r="FWD106" s="154"/>
      <c r="FWE106" s="154"/>
      <c r="FWF106" s="154"/>
      <c r="FWG106" s="154"/>
      <c r="FWH106" s="154"/>
      <c r="FWI106" s="154"/>
      <c r="FWJ106" s="154"/>
      <c r="FWK106" s="154"/>
      <c r="FWL106" s="154"/>
      <c r="FWM106" s="154"/>
      <c r="FWN106" s="154"/>
      <c r="FWO106" s="154"/>
      <c r="FWP106" s="154"/>
      <c r="FWQ106" s="154"/>
      <c r="FWR106" s="154"/>
      <c r="FWS106" s="154"/>
      <c r="FWT106" s="154"/>
      <c r="FWU106" s="154"/>
      <c r="FWV106" s="154"/>
      <c r="FWW106" s="154"/>
      <c r="FWX106" s="154"/>
      <c r="FWY106" s="154"/>
      <c r="FWZ106" s="154"/>
      <c r="FXA106" s="154"/>
      <c r="FXB106" s="154"/>
      <c r="FXC106" s="154"/>
      <c r="FXD106" s="154"/>
      <c r="FXE106" s="154"/>
      <c r="FXF106" s="154"/>
      <c r="FXG106" s="154"/>
      <c r="FXH106" s="154"/>
      <c r="FXI106" s="154"/>
      <c r="FXJ106" s="154"/>
      <c r="FXK106" s="154"/>
      <c r="FXL106" s="154"/>
      <c r="FXM106" s="154"/>
      <c r="FXN106" s="154"/>
      <c r="FXO106" s="154"/>
      <c r="FXP106" s="154"/>
      <c r="FXQ106" s="154"/>
      <c r="FXR106" s="154"/>
      <c r="FXS106" s="154"/>
      <c r="FXT106" s="154"/>
      <c r="FXU106" s="154"/>
      <c r="FXV106" s="154"/>
      <c r="FXW106" s="154"/>
      <c r="FXX106" s="154"/>
      <c r="FXY106" s="154"/>
      <c r="FXZ106" s="154"/>
      <c r="FYA106" s="154"/>
      <c r="FYB106" s="154"/>
      <c r="FYC106" s="154"/>
      <c r="FYD106" s="154"/>
      <c r="FYE106" s="154"/>
      <c r="FYF106" s="154"/>
      <c r="FYG106" s="154"/>
      <c r="FYH106" s="154"/>
      <c r="FYI106" s="154"/>
      <c r="FYJ106" s="154"/>
      <c r="FYK106" s="154"/>
      <c r="FYL106" s="154"/>
      <c r="FYM106" s="154"/>
      <c r="FYN106" s="154"/>
      <c r="FYO106" s="154"/>
      <c r="FYP106" s="154"/>
      <c r="FYQ106" s="154"/>
      <c r="FYR106" s="154"/>
      <c r="FYS106" s="154"/>
      <c r="FYT106" s="154"/>
      <c r="FYU106" s="154"/>
      <c r="FYV106" s="154"/>
      <c r="FYW106" s="154"/>
      <c r="FYX106" s="154"/>
      <c r="FYY106" s="154"/>
      <c r="FYZ106" s="154"/>
      <c r="FZA106" s="154"/>
      <c r="FZB106" s="154"/>
      <c r="FZC106" s="154"/>
      <c r="FZD106" s="154"/>
      <c r="FZE106" s="154"/>
      <c r="FZF106" s="154"/>
      <c r="FZG106" s="154"/>
      <c r="FZH106" s="154"/>
      <c r="FZI106" s="154"/>
      <c r="FZJ106" s="154"/>
      <c r="FZK106" s="154"/>
      <c r="FZL106" s="154"/>
      <c r="FZM106" s="154"/>
      <c r="FZN106" s="154"/>
      <c r="FZO106" s="154"/>
      <c r="FZP106" s="154"/>
      <c r="FZQ106" s="154"/>
      <c r="FZR106" s="154"/>
      <c r="FZS106" s="154"/>
      <c r="FZT106" s="154"/>
      <c r="FZU106" s="154"/>
      <c r="FZV106" s="154"/>
      <c r="FZW106" s="154"/>
      <c r="FZX106" s="154"/>
      <c r="FZY106" s="154"/>
      <c r="FZZ106" s="154"/>
      <c r="GAA106" s="154"/>
      <c r="GAB106" s="154"/>
      <c r="GAC106" s="154"/>
      <c r="GAD106" s="154"/>
      <c r="GAE106" s="154"/>
      <c r="GAF106" s="154"/>
      <c r="GAG106" s="154"/>
      <c r="GAH106" s="154"/>
      <c r="GAI106" s="154"/>
      <c r="GAJ106" s="154"/>
      <c r="GAK106" s="154"/>
      <c r="GAL106" s="154"/>
      <c r="GAM106" s="154"/>
      <c r="GAN106" s="154"/>
      <c r="GAO106" s="154"/>
      <c r="GAP106" s="154"/>
      <c r="GAQ106" s="154"/>
      <c r="GAR106" s="154"/>
      <c r="GAS106" s="154"/>
      <c r="GAT106" s="154"/>
      <c r="GAU106" s="154"/>
      <c r="GAV106" s="154"/>
      <c r="GAW106" s="154"/>
      <c r="GAX106" s="154"/>
      <c r="GAY106" s="154"/>
      <c r="GAZ106" s="154"/>
      <c r="GBA106" s="154"/>
      <c r="GBB106" s="154"/>
      <c r="GBC106" s="154"/>
      <c r="GBD106" s="154"/>
      <c r="GBE106" s="154"/>
      <c r="GBF106" s="154"/>
      <c r="GBG106" s="154"/>
      <c r="GBH106" s="154"/>
      <c r="GBI106" s="154"/>
      <c r="GBJ106" s="154"/>
      <c r="GBK106" s="154"/>
      <c r="GBL106" s="154"/>
      <c r="GBM106" s="154"/>
      <c r="GBN106" s="154"/>
      <c r="GBO106" s="154"/>
      <c r="GBP106" s="154"/>
      <c r="GBQ106" s="154"/>
      <c r="GBR106" s="154"/>
      <c r="GBS106" s="154"/>
      <c r="GBT106" s="154"/>
      <c r="GBU106" s="154"/>
      <c r="GBV106" s="154"/>
      <c r="GBW106" s="154"/>
      <c r="GBX106" s="154"/>
      <c r="GBY106" s="154"/>
      <c r="GBZ106" s="154"/>
      <c r="GCA106" s="154"/>
      <c r="GCB106" s="154"/>
      <c r="GCC106" s="154"/>
      <c r="GCD106" s="154"/>
      <c r="GCE106" s="154"/>
      <c r="GCF106" s="154"/>
      <c r="GCG106" s="154"/>
      <c r="GCH106" s="154"/>
      <c r="GCI106" s="154"/>
      <c r="GCJ106" s="154"/>
      <c r="GCK106" s="154"/>
      <c r="GCL106" s="154"/>
      <c r="GCM106" s="154"/>
      <c r="GCN106" s="154"/>
      <c r="GCO106" s="154"/>
      <c r="GCP106" s="154"/>
      <c r="GCQ106" s="154"/>
      <c r="GCR106" s="154"/>
      <c r="GCS106" s="154"/>
      <c r="GCT106" s="154"/>
      <c r="GCU106" s="154"/>
      <c r="GCV106" s="154"/>
      <c r="GCW106" s="154"/>
      <c r="GCX106" s="154"/>
      <c r="GCY106" s="154"/>
      <c r="GCZ106" s="154"/>
      <c r="GDA106" s="154"/>
      <c r="GDB106" s="154"/>
      <c r="GDC106" s="154"/>
      <c r="GDD106" s="154"/>
      <c r="GDE106" s="154"/>
      <c r="GDF106" s="154"/>
      <c r="GDG106" s="154"/>
      <c r="GDH106" s="154"/>
      <c r="GDI106" s="154"/>
      <c r="GDJ106" s="154"/>
      <c r="GDK106" s="154"/>
      <c r="GDL106" s="154"/>
      <c r="GDM106" s="154"/>
      <c r="GDN106" s="154"/>
      <c r="GDO106" s="154"/>
      <c r="GDP106" s="154"/>
      <c r="GDQ106" s="154"/>
      <c r="GDR106" s="154"/>
      <c r="GDS106" s="154"/>
      <c r="GDT106" s="154"/>
      <c r="GDU106" s="154"/>
      <c r="GDV106" s="154"/>
      <c r="GDW106" s="154"/>
      <c r="GDX106" s="154"/>
      <c r="GDY106" s="154"/>
      <c r="GDZ106" s="154"/>
      <c r="GEA106" s="154"/>
      <c r="GEB106" s="154"/>
      <c r="GEC106" s="154"/>
      <c r="GED106" s="154"/>
      <c r="GEE106" s="154"/>
      <c r="GEF106" s="154"/>
      <c r="GEG106" s="154"/>
      <c r="GEH106" s="154"/>
      <c r="GEI106" s="154"/>
      <c r="GEJ106" s="154"/>
      <c r="GEK106" s="154"/>
      <c r="GEL106" s="154"/>
      <c r="GEM106" s="154"/>
      <c r="GEN106" s="154"/>
      <c r="GEO106" s="154"/>
      <c r="GEP106" s="154"/>
      <c r="GEQ106" s="154"/>
      <c r="GER106" s="154"/>
      <c r="GES106" s="154"/>
      <c r="GET106" s="154"/>
      <c r="GEU106" s="154"/>
      <c r="GEV106" s="154"/>
      <c r="GEW106" s="154"/>
      <c r="GEX106" s="154"/>
      <c r="GEY106" s="154"/>
      <c r="GEZ106" s="154"/>
      <c r="GFA106" s="154"/>
      <c r="GFB106" s="154"/>
      <c r="GFC106" s="154"/>
      <c r="GFD106" s="154"/>
      <c r="GFE106" s="154"/>
      <c r="GFF106" s="154"/>
      <c r="GFG106" s="154"/>
      <c r="GFH106" s="154"/>
      <c r="GFI106" s="154"/>
      <c r="GFJ106" s="154"/>
      <c r="GFK106" s="154"/>
      <c r="GFL106" s="154"/>
      <c r="GFM106" s="154"/>
      <c r="GFN106" s="154"/>
      <c r="GFO106" s="154"/>
      <c r="GFP106" s="154"/>
      <c r="GFQ106" s="154"/>
      <c r="GFR106" s="154"/>
      <c r="GFS106" s="154"/>
      <c r="GFT106" s="154"/>
      <c r="GFU106" s="154"/>
      <c r="GFV106" s="154"/>
      <c r="GFW106" s="154"/>
      <c r="GFX106" s="154"/>
      <c r="GFY106" s="154"/>
      <c r="GFZ106" s="154"/>
      <c r="GGA106" s="154"/>
      <c r="GGB106" s="154"/>
      <c r="GGC106" s="154"/>
      <c r="GGD106" s="154"/>
      <c r="GGE106" s="154"/>
      <c r="GGF106" s="154"/>
      <c r="GGG106" s="154"/>
      <c r="GGH106" s="154"/>
      <c r="GGI106" s="154"/>
      <c r="GGJ106" s="154"/>
      <c r="GGK106" s="154"/>
      <c r="GGL106" s="154"/>
      <c r="GGM106" s="154"/>
      <c r="GGN106" s="154"/>
      <c r="GGO106" s="154"/>
      <c r="GGP106" s="154"/>
      <c r="GGQ106" s="154"/>
      <c r="GGR106" s="154"/>
      <c r="GGS106" s="154"/>
      <c r="GGT106" s="154"/>
      <c r="GGU106" s="154"/>
      <c r="GGV106" s="154"/>
      <c r="GGW106" s="154"/>
      <c r="GGX106" s="154"/>
      <c r="GGY106" s="154"/>
      <c r="GGZ106" s="154"/>
      <c r="GHA106" s="154"/>
      <c r="GHB106" s="154"/>
      <c r="GHC106" s="154"/>
      <c r="GHD106" s="154"/>
      <c r="GHE106" s="154"/>
      <c r="GHF106" s="154"/>
      <c r="GHG106" s="154"/>
      <c r="GHH106" s="154"/>
      <c r="GHI106" s="154"/>
      <c r="GHJ106" s="154"/>
      <c r="GHK106" s="154"/>
      <c r="GHL106" s="154"/>
      <c r="GHM106" s="154"/>
      <c r="GHN106" s="154"/>
      <c r="GHO106" s="154"/>
      <c r="GHP106" s="154"/>
      <c r="GHQ106" s="154"/>
      <c r="GHR106" s="154"/>
      <c r="GHS106" s="154"/>
      <c r="GHT106" s="154"/>
      <c r="GHU106" s="154"/>
      <c r="GHV106" s="154"/>
      <c r="GHW106" s="154"/>
      <c r="GHX106" s="154"/>
      <c r="GHY106" s="154"/>
      <c r="GHZ106" s="154"/>
      <c r="GIA106" s="154"/>
      <c r="GIB106" s="154"/>
      <c r="GIC106" s="154"/>
      <c r="GID106" s="154"/>
      <c r="GIE106" s="154"/>
      <c r="GIF106" s="154"/>
      <c r="GIG106" s="154"/>
      <c r="GIH106" s="154"/>
      <c r="GII106" s="154"/>
      <c r="GIJ106" s="154"/>
      <c r="GIK106" s="154"/>
      <c r="GIL106" s="154"/>
      <c r="GIM106" s="154"/>
      <c r="GIN106" s="154"/>
      <c r="GIO106" s="154"/>
      <c r="GIP106" s="154"/>
      <c r="GIQ106" s="154"/>
      <c r="GIR106" s="154"/>
      <c r="GIS106" s="154"/>
      <c r="GIT106" s="154"/>
      <c r="GIU106" s="154"/>
      <c r="GIV106" s="154"/>
      <c r="GIW106" s="154"/>
      <c r="GIX106" s="154"/>
      <c r="GIY106" s="154"/>
      <c r="GIZ106" s="154"/>
      <c r="GJA106" s="154"/>
      <c r="GJB106" s="154"/>
      <c r="GJC106" s="154"/>
      <c r="GJD106" s="154"/>
      <c r="GJE106" s="154"/>
      <c r="GJF106" s="154"/>
      <c r="GJG106" s="154"/>
      <c r="GJH106" s="154"/>
      <c r="GJI106" s="154"/>
      <c r="GJJ106" s="154"/>
      <c r="GJK106" s="154"/>
      <c r="GJL106" s="154"/>
      <c r="GJM106" s="154"/>
      <c r="GJN106" s="154"/>
      <c r="GJO106" s="154"/>
      <c r="GJP106" s="154"/>
      <c r="GJQ106" s="154"/>
      <c r="GJR106" s="154"/>
      <c r="GJS106" s="154"/>
      <c r="GJT106" s="154"/>
      <c r="GJU106" s="154"/>
      <c r="GJV106" s="154"/>
      <c r="GJW106" s="154"/>
      <c r="GJX106" s="154"/>
      <c r="GJY106" s="154"/>
      <c r="GJZ106" s="154"/>
      <c r="GKA106" s="154"/>
      <c r="GKB106" s="154"/>
      <c r="GKC106" s="154"/>
      <c r="GKD106" s="154"/>
      <c r="GKE106" s="154"/>
      <c r="GKF106" s="154"/>
      <c r="GKG106" s="154"/>
      <c r="GKH106" s="154"/>
      <c r="GKI106" s="154"/>
      <c r="GKJ106" s="154"/>
      <c r="GKK106" s="154"/>
      <c r="GKL106" s="154"/>
      <c r="GKM106" s="154"/>
      <c r="GKN106" s="154"/>
      <c r="GKO106" s="154"/>
      <c r="GKP106" s="154"/>
      <c r="GKQ106" s="154"/>
      <c r="GKR106" s="154"/>
      <c r="GKS106" s="154"/>
      <c r="GKT106" s="154"/>
      <c r="GKU106" s="154"/>
      <c r="GKV106" s="154"/>
      <c r="GKW106" s="154"/>
      <c r="GKX106" s="154"/>
      <c r="GKY106" s="154"/>
      <c r="GKZ106" s="154"/>
      <c r="GLA106" s="154"/>
      <c r="GLB106" s="154"/>
      <c r="GLC106" s="154"/>
      <c r="GLD106" s="154"/>
      <c r="GLE106" s="154"/>
      <c r="GLF106" s="154"/>
      <c r="GLG106" s="154"/>
      <c r="GLH106" s="154"/>
      <c r="GLI106" s="154"/>
      <c r="GLJ106" s="154"/>
      <c r="GLK106" s="154"/>
      <c r="GLL106" s="154"/>
      <c r="GLM106" s="154"/>
      <c r="GLN106" s="154"/>
      <c r="GLO106" s="154"/>
      <c r="GLP106" s="154"/>
      <c r="GLQ106" s="154"/>
      <c r="GLR106" s="154"/>
      <c r="GLS106" s="154"/>
      <c r="GLT106" s="154"/>
      <c r="GLU106" s="154"/>
      <c r="GLV106" s="154"/>
      <c r="GLW106" s="154"/>
      <c r="GLX106" s="154"/>
      <c r="GLY106" s="154"/>
      <c r="GLZ106" s="154"/>
      <c r="GMA106" s="154"/>
      <c r="GMB106" s="154"/>
      <c r="GMC106" s="154"/>
      <c r="GMD106" s="154"/>
      <c r="GME106" s="154"/>
      <c r="GMF106" s="154"/>
      <c r="GMG106" s="154"/>
      <c r="GMH106" s="154"/>
      <c r="GMI106" s="154"/>
      <c r="GMJ106" s="154"/>
      <c r="GMK106" s="154"/>
      <c r="GML106" s="154"/>
      <c r="GMM106" s="154"/>
      <c r="GMN106" s="154"/>
      <c r="GMO106" s="154"/>
      <c r="GMP106" s="154"/>
      <c r="GMQ106" s="154"/>
      <c r="GMR106" s="154"/>
      <c r="GMS106" s="154"/>
      <c r="GMT106" s="154"/>
      <c r="GMU106" s="154"/>
      <c r="GMV106" s="154"/>
      <c r="GMW106" s="154"/>
      <c r="GMX106" s="154"/>
      <c r="GMY106" s="154"/>
      <c r="GMZ106" s="154"/>
      <c r="GNA106" s="154"/>
      <c r="GNB106" s="154"/>
      <c r="GNC106" s="154"/>
      <c r="GND106" s="154"/>
      <c r="GNE106" s="154"/>
      <c r="GNF106" s="154"/>
      <c r="GNG106" s="154"/>
      <c r="GNH106" s="154"/>
      <c r="GNI106" s="154"/>
      <c r="GNJ106" s="154"/>
      <c r="GNK106" s="154"/>
      <c r="GNL106" s="154"/>
      <c r="GNM106" s="154"/>
      <c r="GNN106" s="154"/>
      <c r="GNO106" s="154"/>
      <c r="GNP106" s="154"/>
      <c r="GNQ106" s="154"/>
      <c r="GNR106" s="154"/>
      <c r="GNS106" s="154"/>
      <c r="GNT106" s="154"/>
      <c r="GNU106" s="154"/>
      <c r="GNV106" s="154"/>
      <c r="GNW106" s="154"/>
      <c r="GNX106" s="154"/>
      <c r="GNY106" s="154"/>
      <c r="GNZ106" s="154"/>
      <c r="GOA106" s="154"/>
      <c r="GOB106" s="154"/>
      <c r="GOC106" s="154"/>
      <c r="GOD106" s="154"/>
      <c r="GOE106" s="154"/>
      <c r="GOF106" s="154"/>
      <c r="GOG106" s="154"/>
      <c r="GOH106" s="154"/>
      <c r="GOI106" s="154"/>
      <c r="GOJ106" s="154"/>
      <c r="GOK106" s="154"/>
      <c r="GOL106" s="154"/>
      <c r="GOM106" s="154"/>
      <c r="GON106" s="154"/>
      <c r="GOO106" s="154"/>
      <c r="GOP106" s="154"/>
      <c r="GOQ106" s="154"/>
      <c r="GOR106" s="154"/>
      <c r="GOS106" s="154"/>
      <c r="GOT106" s="154"/>
      <c r="GOU106" s="154"/>
      <c r="GOV106" s="154"/>
      <c r="GOW106" s="154"/>
      <c r="GOX106" s="154"/>
      <c r="GOY106" s="154"/>
      <c r="GOZ106" s="154"/>
      <c r="GPA106" s="154"/>
      <c r="GPB106" s="154"/>
      <c r="GPC106" s="154"/>
      <c r="GPD106" s="154"/>
      <c r="GPE106" s="154"/>
      <c r="GPF106" s="154"/>
      <c r="GPG106" s="154"/>
      <c r="GPH106" s="154"/>
      <c r="GPI106" s="154"/>
      <c r="GPJ106" s="154"/>
      <c r="GPK106" s="154"/>
      <c r="GPL106" s="154"/>
      <c r="GPM106" s="154"/>
      <c r="GPN106" s="154"/>
      <c r="GPO106" s="154"/>
      <c r="GPP106" s="154"/>
      <c r="GPQ106" s="154"/>
      <c r="GPR106" s="154"/>
      <c r="GPS106" s="154"/>
      <c r="GPT106" s="154"/>
      <c r="GPU106" s="154"/>
      <c r="GPV106" s="154"/>
      <c r="GPW106" s="154"/>
      <c r="GPX106" s="154"/>
      <c r="GPY106" s="154"/>
      <c r="GPZ106" s="154"/>
      <c r="GQA106" s="154"/>
      <c r="GQB106" s="154"/>
      <c r="GQC106" s="154"/>
      <c r="GQD106" s="154"/>
      <c r="GQE106" s="154"/>
      <c r="GQF106" s="154"/>
      <c r="GQG106" s="154"/>
      <c r="GQH106" s="154"/>
      <c r="GQI106" s="154"/>
      <c r="GQJ106" s="154"/>
      <c r="GQK106" s="154"/>
      <c r="GQL106" s="154"/>
      <c r="GQM106" s="154"/>
      <c r="GQN106" s="154"/>
      <c r="GQO106" s="154"/>
      <c r="GQP106" s="154"/>
      <c r="GQQ106" s="154"/>
      <c r="GQR106" s="154"/>
      <c r="GQS106" s="154"/>
      <c r="GQT106" s="154"/>
      <c r="GQU106" s="154"/>
      <c r="GQV106" s="154"/>
      <c r="GQW106" s="154"/>
      <c r="GQX106" s="154"/>
      <c r="GQY106" s="154"/>
      <c r="GQZ106" s="154"/>
      <c r="GRA106" s="154"/>
      <c r="GRB106" s="154"/>
      <c r="GRC106" s="154"/>
      <c r="GRD106" s="154"/>
      <c r="GRE106" s="154"/>
      <c r="GRF106" s="154"/>
      <c r="GRG106" s="154"/>
      <c r="GRH106" s="154"/>
      <c r="GRI106" s="154"/>
      <c r="GRJ106" s="154"/>
      <c r="GRK106" s="154"/>
      <c r="GRL106" s="154"/>
      <c r="GRM106" s="154"/>
      <c r="GRN106" s="154"/>
      <c r="GRO106" s="154"/>
      <c r="GRP106" s="154"/>
      <c r="GRQ106" s="154"/>
      <c r="GRR106" s="154"/>
      <c r="GRS106" s="154"/>
      <c r="GRT106" s="154"/>
      <c r="GRU106" s="154"/>
      <c r="GRV106" s="154"/>
      <c r="GRW106" s="154"/>
      <c r="GRX106" s="154"/>
      <c r="GRY106" s="154"/>
      <c r="GRZ106" s="154"/>
      <c r="GSA106" s="154"/>
      <c r="GSB106" s="154"/>
      <c r="GSC106" s="154"/>
      <c r="GSD106" s="154"/>
      <c r="GSE106" s="154"/>
      <c r="GSF106" s="154"/>
      <c r="GSG106" s="154"/>
      <c r="GSH106" s="154"/>
      <c r="GSI106" s="154"/>
      <c r="GSJ106" s="154"/>
      <c r="GSK106" s="154"/>
      <c r="GSL106" s="154"/>
      <c r="GSM106" s="154"/>
      <c r="GSN106" s="154"/>
      <c r="GSO106" s="154"/>
      <c r="GSP106" s="154"/>
      <c r="GSQ106" s="154"/>
      <c r="GSR106" s="154"/>
      <c r="GSS106" s="154"/>
      <c r="GST106" s="154"/>
      <c r="GSU106" s="154"/>
      <c r="GSV106" s="154"/>
      <c r="GSW106" s="154"/>
      <c r="GSX106" s="154"/>
      <c r="GSY106" s="154"/>
      <c r="GSZ106" s="154"/>
      <c r="GTA106" s="154"/>
      <c r="GTB106" s="154"/>
      <c r="GTC106" s="154"/>
      <c r="GTD106" s="154"/>
      <c r="GTE106" s="154"/>
      <c r="GTF106" s="154"/>
      <c r="GTG106" s="154"/>
      <c r="GTH106" s="154"/>
      <c r="GTI106" s="154"/>
      <c r="GTJ106" s="154"/>
      <c r="GTK106" s="154"/>
      <c r="GTL106" s="154"/>
      <c r="GTM106" s="154"/>
      <c r="GTN106" s="154"/>
      <c r="GTO106" s="154"/>
      <c r="GTP106" s="154"/>
      <c r="GTQ106" s="154"/>
      <c r="GTR106" s="154"/>
      <c r="GTS106" s="154"/>
      <c r="GTT106" s="154"/>
      <c r="GTU106" s="154"/>
      <c r="GTV106" s="154"/>
      <c r="GTW106" s="154"/>
      <c r="GTX106" s="154"/>
      <c r="GTY106" s="154"/>
      <c r="GTZ106" s="154"/>
      <c r="GUA106" s="154"/>
      <c r="GUB106" s="154"/>
      <c r="GUC106" s="154"/>
      <c r="GUD106" s="154"/>
      <c r="GUE106" s="154"/>
      <c r="GUF106" s="154"/>
      <c r="GUG106" s="154"/>
      <c r="GUH106" s="154"/>
      <c r="GUI106" s="154"/>
      <c r="GUJ106" s="154"/>
      <c r="GUK106" s="154"/>
      <c r="GUL106" s="154"/>
      <c r="GUM106" s="154"/>
      <c r="GUN106" s="154"/>
      <c r="GUO106" s="154"/>
      <c r="GUP106" s="154"/>
      <c r="GUQ106" s="154"/>
      <c r="GUR106" s="154"/>
      <c r="GUS106" s="154"/>
      <c r="GUT106" s="154"/>
      <c r="GUU106" s="154"/>
      <c r="GUV106" s="154"/>
      <c r="GUW106" s="154"/>
      <c r="GUX106" s="154"/>
      <c r="GUY106" s="154"/>
      <c r="GUZ106" s="154"/>
      <c r="GVA106" s="154"/>
      <c r="GVB106" s="154"/>
      <c r="GVC106" s="154"/>
      <c r="GVD106" s="154"/>
      <c r="GVE106" s="154"/>
      <c r="GVF106" s="154"/>
      <c r="GVG106" s="154"/>
      <c r="GVH106" s="154"/>
      <c r="GVI106" s="154"/>
      <c r="GVJ106" s="154"/>
      <c r="GVK106" s="154"/>
      <c r="GVL106" s="154"/>
      <c r="GVM106" s="154"/>
      <c r="GVN106" s="154"/>
      <c r="GVO106" s="154"/>
      <c r="GVP106" s="154"/>
      <c r="GVQ106" s="154"/>
      <c r="GVR106" s="154"/>
      <c r="GVS106" s="154"/>
      <c r="GVT106" s="154"/>
      <c r="GVU106" s="154"/>
      <c r="GVV106" s="154"/>
      <c r="GVW106" s="154"/>
      <c r="GVX106" s="154"/>
      <c r="GVY106" s="154"/>
      <c r="GVZ106" s="154"/>
      <c r="GWA106" s="154"/>
      <c r="GWB106" s="154"/>
      <c r="GWC106" s="154"/>
      <c r="GWD106" s="154"/>
      <c r="GWE106" s="154"/>
      <c r="GWF106" s="154"/>
      <c r="GWG106" s="154"/>
      <c r="GWH106" s="154"/>
      <c r="GWI106" s="154"/>
      <c r="GWJ106" s="154"/>
      <c r="GWK106" s="154"/>
      <c r="GWL106" s="154"/>
      <c r="GWM106" s="154"/>
      <c r="GWN106" s="154"/>
      <c r="GWO106" s="154"/>
      <c r="GWP106" s="154"/>
      <c r="GWQ106" s="154"/>
      <c r="GWR106" s="154"/>
      <c r="GWS106" s="154"/>
      <c r="GWT106" s="154"/>
      <c r="GWU106" s="154"/>
      <c r="GWV106" s="154"/>
      <c r="GWW106" s="154"/>
      <c r="GWX106" s="154"/>
      <c r="GWY106" s="154"/>
      <c r="GWZ106" s="154"/>
      <c r="GXA106" s="154"/>
      <c r="GXB106" s="154"/>
      <c r="GXC106" s="154"/>
      <c r="GXD106" s="154"/>
      <c r="GXE106" s="154"/>
      <c r="GXF106" s="154"/>
      <c r="GXG106" s="154"/>
      <c r="GXH106" s="154"/>
      <c r="GXI106" s="154"/>
      <c r="GXJ106" s="154"/>
      <c r="GXK106" s="154"/>
      <c r="GXL106" s="154"/>
      <c r="GXM106" s="154"/>
      <c r="GXN106" s="154"/>
      <c r="GXO106" s="154"/>
      <c r="GXP106" s="154"/>
      <c r="GXQ106" s="154"/>
      <c r="GXR106" s="154"/>
      <c r="GXS106" s="154"/>
      <c r="GXT106" s="154"/>
      <c r="GXU106" s="154"/>
      <c r="GXV106" s="154"/>
      <c r="GXW106" s="154"/>
      <c r="GXX106" s="154"/>
      <c r="GXY106" s="154"/>
      <c r="GXZ106" s="154"/>
      <c r="GYA106" s="154"/>
      <c r="GYB106" s="154"/>
      <c r="GYC106" s="154"/>
      <c r="GYD106" s="154"/>
      <c r="GYE106" s="154"/>
      <c r="GYF106" s="154"/>
      <c r="GYG106" s="154"/>
      <c r="GYH106" s="154"/>
      <c r="GYI106" s="154"/>
      <c r="GYJ106" s="154"/>
      <c r="GYK106" s="154"/>
      <c r="GYL106" s="154"/>
      <c r="GYM106" s="154"/>
      <c r="GYN106" s="154"/>
      <c r="GYO106" s="154"/>
      <c r="GYP106" s="154"/>
      <c r="GYQ106" s="154"/>
      <c r="GYR106" s="154"/>
      <c r="GYS106" s="154"/>
      <c r="GYT106" s="154"/>
      <c r="GYU106" s="154"/>
      <c r="GYV106" s="154"/>
      <c r="GYW106" s="154"/>
      <c r="GYX106" s="154"/>
      <c r="GYY106" s="154"/>
      <c r="GYZ106" s="154"/>
      <c r="GZA106" s="154"/>
      <c r="GZB106" s="154"/>
      <c r="GZC106" s="154"/>
      <c r="GZD106" s="154"/>
      <c r="GZE106" s="154"/>
      <c r="GZF106" s="154"/>
      <c r="GZG106" s="154"/>
      <c r="GZH106" s="154"/>
      <c r="GZI106" s="154"/>
      <c r="GZJ106" s="154"/>
      <c r="GZK106" s="154"/>
      <c r="GZL106" s="154"/>
      <c r="GZM106" s="154"/>
      <c r="GZN106" s="154"/>
      <c r="GZO106" s="154"/>
      <c r="GZP106" s="154"/>
      <c r="GZQ106" s="154"/>
      <c r="GZR106" s="154"/>
      <c r="GZS106" s="154"/>
      <c r="GZT106" s="154"/>
      <c r="GZU106" s="154"/>
      <c r="GZV106" s="154"/>
      <c r="GZW106" s="154"/>
      <c r="GZX106" s="154"/>
      <c r="GZY106" s="154"/>
      <c r="GZZ106" s="154"/>
      <c r="HAA106" s="154"/>
      <c r="HAB106" s="154"/>
      <c r="HAC106" s="154"/>
      <c r="HAD106" s="154"/>
      <c r="HAE106" s="154"/>
      <c r="HAF106" s="154"/>
      <c r="HAG106" s="154"/>
      <c r="HAH106" s="154"/>
      <c r="HAI106" s="154"/>
      <c r="HAJ106" s="154"/>
      <c r="HAK106" s="154"/>
      <c r="HAL106" s="154"/>
      <c r="HAM106" s="154"/>
      <c r="HAN106" s="154"/>
      <c r="HAO106" s="154"/>
      <c r="HAP106" s="154"/>
      <c r="HAQ106" s="154"/>
      <c r="HAR106" s="154"/>
      <c r="HAS106" s="154"/>
      <c r="HAT106" s="154"/>
      <c r="HAU106" s="154"/>
      <c r="HAV106" s="154"/>
      <c r="HAW106" s="154"/>
      <c r="HAX106" s="154"/>
      <c r="HAY106" s="154"/>
      <c r="HAZ106" s="154"/>
      <c r="HBA106" s="154"/>
      <c r="HBB106" s="154"/>
      <c r="HBC106" s="154"/>
      <c r="HBD106" s="154"/>
      <c r="HBE106" s="154"/>
      <c r="HBF106" s="154"/>
      <c r="HBG106" s="154"/>
      <c r="HBH106" s="154"/>
      <c r="HBI106" s="154"/>
      <c r="HBJ106" s="154"/>
      <c r="HBK106" s="154"/>
      <c r="HBL106" s="154"/>
      <c r="HBM106" s="154"/>
      <c r="HBN106" s="154"/>
      <c r="HBO106" s="154"/>
      <c r="HBP106" s="154"/>
      <c r="HBQ106" s="154"/>
      <c r="HBR106" s="154"/>
      <c r="HBS106" s="154"/>
      <c r="HBT106" s="154"/>
      <c r="HBU106" s="154"/>
      <c r="HBV106" s="154"/>
      <c r="HBW106" s="154"/>
      <c r="HBX106" s="154"/>
      <c r="HBY106" s="154"/>
      <c r="HBZ106" s="154"/>
      <c r="HCA106" s="154"/>
      <c r="HCB106" s="154"/>
      <c r="HCC106" s="154"/>
      <c r="HCD106" s="154"/>
      <c r="HCE106" s="154"/>
      <c r="HCF106" s="154"/>
      <c r="HCG106" s="154"/>
      <c r="HCH106" s="154"/>
      <c r="HCI106" s="154"/>
      <c r="HCJ106" s="154"/>
      <c r="HCK106" s="154"/>
      <c r="HCL106" s="154"/>
      <c r="HCM106" s="154"/>
      <c r="HCN106" s="154"/>
      <c r="HCO106" s="154"/>
      <c r="HCP106" s="154"/>
      <c r="HCQ106" s="154"/>
      <c r="HCR106" s="154"/>
      <c r="HCS106" s="154"/>
      <c r="HCT106" s="154"/>
      <c r="HCU106" s="154"/>
      <c r="HCV106" s="154"/>
      <c r="HCW106" s="154"/>
      <c r="HCX106" s="154"/>
      <c r="HCY106" s="154"/>
      <c r="HCZ106" s="154"/>
      <c r="HDA106" s="154"/>
      <c r="HDB106" s="154"/>
      <c r="HDC106" s="154"/>
      <c r="HDD106" s="154"/>
      <c r="HDE106" s="154"/>
      <c r="HDF106" s="154"/>
      <c r="HDG106" s="154"/>
      <c r="HDH106" s="154"/>
      <c r="HDI106" s="154"/>
      <c r="HDJ106" s="154"/>
      <c r="HDK106" s="154"/>
      <c r="HDL106" s="154"/>
      <c r="HDM106" s="154"/>
      <c r="HDN106" s="154"/>
      <c r="HDO106" s="154"/>
      <c r="HDP106" s="154"/>
      <c r="HDQ106" s="154"/>
      <c r="HDR106" s="154"/>
      <c r="HDS106" s="154"/>
      <c r="HDT106" s="154"/>
      <c r="HDU106" s="154"/>
      <c r="HDV106" s="154"/>
      <c r="HDW106" s="154"/>
      <c r="HDX106" s="154"/>
      <c r="HDY106" s="154"/>
      <c r="HDZ106" s="154"/>
      <c r="HEA106" s="154"/>
      <c r="HEB106" s="154"/>
      <c r="HEC106" s="154"/>
      <c r="HED106" s="154"/>
      <c r="HEE106" s="154"/>
      <c r="HEF106" s="154"/>
      <c r="HEG106" s="154"/>
      <c r="HEH106" s="154"/>
      <c r="HEI106" s="154"/>
      <c r="HEJ106" s="154"/>
      <c r="HEK106" s="154"/>
      <c r="HEL106" s="154"/>
      <c r="HEM106" s="154"/>
      <c r="HEN106" s="154"/>
      <c r="HEO106" s="154"/>
      <c r="HEP106" s="154"/>
      <c r="HEQ106" s="154"/>
      <c r="HER106" s="154"/>
      <c r="HES106" s="154"/>
      <c r="HET106" s="154"/>
      <c r="HEU106" s="154"/>
      <c r="HEV106" s="154"/>
      <c r="HEW106" s="154"/>
      <c r="HEX106" s="154"/>
      <c r="HEY106" s="154"/>
      <c r="HEZ106" s="154"/>
      <c r="HFA106" s="154"/>
      <c r="HFB106" s="154"/>
      <c r="HFC106" s="154"/>
      <c r="HFD106" s="154"/>
      <c r="HFE106" s="154"/>
      <c r="HFF106" s="154"/>
      <c r="HFG106" s="154"/>
      <c r="HFH106" s="154"/>
      <c r="HFI106" s="154"/>
      <c r="HFJ106" s="154"/>
      <c r="HFK106" s="154"/>
      <c r="HFL106" s="154"/>
      <c r="HFM106" s="154"/>
      <c r="HFN106" s="154"/>
      <c r="HFO106" s="154"/>
      <c r="HFP106" s="154"/>
      <c r="HFQ106" s="154"/>
      <c r="HFR106" s="154"/>
      <c r="HFS106" s="154"/>
      <c r="HFT106" s="154"/>
      <c r="HFU106" s="154"/>
      <c r="HFV106" s="154"/>
      <c r="HFW106" s="154"/>
      <c r="HFX106" s="154"/>
      <c r="HFY106" s="154"/>
      <c r="HFZ106" s="154"/>
      <c r="HGA106" s="154"/>
      <c r="HGB106" s="154"/>
      <c r="HGC106" s="154"/>
      <c r="HGD106" s="154"/>
      <c r="HGE106" s="154"/>
      <c r="HGF106" s="154"/>
      <c r="HGG106" s="154"/>
      <c r="HGH106" s="154"/>
      <c r="HGI106" s="154"/>
      <c r="HGJ106" s="154"/>
      <c r="HGK106" s="154"/>
      <c r="HGL106" s="154"/>
      <c r="HGM106" s="154"/>
      <c r="HGN106" s="154"/>
      <c r="HGO106" s="154"/>
      <c r="HGP106" s="154"/>
      <c r="HGQ106" s="154"/>
      <c r="HGR106" s="154"/>
      <c r="HGS106" s="154"/>
      <c r="HGT106" s="154"/>
      <c r="HGU106" s="154"/>
      <c r="HGV106" s="154"/>
      <c r="HGW106" s="154"/>
      <c r="HGX106" s="154"/>
      <c r="HGY106" s="154"/>
      <c r="HGZ106" s="154"/>
      <c r="HHA106" s="154"/>
      <c r="HHB106" s="154"/>
      <c r="HHC106" s="154"/>
      <c r="HHD106" s="154"/>
      <c r="HHE106" s="154"/>
      <c r="HHF106" s="154"/>
      <c r="HHG106" s="154"/>
      <c r="HHH106" s="154"/>
      <c r="HHI106" s="154"/>
      <c r="HHJ106" s="154"/>
      <c r="HHK106" s="154"/>
      <c r="HHL106" s="154"/>
      <c r="HHM106" s="154"/>
      <c r="HHN106" s="154"/>
      <c r="HHO106" s="154"/>
      <c r="HHP106" s="154"/>
      <c r="HHQ106" s="154"/>
      <c r="HHR106" s="154"/>
      <c r="HHS106" s="154"/>
      <c r="HHT106" s="154"/>
      <c r="HHU106" s="154"/>
      <c r="HHV106" s="154"/>
      <c r="HHW106" s="154"/>
      <c r="HHX106" s="154"/>
      <c r="HHY106" s="154"/>
      <c r="HHZ106" s="154"/>
      <c r="HIA106" s="154"/>
      <c r="HIB106" s="154"/>
      <c r="HIC106" s="154"/>
      <c r="HID106" s="154"/>
      <c r="HIE106" s="154"/>
      <c r="HIF106" s="154"/>
      <c r="HIG106" s="154"/>
      <c r="HIH106" s="154"/>
      <c r="HII106" s="154"/>
      <c r="HIJ106" s="154"/>
      <c r="HIK106" s="154"/>
      <c r="HIL106" s="154"/>
      <c r="HIM106" s="154"/>
      <c r="HIN106" s="154"/>
      <c r="HIO106" s="154"/>
      <c r="HIP106" s="154"/>
      <c r="HIQ106" s="154"/>
      <c r="HIR106" s="154"/>
      <c r="HIS106" s="154"/>
      <c r="HIT106" s="154"/>
      <c r="HIU106" s="154"/>
      <c r="HIV106" s="154"/>
      <c r="HIW106" s="154"/>
      <c r="HIX106" s="154"/>
      <c r="HIY106" s="154"/>
      <c r="HIZ106" s="154"/>
      <c r="HJA106" s="154"/>
      <c r="HJB106" s="154"/>
      <c r="HJC106" s="154"/>
      <c r="HJD106" s="154"/>
      <c r="HJE106" s="154"/>
      <c r="HJF106" s="154"/>
      <c r="HJG106" s="154"/>
      <c r="HJH106" s="154"/>
      <c r="HJI106" s="154"/>
      <c r="HJJ106" s="154"/>
      <c r="HJK106" s="154"/>
      <c r="HJL106" s="154"/>
      <c r="HJM106" s="154"/>
      <c r="HJN106" s="154"/>
      <c r="HJO106" s="154"/>
      <c r="HJP106" s="154"/>
      <c r="HJQ106" s="154"/>
      <c r="HJR106" s="154"/>
      <c r="HJS106" s="154"/>
      <c r="HJT106" s="154"/>
      <c r="HJU106" s="154"/>
      <c r="HJV106" s="154"/>
      <c r="HJW106" s="154"/>
      <c r="HJX106" s="154"/>
      <c r="HJY106" s="154"/>
      <c r="HJZ106" s="154"/>
      <c r="HKA106" s="154"/>
      <c r="HKB106" s="154"/>
      <c r="HKC106" s="154"/>
      <c r="HKD106" s="154"/>
      <c r="HKE106" s="154"/>
      <c r="HKF106" s="154"/>
      <c r="HKG106" s="154"/>
      <c r="HKH106" s="154"/>
      <c r="HKI106" s="154"/>
      <c r="HKJ106" s="154"/>
      <c r="HKK106" s="154"/>
      <c r="HKL106" s="154"/>
      <c r="HKM106" s="154"/>
      <c r="HKN106" s="154"/>
      <c r="HKO106" s="154"/>
      <c r="HKP106" s="154"/>
      <c r="HKQ106" s="154"/>
      <c r="HKR106" s="154"/>
      <c r="HKS106" s="154"/>
      <c r="HKT106" s="154"/>
      <c r="HKU106" s="154"/>
      <c r="HKV106" s="154"/>
      <c r="HKW106" s="154"/>
      <c r="HKX106" s="154"/>
      <c r="HKY106" s="154"/>
      <c r="HKZ106" s="154"/>
      <c r="HLA106" s="154"/>
      <c r="HLB106" s="154"/>
      <c r="HLC106" s="154"/>
      <c r="HLD106" s="154"/>
      <c r="HLE106" s="154"/>
      <c r="HLF106" s="154"/>
      <c r="HLG106" s="154"/>
      <c r="HLH106" s="154"/>
      <c r="HLI106" s="154"/>
      <c r="HLJ106" s="154"/>
      <c r="HLK106" s="154"/>
      <c r="HLL106" s="154"/>
      <c r="HLM106" s="154"/>
      <c r="HLN106" s="154"/>
      <c r="HLO106" s="154"/>
      <c r="HLP106" s="154"/>
      <c r="HLQ106" s="154"/>
      <c r="HLR106" s="154"/>
      <c r="HLS106" s="154"/>
      <c r="HLT106" s="154"/>
      <c r="HLU106" s="154"/>
      <c r="HLV106" s="154"/>
      <c r="HLW106" s="154"/>
      <c r="HLX106" s="154"/>
      <c r="HLY106" s="154"/>
      <c r="HLZ106" s="154"/>
      <c r="HMA106" s="154"/>
      <c r="HMB106" s="154"/>
      <c r="HMC106" s="154"/>
      <c r="HMD106" s="154"/>
      <c r="HME106" s="154"/>
      <c r="HMF106" s="154"/>
      <c r="HMG106" s="154"/>
      <c r="HMH106" s="154"/>
      <c r="HMI106" s="154"/>
      <c r="HMJ106" s="154"/>
      <c r="HMK106" s="154"/>
      <c r="HML106" s="154"/>
      <c r="HMM106" s="154"/>
      <c r="HMN106" s="154"/>
      <c r="HMO106" s="154"/>
      <c r="HMP106" s="154"/>
      <c r="HMQ106" s="154"/>
      <c r="HMR106" s="154"/>
      <c r="HMS106" s="154"/>
      <c r="HMT106" s="154"/>
      <c r="HMU106" s="154"/>
      <c r="HMV106" s="154"/>
      <c r="HMW106" s="154"/>
      <c r="HMX106" s="154"/>
      <c r="HMY106" s="154"/>
      <c r="HMZ106" s="154"/>
      <c r="HNA106" s="154"/>
      <c r="HNB106" s="154"/>
      <c r="HNC106" s="154"/>
      <c r="HND106" s="154"/>
      <c r="HNE106" s="154"/>
      <c r="HNF106" s="154"/>
      <c r="HNG106" s="154"/>
      <c r="HNH106" s="154"/>
      <c r="HNI106" s="154"/>
      <c r="HNJ106" s="154"/>
      <c r="HNK106" s="154"/>
      <c r="HNL106" s="154"/>
      <c r="HNM106" s="154"/>
      <c r="HNN106" s="154"/>
      <c r="HNO106" s="154"/>
      <c r="HNP106" s="154"/>
      <c r="HNQ106" s="154"/>
      <c r="HNR106" s="154"/>
      <c r="HNS106" s="154"/>
      <c r="HNT106" s="154"/>
      <c r="HNU106" s="154"/>
      <c r="HNV106" s="154"/>
      <c r="HNW106" s="154"/>
      <c r="HNX106" s="154"/>
      <c r="HNY106" s="154"/>
      <c r="HNZ106" s="154"/>
      <c r="HOA106" s="154"/>
      <c r="HOB106" s="154"/>
      <c r="HOC106" s="154"/>
      <c r="HOD106" s="154"/>
      <c r="HOE106" s="154"/>
      <c r="HOF106" s="154"/>
      <c r="HOG106" s="154"/>
      <c r="HOH106" s="154"/>
      <c r="HOI106" s="154"/>
      <c r="HOJ106" s="154"/>
      <c r="HOK106" s="154"/>
      <c r="HOL106" s="154"/>
      <c r="HOM106" s="154"/>
      <c r="HON106" s="154"/>
      <c r="HOO106" s="154"/>
      <c r="HOP106" s="154"/>
      <c r="HOQ106" s="154"/>
      <c r="HOR106" s="154"/>
      <c r="HOS106" s="154"/>
      <c r="HOT106" s="154"/>
      <c r="HOU106" s="154"/>
      <c r="HOV106" s="154"/>
      <c r="HOW106" s="154"/>
      <c r="HOX106" s="154"/>
      <c r="HOY106" s="154"/>
      <c r="HOZ106" s="154"/>
      <c r="HPA106" s="154"/>
      <c r="HPB106" s="154"/>
      <c r="HPC106" s="154"/>
      <c r="HPD106" s="154"/>
      <c r="HPE106" s="154"/>
      <c r="HPF106" s="154"/>
      <c r="HPG106" s="154"/>
      <c r="HPH106" s="154"/>
      <c r="HPI106" s="154"/>
      <c r="HPJ106" s="154"/>
      <c r="HPK106" s="154"/>
      <c r="HPL106" s="154"/>
      <c r="HPM106" s="154"/>
      <c r="HPN106" s="154"/>
      <c r="HPO106" s="154"/>
      <c r="HPP106" s="154"/>
      <c r="HPQ106" s="154"/>
      <c r="HPR106" s="154"/>
      <c r="HPS106" s="154"/>
      <c r="HPT106" s="154"/>
      <c r="HPU106" s="154"/>
      <c r="HPV106" s="154"/>
      <c r="HPW106" s="154"/>
      <c r="HPX106" s="154"/>
      <c r="HPY106" s="154"/>
      <c r="HPZ106" s="154"/>
      <c r="HQA106" s="154"/>
      <c r="HQB106" s="154"/>
      <c r="HQC106" s="154"/>
      <c r="HQD106" s="154"/>
      <c r="HQE106" s="154"/>
      <c r="HQF106" s="154"/>
      <c r="HQG106" s="154"/>
      <c r="HQH106" s="154"/>
      <c r="HQI106" s="154"/>
      <c r="HQJ106" s="154"/>
      <c r="HQK106" s="154"/>
      <c r="HQL106" s="154"/>
      <c r="HQM106" s="154"/>
      <c r="HQN106" s="154"/>
      <c r="HQO106" s="154"/>
      <c r="HQP106" s="154"/>
      <c r="HQQ106" s="154"/>
      <c r="HQR106" s="154"/>
      <c r="HQS106" s="154"/>
      <c r="HQT106" s="154"/>
      <c r="HQU106" s="154"/>
      <c r="HQV106" s="154"/>
      <c r="HQW106" s="154"/>
      <c r="HQX106" s="154"/>
      <c r="HQY106" s="154"/>
      <c r="HQZ106" s="154"/>
      <c r="HRA106" s="154"/>
      <c r="HRB106" s="154"/>
      <c r="HRC106" s="154"/>
      <c r="HRD106" s="154"/>
      <c r="HRE106" s="154"/>
      <c r="HRF106" s="154"/>
      <c r="HRG106" s="154"/>
      <c r="HRH106" s="154"/>
      <c r="HRI106" s="154"/>
      <c r="HRJ106" s="154"/>
      <c r="HRK106" s="154"/>
      <c r="HRL106" s="154"/>
      <c r="HRM106" s="154"/>
      <c r="HRN106" s="154"/>
      <c r="HRO106" s="154"/>
      <c r="HRP106" s="154"/>
      <c r="HRQ106" s="154"/>
      <c r="HRR106" s="154"/>
      <c r="HRS106" s="154"/>
      <c r="HRT106" s="154"/>
      <c r="HRU106" s="154"/>
      <c r="HRV106" s="154"/>
      <c r="HRW106" s="154"/>
      <c r="HRX106" s="154"/>
      <c r="HRY106" s="154"/>
      <c r="HRZ106" s="154"/>
      <c r="HSA106" s="154"/>
      <c r="HSB106" s="154"/>
      <c r="HSC106" s="154"/>
      <c r="HSD106" s="154"/>
      <c r="HSE106" s="154"/>
      <c r="HSF106" s="154"/>
      <c r="HSG106" s="154"/>
      <c r="HSH106" s="154"/>
      <c r="HSI106" s="154"/>
      <c r="HSJ106" s="154"/>
      <c r="HSK106" s="154"/>
      <c r="HSL106" s="154"/>
      <c r="HSM106" s="154"/>
      <c r="HSN106" s="154"/>
      <c r="HSO106" s="154"/>
      <c r="HSP106" s="154"/>
      <c r="HSQ106" s="154"/>
      <c r="HSR106" s="154"/>
      <c r="HSS106" s="154"/>
      <c r="HST106" s="154"/>
      <c r="HSU106" s="154"/>
      <c r="HSV106" s="154"/>
      <c r="HSW106" s="154"/>
      <c r="HSX106" s="154"/>
      <c r="HSY106" s="154"/>
      <c r="HSZ106" s="154"/>
      <c r="HTA106" s="154"/>
      <c r="HTB106" s="154"/>
      <c r="HTC106" s="154"/>
      <c r="HTD106" s="154"/>
      <c r="HTE106" s="154"/>
      <c r="HTF106" s="154"/>
      <c r="HTG106" s="154"/>
      <c r="HTH106" s="154"/>
      <c r="HTI106" s="154"/>
      <c r="HTJ106" s="154"/>
      <c r="HTK106" s="154"/>
      <c r="HTL106" s="154"/>
      <c r="HTM106" s="154"/>
      <c r="HTN106" s="154"/>
      <c r="HTO106" s="154"/>
      <c r="HTP106" s="154"/>
      <c r="HTQ106" s="154"/>
      <c r="HTR106" s="154"/>
      <c r="HTS106" s="154"/>
      <c r="HTT106" s="154"/>
      <c r="HTU106" s="154"/>
      <c r="HTV106" s="154"/>
      <c r="HTW106" s="154"/>
      <c r="HTX106" s="154"/>
      <c r="HTY106" s="154"/>
      <c r="HTZ106" s="154"/>
      <c r="HUA106" s="154"/>
      <c r="HUB106" s="154"/>
      <c r="HUC106" s="154"/>
      <c r="HUD106" s="154"/>
      <c r="HUE106" s="154"/>
      <c r="HUF106" s="154"/>
      <c r="HUG106" s="154"/>
      <c r="HUH106" s="154"/>
      <c r="HUI106" s="154"/>
      <c r="HUJ106" s="154"/>
      <c r="HUK106" s="154"/>
      <c r="HUL106" s="154"/>
      <c r="HUM106" s="154"/>
      <c r="HUN106" s="154"/>
      <c r="HUO106" s="154"/>
      <c r="HUP106" s="154"/>
      <c r="HUQ106" s="154"/>
      <c r="HUR106" s="154"/>
      <c r="HUS106" s="154"/>
      <c r="HUT106" s="154"/>
      <c r="HUU106" s="154"/>
      <c r="HUV106" s="154"/>
      <c r="HUW106" s="154"/>
      <c r="HUX106" s="154"/>
      <c r="HUY106" s="154"/>
      <c r="HUZ106" s="154"/>
      <c r="HVA106" s="154"/>
      <c r="HVB106" s="154"/>
      <c r="HVC106" s="154"/>
      <c r="HVD106" s="154"/>
      <c r="HVE106" s="154"/>
      <c r="HVF106" s="154"/>
      <c r="HVG106" s="154"/>
      <c r="HVH106" s="154"/>
      <c r="HVI106" s="154"/>
      <c r="HVJ106" s="154"/>
      <c r="HVK106" s="154"/>
      <c r="HVL106" s="154"/>
      <c r="HVM106" s="154"/>
      <c r="HVN106" s="154"/>
      <c r="HVO106" s="154"/>
      <c r="HVP106" s="154"/>
      <c r="HVQ106" s="154"/>
      <c r="HVR106" s="154"/>
      <c r="HVS106" s="154"/>
      <c r="HVT106" s="154"/>
      <c r="HVU106" s="154"/>
      <c r="HVV106" s="154"/>
      <c r="HVW106" s="154"/>
      <c r="HVX106" s="154"/>
      <c r="HVY106" s="154"/>
      <c r="HVZ106" s="154"/>
      <c r="HWA106" s="154"/>
      <c r="HWB106" s="154"/>
      <c r="HWC106" s="154"/>
      <c r="HWD106" s="154"/>
      <c r="HWE106" s="154"/>
      <c r="HWF106" s="154"/>
      <c r="HWG106" s="154"/>
      <c r="HWH106" s="154"/>
      <c r="HWI106" s="154"/>
      <c r="HWJ106" s="154"/>
      <c r="HWK106" s="154"/>
      <c r="HWL106" s="154"/>
      <c r="HWM106" s="154"/>
      <c r="HWN106" s="154"/>
      <c r="HWO106" s="154"/>
      <c r="HWP106" s="154"/>
      <c r="HWQ106" s="154"/>
      <c r="HWR106" s="154"/>
      <c r="HWS106" s="154"/>
      <c r="HWT106" s="154"/>
      <c r="HWU106" s="154"/>
      <c r="HWV106" s="154"/>
      <c r="HWW106" s="154"/>
      <c r="HWX106" s="154"/>
      <c r="HWY106" s="154"/>
      <c r="HWZ106" s="154"/>
      <c r="HXA106" s="154"/>
      <c r="HXB106" s="154"/>
      <c r="HXC106" s="154"/>
      <c r="HXD106" s="154"/>
      <c r="HXE106" s="154"/>
      <c r="HXF106" s="154"/>
      <c r="HXG106" s="154"/>
      <c r="HXH106" s="154"/>
      <c r="HXI106" s="154"/>
      <c r="HXJ106" s="154"/>
      <c r="HXK106" s="154"/>
      <c r="HXL106" s="154"/>
      <c r="HXM106" s="154"/>
      <c r="HXN106" s="154"/>
      <c r="HXO106" s="154"/>
      <c r="HXP106" s="154"/>
      <c r="HXQ106" s="154"/>
      <c r="HXR106" s="154"/>
      <c r="HXS106" s="154"/>
      <c r="HXT106" s="154"/>
      <c r="HXU106" s="154"/>
      <c r="HXV106" s="154"/>
      <c r="HXW106" s="154"/>
      <c r="HXX106" s="154"/>
      <c r="HXY106" s="154"/>
      <c r="HXZ106" s="154"/>
      <c r="HYA106" s="154"/>
      <c r="HYB106" s="154"/>
      <c r="HYC106" s="154"/>
      <c r="HYD106" s="154"/>
      <c r="HYE106" s="154"/>
      <c r="HYF106" s="154"/>
      <c r="HYG106" s="154"/>
      <c r="HYH106" s="154"/>
      <c r="HYI106" s="154"/>
      <c r="HYJ106" s="154"/>
      <c r="HYK106" s="154"/>
      <c r="HYL106" s="154"/>
      <c r="HYM106" s="154"/>
      <c r="HYN106" s="154"/>
      <c r="HYO106" s="154"/>
      <c r="HYP106" s="154"/>
      <c r="HYQ106" s="154"/>
      <c r="HYR106" s="154"/>
      <c r="HYS106" s="154"/>
      <c r="HYT106" s="154"/>
      <c r="HYU106" s="154"/>
      <c r="HYV106" s="154"/>
      <c r="HYW106" s="154"/>
      <c r="HYX106" s="154"/>
      <c r="HYY106" s="154"/>
      <c r="HYZ106" s="154"/>
      <c r="HZA106" s="154"/>
      <c r="HZB106" s="154"/>
      <c r="HZC106" s="154"/>
      <c r="HZD106" s="154"/>
      <c r="HZE106" s="154"/>
      <c r="HZF106" s="154"/>
      <c r="HZG106" s="154"/>
      <c r="HZH106" s="154"/>
      <c r="HZI106" s="154"/>
      <c r="HZJ106" s="154"/>
      <c r="HZK106" s="154"/>
      <c r="HZL106" s="154"/>
      <c r="HZM106" s="154"/>
      <c r="HZN106" s="154"/>
      <c r="HZO106" s="154"/>
      <c r="HZP106" s="154"/>
      <c r="HZQ106" s="154"/>
      <c r="HZR106" s="154"/>
      <c r="HZS106" s="154"/>
      <c r="HZT106" s="154"/>
      <c r="HZU106" s="154"/>
      <c r="HZV106" s="154"/>
      <c r="HZW106" s="154"/>
      <c r="HZX106" s="154"/>
      <c r="HZY106" s="154"/>
      <c r="HZZ106" s="154"/>
      <c r="IAA106" s="154"/>
      <c r="IAB106" s="154"/>
      <c r="IAC106" s="154"/>
      <c r="IAD106" s="154"/>
      <c r="IAE106" s="154"/>
      <c r="IAF106" s="154"/>
      <c r="IAG106" s="154"/>
      <c r="IAH106" s="154"/>
      <c r="IAI106" s="154"/>
      <c r="IAJ106" s="154"/>
      <c r="IAK106" s="154"/>
      <c r="IAL106" s="154"/>
      <c r="IAM106" s="154"/>
      <c r="IAN106" s="154"/>
      <c r="IAO106" s="154"/>
      <c r="IAP106" s="154"/>
      <c r="IAQ106" s="154"/>
      <c r="IAR106" s="154"/>
      <c r="IAS106" s="154"/>
      <c r="IAT106" s="154"/>
      <c r="IAU106" s="154"/>
      <c r="IAV106" s="154"/>
      <c r="IAW106" s="154"/>
      <c r="IAX106" s="154"/>
      <c r="IAY106" s="154"/>
      <c r="IAZ106" s="154"/>
      <c r="IBA106" s="154"/>
      <c r="IBB106" s="154"/>
      <c r="IBC106" s="154"/>
      <c r="IBD106" s="154"/>
      <c r="IBE106" s="154"/>
      <c r="IBF106" s="154"/>
      <c r="IBG106" s="154"/>
      <c r="IBH106" s="154"/>
      <c r="IBI106" s="154"/>
      <c r="IBJ106" s="154"/>
      <c r="IBK106" s="154"/>
      <c r="IBL106" s="154"/>
      <c r="IBM106" s="154"/>
      <c r="IBN106" s="154"/>
      <c r="IBO106" s="154"/>
      <c r="IBP106" s="154"/>
      <c r="IBQ106" s="154"/>
      <c r="IBR106" s="154"/>
      <c r="IBS106" s="154"/>
      <c r="IBT106" s="154"/>
      <c r="IBU106" s="154"/>
      <c r="IBV106" s="154"/>
      <c r="IBW106" s="154"/>
      <c r="IBX106" s="154"/>
      <c r="IBY106" s="154"/>
      <c r="IBZ106" s="154"/>
      <c r="ICA106" s="154"/>
      <c r="ICB106" s="154"/>
      <c r="ICC106" s="154"/>
      <c r="ICD106" s="154"/>
      <c r="ICE106" s="154"/>
      <c r="ICF106" s="154"/>
      <c r="ICG106" s="154"/>
      <c r="ICH106" s="154"/>
      <c r="ICI106" s="154"/>
      <c r="ICJ106" s="154"/>
      <c r="ICK106" s="154"/>
      <c r="ICL106" s="154"/>
      <c r="ICM106" s="154"/>
      <c r="ICN106" s="154"/>
      <c r="ICO106" s="154"/>
      <c r="ICP106" s="154"/>
      <c r="ICQ106" s="154"/>
      <c r="ICR106" s="154"/>
      <c r="ICS106" s="154"/>
      <c r="ICT106" s="154"/>
      <c r="ICU106" s="154"/>
      <c r="ICV106" s="154"/>
      <c r="ICW106" s="154"/>
      <c r="ICX106" s="154"/>
      <c r="ICY106" s="154"/>
      <c r="ICZ106" s="154"/>
      <c r="IDA106" s="154"/>
      <c r="IDB106" s="154"/>
      <c r="IDC106" s="154"/>
      <c r="IDD106" s="154"/>
      <c r="IDE106" s="154"/>
      <c r="IDF106" s="154"/>
      <c r="IDG106" s="154"/>
      <c r="IDH106" s="154"/>
      <c r="IDI106" s="154"/>
      <c r="IDJ106" s="154"/>
      <c r="IDK106" s="154"/>
      <c r="IDL106" s="154"/>
      <c r="IDM106" s="154"/>
      <c r="IDN106" s="154"/>
      <c r="IDO106" s="154"/>
      <c r="IDP106" s="154"/>
      <c r="IDQ106" s="154"/>
      <c r="IDR106" s="154"/>
      <c r="IDS106" s="154"/>
      <c r="IDT106" s="154"/>
      <c r="IDU106" s="154"/>
      <c r="IDV106" s="154"/>
      <c r="IDW106" s="154"/>
      <c r="IDX106" s="154"/>
      <c r="IDY106" s="154"/>
      <c r="IDZ106" s="154"/>
      <c r="IEA106" s="154"/>
      <c r="IEB106" s="154"/>
      <c r="IEC106" s="154"/>
      <c r="IED106" s="154"/>
      <c r="IEE106" s="154"/>
      <c r="IEF106" s="154"/>
      <c r="IEG106" s="154"/>
      <c r="IEH106" s="154"/>
      <c r="IEI106" s="154"/>
      <c r="IEJ106" s="154"/>
      <c r="IEK106" s="154"/>
      <c r="IEL106" s="154"/>
      <c r="IEM106" s="154"/>
      <c r="IEN106" s="154"/>
      <c r="IEO106" s="154"/>
      <c r="IEP106" s="154"/>
      <c r="IEQ106" s="154"/>
      <c r="IER106" s="154"/>
      <c r="IES106" s="154"/>
      <c r="IET106" s="154"/>
      <c r="IEU106" s="154"/>
      <c r="IEV106" s="154"/>
      <c r="IEW106" s="154"/>
      <c r="IEX106" s="154"/>
      <c r="IEY106" s="154"/>
      <c r="IEZ106" s="154"/>
      <c r="IFA106" s="154"/>
      <c r="IFB106" s="154"/>
      <c r="IFC106" s="154"/>
      <c r="IFD106" s="154"/>
      <c r="IFE106" s="154"/>
      <c r="IFF106" s="154"/>
      <c r="IFG106" s="154"/>
      <c r="IFH106" s="154"/>
      <c r="IFI106" s="154"/>
      <c r="IFJ106" s="154"/>
      <c r="IFK106" s="154"/>
      <c r="IFL106" s="154"/>
      <c r="IFM106" s="154"/>
      <c r="IFN106" s="154"/>
      <c r="IFO106" s="154"/>
      <c r="IFP106" s="154"/>
      <c r="IFQ106" s="154"/>
      <c r="IFR106" s="154"/>
      <c r="IFS106" s="154"/>
      <c r="IFT106" s="154"/>
      <c r="IFU106" s="154"/>
      <c r="IFV106" s="154"/>
      <c r="IFW106" s="154"/>
      <c r="IFX106" s="154"/>
      <c r="IFY106" s="154"/>
      <c r="IFZ106" s="154"/>
      <c r="IGA106" s="154"/>
      <c r="IGB106" s="154"/>
      <c r="IGC106" s="154"/>
      <c r="IGD106" s="154"/>
      <c r="IGE106" s="154"/>
      <c r="IGF106" s="154"/>
      <c r="IGG106" s="154"/>
      <c r="IGH106" s="154"/>
      <c r="IGI106" s="154"/>
      <c r="IGJ106" s="154"/>
      <c r="IGK106" s="154"/>
      <c r="IGL106" s="154"/>
      <c r="IGM106" s="154"/>
      <c r="IGN106" s="154"/>
      <c r="IGO106" s="154"/>
      <c r="IGP106" s="154"/>
      <c r="IGQ106" s="154"/>
      <c r="IGR106" s="154"/>
      <c r="IGS106" s="154"/>
      <c r="IGT106" s="154"/>
      <c r="IGU106" s="154"/>
      <c r="IGV106" s="154"/>
      <c r="IGW106" s="154"/>
      <c r="IGX106" s="154"/>
      <c r="IGY106" s="154"/>
      <c r="IGZ106" s="154"/>
      <c r="IHA106" s="154"/>
      <c r="IHB106" s="154"/>
      <c r="IHC106" s="154"/>
      <c r="IHD106" s="154"/>
      <c r="IHE106" s="154"/>
      <c r="IHF106" s="154"/>
      <c r="IHG106" s="154"/>
      <c r="IHH106" s="154"/>
      <c r="IHI106" s="154"/>
      <c r="IHJ106" s="154"/>
      <c r="IHK106" s="154"/>
      <c r="IHL106" s="154"/>
      <c r="IHM106" s="154"/>
      <c r="IHN106" s="154"/>
      <c r="IHO106" s="154"/>
      <c r="IHP106" s="154"/>
      <c r="IHQ106" s="154"/>
      <c r="IHR106" s="154"/>
      <c r="IHS106" s="154"/>
      <c r="IHT106" s="154"/>
      <c r="IHU106" s="154"/>
      <c r="IHV106" s="154"/>
      <c r="IHW106" s="154"/>
      <c r="IHX106" s="154"/>
      <c r="IHY106" s="154"/>
      <c r="IHZ106" s="154"/>
      <c r="IIA106" s="154"/>
      <c r="IIB106" s="154"/>
      <c r="IIC106" s="154"/>
      <c r="IID106" s="154"/>
      <c r="IIE106" s="154"/>
      <c r="IIF106" s="154"/>
      <c r="IIG106" s="154"/>
      <c r="IIH106" s="154"/>
      <c r="III106" s="154"/>
      <c r="IIJ106" s="154"/>
      <c r="IIK106" s="154"/>
      <c r="IIL106" s="154"/>
      <c r="IIM106" s="154"/>
      <c r="IIN106" s="154"/>
      <c r="IIO106" s="154"/>
      <c r="IIP106" s="154"/>
      <c r="IIQ106" s="154"/>
      <c r="IIR106" s="154"/>
      <c r="IIS106" s="154"/>
      <c r="IIT106" s="154"/>
      <c r="IIU106" s="154"/>
      <c r="IIV106" s="154"/>
      <c r="IIW106" s="154"/>
      <c r="IIX106" s="154"/>
      <c r="IIY106" s="154"/>
      <c r="IIZ106" s="154"/>
      <c r="IJA106" s="154"/>
      <c r="IJB106" s="154"/>
      <c r="IJC106" s="154"/>
      <c r="IJD106" s="154"/>
      <c r="IJE106" s="154"/>
      <c r="IJF106" s="154"/>
      <c r="IJG106" s="154"/>
      <c r="IJH106" s="154"/>
      <c r="IJI106" s="154"/>
      <c r="IJJ106" s="154"/>
      <c r="IJK106" s="154"/>
      <c r="IJL106" s="154"/>
      <c r="IJM106" s="154"/>
      <c r="IJN106" s="154"/>
      <c r="IJO106" s="154"/>
      <c r="IJP106" s="154"/>
      <c r="IJQ106" s="154"/>
      <c r="IJR106" s="154"/>
      <c r="IJS106" s="154"/>
      <c r="IJT106" s="154"/>
      <c r="IJU106" s="154"/>
      <c r="IJV106" s="154"/>
      <c r="IJW106" s="154"/>
      <c r="IJX106" s="154"/>
      <c r="IJY106" s="154"/>
      <c r="IJZ106" s="154"/>
      <c r="IKA106" s="154"/>
      <c r="IKB106" s="154"/>
      <c r="IKC106" s="154"/>
      <c r="IKD106" s="154"/>
      <c r="IKE106" s="154"/>
      <c r="IKF106" s="154"/>
      <c r="IKG106" s="154"/>
      <c r="IKH106" s="154"/>
      <c r="IKI106" s="154"/>
      <c r="IKJ106" s="154"/>
      <c r="IKK106" s="154"/>
      <c r="IKL106" s="154"/>
      <c r="IKM106" s="154"/>
      <c r="IKN106" s="154"/>
      <c r="IKO106" s="154"/>
      <c r="IKP106" s="154"/>
      <c r="IKQ106" s="154"/>
      <c r="IKR106" s="154"/>
      <c r="IKS106" s="154"/>
      <c r="IKT106" s="154"/>
      <c r="IKU106" s="154"/>
      <c r="IKV106" s="154"/>
      <c r="IKW106" s="154"/>
      <c r="IKX106" s="154"/>
      <c r="IKY106" s="154"/>
      <c r="IKZ106" s="154"/>
      <c r="ILA106" s="154"/>
      <c r="ILB106" s="154"/>
      <c r="ILC106" s="154"/>
      <c r="ILD106" s="154"/>
      <c r="ILE106" s="154"/>
      <c r="ILF106" s="154"/>
      <c r="ILG106" s="154"/>
      <c r="ILH106" s="154"/>
      <c r="ILI106" s="154"/>
      <c r="ILJ106" s="154"/>
      <c r="ILK106" s="154"/>
      <c r="ILL106" s="154"/>
      <c r="ILM106" s="154"/>
      <c r="ILN106" s="154"/>
      <c r="ILO106" s="154"/>
      <c r="ILP106" s="154"/>
      <c r="ILQ106" s="154"/>
      <c r="ILR106" s="154"/>
      <c r="ILS106" s="154"/>
      <c r="ILT106" s="154"/>
      <c r="ILU106" s="154"/>
      <c r="ILV106" s="154"/>
      <c r="ILW106" s="154"/>
      <c r="ILX106" s="154"/>
      <c r="ILY106" s="154"/>
      <c r="ILZ106" s="154"/>
      <c r="IMA106" s="154"/>
      <c r="IMB106" s="154"/>
      <c r="IMC106" s="154"/>
      <c r="IMD106" s="154"/>
      <c r="IME106" s="154"/>
      <c r="IMF106" s="154"/>
      <c r="IMG106" s="154"/>
      <c r="IMH106" s="154"/>
      <c r="IMI106" s="154"/>
      <c r="IMJ106" s="154"/>
      <c r="IMK106" s="154"/>
      <c r="IML106" s="154"/>
      <c r="IMM106" s="154"/>
      <c r="IMN106" s="154"/>
      <c r="IMO106" s="154"/>
      <c r="IMP106" s="154"/>
      <c r="IMQ106" s="154"/>
      <c r="IMR106" s="154"/>
      <c r="IMS106" s="154"/>
      <c r="IMT106" s="154"/>
      <c r="IMU106" s="154"/>
      <c r="IMV106" s="154"/>
      <c r="IMW106" s="154"/>
      <c r="IMX106" s="154"/>
      <c r="IMY106" s="154"/>
      <c r="IMZ106" s="154"/>
      <c r="INA106" s="154"/>
      <c r="INB106" s="154"/>
      <c r="INC106" s="154"/>
      <c r="IND106" s="154"/>
      <c r="INE106" s="154"/>
      <c r="INF106" s="154"/>
      <c r="ING106" s="154"/>
      <c r="INH106" s="154"/>
      <c r="INI106" s="154"/>
      <c r="INJ106" s="154"/>
      <c r="INK106" s="154"/>
      <c r="INL106" s="154"/>
      <c r="INM106" s="154"/>
      <c r="INN106" s="154"/>
      <c r="INO106" s="154"/>
      <c r="INP106" s="154"/>
      <c r="INQ106" s="154"/>
      <c r="INR106" s="154"/>
      <c r="INS106" s="154"/>
      <c r="INT106" s="154"/>
      <c r="INU106" s="154"/>
      <c r="INV106" s="154"/>
      <c r="INW106" s="154"/>
      <c r="INX106" s="154"/>
      <c r="INY106" s="154"/>
      <c r="INZ106" s="154"/>
      <c r="IOA106" s="154"/>
      <c r="IOB106" s="154"/>
      <c r="IOC106" s="154"/>
      <c r="IOD106" s="154"/>
      <c r="IOE106" s="154"/>
      <c r="IOF106" s="154"/>
      <c r="IOG106" s="154"/>
      <c r="IOH106" s="154"/>
      <c r="IOI106" s="154"/>
      <c r="IOJ106" s="154"/>
      <c r="IOK106" s="154"/>
      <c r="IOL106" s="154"/>
      <c r="IOM106" s="154"/>
      <c r="ION106" s="154"/>
      <c r="IOO106" s="154"/>
      <c r="IOP106" s="154"/>
      <c r="IOQ106" s="154"/>
      <c r="IOR106" s="154"/>
      <c r="IOS106" s="154"/>
      <c r="IOT106" s="154"/>
      <c r="IOU106" s="154"/>
      <c r="IOV106" s="154"/>
      <c r="IOW106" s="154"/>
      <c r="IOX106" s="154"/>
      <c r="IOY106" s="154"/>
      <c r="IOZ106" s="154"/>
      <c r="IPA106" s="154"/>
      <c r="IPB106" s="154"/>
      <c r="IPC106" s="154"/>
      <c r="IPD106" s="154"/>
      <c r="IPE106" s="154"/>
      <c r="IPF106" s="154"/>
      <c r="IPG106" s="154"/>
      <c r="IPH106" s="154"/>
      <c r="IPI106" s="154"/>
      <c r="IPJ106" s="154"/>
      <c r="IPK106" s="154"/>
      <c r="IPL106" s="154"/>
      <c r="IPM106" s="154"/>
      <c r="IPN106" s="154"/>
      <c r="IPO106" s="154"/>
      <c r="IPP106" s="154"/>
      <c r="IPQ106" s="154"/>
      <c r="IPR106" s="154"/>
      <c r="IPS106" s="154"/>
      <c r="IPT106" s="154"/>
      <c r="IPU106" s="154"/>
      <c r="IPV106" s="154"/>
      <c r="IPW106" s="154"/>
      <c r="IPX106" s="154"/>
      <c r="IPY106" s="154"/>
      <c r="IPZ106" s="154"/>
      <c r="IQA106" s="154"/>
      <c r="IQB106" s="154"/>
      <c r="IQC106" s="154"/>
      <c r="IQD106" s="154"/>
      <c r="IQE106" s="154"/>
      <c r="IQF106" s="154"/>
      <c r="IQG106" s="154"/>
      <c r="IQH106" s="154"/>
      <c r="IQI106" s="154"/>
      <c r="IQJ106" s="154"/>
      <c r="IQK106" s="154"/>
      <c r="IQL106" s="154"/>
      <c r="IQM106" s="154"/>
      <c r="IQN106" s="154"/>
      <c r="IQO106" s="154"/>
      <c r="IQP106" s="154"/>
      <c r="IQQ106" s="154"/>
      <c r="IQR106" s="154"/>
      <c r="IQS106" s="154"/>
      <c r="IQT106" s="154"/>
      <c r="IQU106" s="154"/>
      <c r="IQV106" s="154"/>
      <c r="IQW106" s="154"/>
      <c r="IQX106" s="154"/>
      <c r="IQY106" s="154"/>
      <c r="IQZ106" s="154"/>
      <c r="IRA106" s="154"/>
      <c r="IRB106" s="154"/>
      <c r="IRC106" s="154"/>
      <c r="IRD106" s="154"/>
      <c r="IRE106" s="154"/>
      <c r="IRF106" s="154"/>
      <c r="IRG106" s="154"/>
      <c r="IRH106" s="154"/>
      <c r="IRI106" s="154"/>
      <c r="IRJ106" s="154"/>
      <c r="IRK106" s="154"/>
      <c r="IRL106" s="154"/>
      <c r="IRM106" s="154"/>
      <c r="IRN106" s="154"/>
      <c r="IRO106" s="154"/>
      <c r="IRP106" s="154"/>
      <c r="IRQ106" s="154"/>
      <c r="IRR106" s="154"/>
      <c r="IRS106" s="154"/>
      <c r="IRT106" s="154"/>
      <c r="IRU106" s="154"/>
      <c r="IRV106" s="154"/>
      <c r="IRW106" s="154"/>
      <c r="IRX106" s="154"/>
      <c r="IRY106" s="154"/>
      <c r="IRZ106" s="154"/>
      <c r="ISA106" s="154"/>
      <c r="ISB106" s="154"/>
      <c r="ISC106" s="154"/>
      <c r="ISD106" s="154"/>
      <c r="ISE106" s="154"/>
      <c r="ISF106" s="154"/>
      <c r="ISG106" s="154"/>
      <c r="ISH106" s="154"/>
      <c r="ISI106" s="154"/>
      <c r="ISJ106" s="154"/>
      <c r="ISK106" s="154"/>
      <c r="ISL106" s="154"/>
      <c r="ISM106" s="154"/>
      <c r="ISN106" s="154"/>
      <c r="ISO106" s="154"/>
      <c r="ISP106" s="154"/>
      <c r="ISQ106" s="154"/>
      <c r="ISR106" s="154"/>
      <c r="ISS106" s="154"/>
      <c r="IST106" s="154"/>
      <c r="ISU106" s="154"/>
      <c r="ISV106" s="154"/>
      <c r="ISW106" s="154"/>
      <c r="ISX106" s="154"/>
      <c r="ISY106" s="154"/>
      <c r="ISZ106" s="154"/>
      <c r="ITA106" s="154"/>
      <c r="ITB106" s="154"/>
      <c r="ITC106" s="154"/>
      <c r="ITD106" s="154"/>
      <c r="ITE106" s="154"/>
      <c r="ITF106" s="154"/>
      <c r="ITG106" s="154"/>
      <c r="ITH106" s="154"/>
      <c r="ITI106" s="154"/>
      <c r="ITJ106" s="154"/>
      <c r="ITK106" s="154"/>
      <c r="ITL106" s="154"/>
      <c r="ITM106" s="154"/>
      <c r="ITN106" s="154"/>
      <c r="ITO106" s="154"/>
      <c r="ITP106" s="154"/>
      <c r="ITQ106" s="154"/>
      <c r="ITR106" s="154"/>
      <c r="ITS106" s="154"/>
      <c r="ITT106" s="154"/>
      <c r="ITU106" s="154"/>
      <c r="ITV106" s="154"/>
      <c r="ITW106" s="154"/>
      <c r="ITX106" s="154"/>
      <c r="ITY106" s="154"/>
      <c r="ITZ106" s="154"/>
      <c r="IUA106" s="154"/>
      <c r="IUB106" s="154"/>
      <c r="IUC106" s="154"/>
      <c r="IUD106" s="154"/>
      <c r="IUE106" s="154"/>
      <c r="IUF106" s="154"/>
      <c r="IUG106" s="154"/>
      <c r="IUH106" s="154"/>
      <c r="IUI106" s="154"/>
      <c r="IUJ106" s="154"/>
      <c r="IUK106" s="154"/>
      <c r="IUL106" s="154"/>
      <c r="IUM106" s="154"/>
      <c r="IUN106" s="154"/>
      <c r="IUO106" s="154"/>
      <c r="IUP106" s="154"/>
      <c r="IUQ106" s="154"/>
      <c r="IUR106" s="154"/>
      <c r="IUS106" s="154"/>
      <c r="IUT106" s="154"/>
      <c r="IUU106" s="154"/>
      <c r="IUV106" s="154"/>
      <c r="IUW106" s="154"/>
      <c r="IUX106" s="154"/>
      <c r="IUY106" s="154"/>
      <c r="IUZ106" s="154"/>
      <c r="IVA106" s="154"/>
      <c r="IVB106" s="154"/>
      <c r="IVC106" s="154"/>
      <c r="IVD106" s="154"/>
      <c r="IVE106" s="154"/>
      <c r="IVF106" s="154"/>
      <c r="IVG106" s="154"/>
      <c r="IVH106" s="154"/>
      <c r="IVI106" s="154"/>
      <c r="IVJ106" s="154"/>
      <c r="IVK106" s="154"/>
      <c r="IVL106" s="154"/>
      <c r="IVM106" s="154"/>
      <c r="IVN106" s="154"/>
      <c r="IVO106" s="154"/>
      <c r="IVP106" s="154"/>
      <c r="IVQ106" s="154"/>
      <c r="IVR106" s="154"/>
      <c r="IVS106" s="154"/>
      <c r="IVT106" s="154"/>
      <c r="IVU106" s="154"/>
      <c r="IVV106" s="154"/>
      <c r="IVW106" s="154"/>
      <c r="IVX106" s="154"/>
      <c r="IVY106" s="154"/>
      <c r="IVZ106" s="154"/>
      <c r="IWA106" s="154"/>
      <c r="IWB106" s="154"/>
      <c r="IWC106" s="154"/>
      <c r="IWD106" s="154"/>
      <c r="IWE106" s="154"/>
      <c r="IWF106" s="154"/>
      <c r="IWG106" s="154"/>
      <c r="IWH106" s="154"/>
      <c r="IWI106" s="154"/>
      <c r="IWJ106" s="154"/>
      <c r="IWK106" s="154"/>
      <c r="IWL106" s="154"/>
      <c r="IWM106" s="154"/>
      <c r="IWN106" s="154"/>
      <c r="IWO106" s="154"/>
      <c r="IWP106" s="154"/>
      <c r="IWQ106" s="154"/>
      <c r="IWR106" s="154"/>
      <c r="IWS106" s="154"/>
      <c r="IWT106" s="154"/>
      <c r="IWU106" s="154"/>
      <c r="IWV106" s="154"/>
      <c r="IWW106" s="154"/>
      <c r="IWX106" s="154"/>
      <c r="IWY106" s="154"/>
      <c r="IWZ106" s="154"/>
      <c r="IXA106" s="154"/>
      <c r="IXB106" s="154"/>
      <c r="IXC106" s="154"/>
      <c r="IXD106" s="154"/>
      <c r="IXE106" s="154"/>
      <c r="IXF106" s="154"/>
      <c r="IXG106" s="154"/>
      <c r="IXH106" s="154"/>
      <c r="IXI106" s="154"/>
      <c r="IXJ106" s="154"/>
      <c r="IXK106" s="154"/>
      <c r="IXL106" s="154"/>
      <c r="IXM106" s="154"/>
      <c r="IXN106" s="154"/>
      <c r="IXO106" s="154"/>
      <c r="IXP106" s="154"/>
      <c r="IXQ106" s="154"/>
      <c r="IXR106" s="154"/>
      <c r="IXS106" s="154"/>
      <c r="IXT106" s="154"/>
      <c r="IXU106" s="154"/>
      <c r="IXV106" s="154"/>
      <c r="IXW106" s="154"/>
      <c r="IXX106" s="154"/>
      <c r="IXY106" s="154"/>
      <c r="IXZ106" s="154"/>
      <c r="IYA106" s="154"/>
      <c r="IYB106" s="154"/>
      <c r="IYC106" s="154"/>
      <c r="IYD106" s="154"/>
      <c r="IYE106" s="154"/>
      <c r="IYF106" s="154"/>
      <c r="IYG106" s="154"/>
      <c r="IYH106" s="154"/>
      <c r="IYI106" s="154"/>
      <c r="IYJ106" s="154"/>
      <c r="IYK106" s="154"/>
      <c r="IYL106" s="154"/>
      <c r="IYM106" s="154"/>
      <c r="IYN106" s="154"/>
      <c r="IYO106" s="154"/>
      <c r="IYP106" s="154"/>
      <c r="IYQ106" s="154"/>
      <c r="IYR106" s="154"/>
      <c r="IYS106" s="154"/>
      <c r="IYT106" s="154"/>
      <c r="IYU106" s="154"/>
      <c r="IYV106" s="154"/>
      <c r="IYW106" s="154"/>
      <c r="IYX106" s="154"/>
      <c r="IYY106" s="154"/>
      <c r="IYZ106" s="154"/>
      <c r="IZA106" s="154"/>
      <c r="IZB106" s="154"/>
      <c r="IZC106" s="154"/>
      <c r="IZD106" s="154"/>
      <c r="IZE106" s="154"/>
      <c r="IZF106" s="154"/>
      <c r="IZG106" s="154"/>
      <c r="IZH106" s="154"/>
      <c r="IZI106" s="154"/>
      <c r="IZJ106" s="154"/>
      <c r="IZK106" s="154"/>
      <c r="IZL106" s="154"/>
      <c r="IZM106" s="154"/>
      <c r="IZN106" s="154"/>
      <c r="IZO106" s="154"/>
      <c r="IZP106" s="154"/>
      <c r="IZQ106" s="154"/>
      <c r="IZR106" s="154"/>
      <c r="IZS106" s="154"/>
      <c r="IZT106" s="154"/>
      <c r="IZU106" s="154"/>
      <c r="IZV106" s="154"/>
      <c r="IZW106" s="154"/>
      <c r="IZX106" s="154"/>
      <c r="IZY106" s="154"/>
      <c r="IZZ106" s="154"/>
      <c r="JAA106" s="154"/>
      <c r="JAB106" s="154"/>
      <c r="JAC106" s="154"/>
      <c r="JAD106" s="154"/>
      <c r="JAE106" s="154"/>
      <c r="JAF106" s="154"/>
      <c r="JAG106" s="154"/>
      <c r="JAH106" s="154"/>
      <c r="JAI106" s="154"/>
      <c r="JAJ106" s="154"/>
      <c r="JAK106" s="154"/>
      <c r="JAL106" s="154"/>
      <c r="JAM106" s="154"/>
      <c r="JAN106" s="154"/>
      <c r="JAO106" s="154"/>
      <c r="JAP106" s="154"/>
      <c r="JAQ106" s="154"/>
      <c r="JAR106" s="154"/>
      <c r="JAS106" s="154"/>
      <c r="JAT106" s="154"/>
      <c r="JAU106" s="154"/>
      <c r="JAV106" s="154"/>
      <c r="JAW106" s="154"/>
      <c r="JAX106" s="154"/>
      <c r="JAY106" s="154"/>
      <c r="JAZ106" s="154"/>
      <c r="JBA106" s="154"/>
      <c r="JBB106" s="154"/>
      <c r="JBC106" s="154"/>
      <c r="JBD106" s="154"/>
      <c r="JBE106" s="154"/>
      <c r="JBF106" s="154"/>
      <c r="JBG106" s="154"/>
      <c r="JBH106" s="154"/>
      <c r="JBI106" s="154"/>
      <c r="JBJ106" s="154"/>
      <c r="JBK106" s="154"/>
      <c r="JBL106" s="154"/>
      <c r="JBM106" s="154"/>
      <c r="JBN106" s="154"/>
      <c r="JBO106" s="154"/>
      <c r="JBP106" s="154"/>
      <c r="JBQ106" s="154"/>
      <c r="JBR106" s="154"/>
      <c r="JBS106" s="154"/>
      <c r="JBT106" s="154"/>
      <c r="JBU106" s="154"/>
      <c r="JBV106" s="154"/>
      <c r="JBW106" s="154"/>
      <c r="JBX106" s="154"/>
      <c r="JBY106" s="154"/>
      <c r="JBZ106" s="154"/>
      <c r="JCA106" s="154"/>
      <c r="JCB106" s="154"/>
      <c r="JCC106" s="154"/>
      <c r="JCD106" s="154"/>
      <c r="JCE106" s="154"/>
      <c r="JCF106" s="154"/>
      <c r="JCG106" s="154"/>
      <c r="JCH106" s="154"/>
      <c r="JCI106" s="154"/>
      <c r="JCJ106" s="154"/>
      <c r="JCK106" s="154"/>
      <c r="JCL106" s="154"/>
      <c r="JCM106" s="154"/>
      <c r="JCN106" s="154"/>
      <c r="JCO106" s="154"/>
      <c r="JCP106" s="154"/>
      <c r="JCQ106" s="154"/>
      <c r="JCR106" s="154"/>
      <c r="JCS106" s="154"/>
      <c r="JCT106" s="154"/>
      <c r="JCU106" s="154"/>
      <c r="JCV106" s="154"/>
      <c r="JCW106" s="154"/>
      <c r="JCX106" s="154"/>
      <c r="JCY106" s="154"/>
      <c r="JCZ106" s="154"/>
      <c r="JDA106" s="154"/>
      <c r="JDB106" s="154"/>
      <c r="JDC106" s="154"/>
      <c r="JDD106" s="154"/>
      <c r="JDE106" s="154"/>
      <c r="JDF106" s="154"/>
      <c r="JDG106" s="154"/>
      <c r="JDH106" s="154"/>
      <c r="JDI106" s="154"/>
      <c r="JDJ106" s="154"/>
      <c r="JDK106" s="154"/>
      <c r="JDL106" s="154"/>
      <c r="JDM106" s="154"/>
      <c r="JDN106" s="154"/>
      <c r="JDO106" s="154"/>
      <c r="JDP106" s="154"/>
      <c r="JDQ106" s="154"/>
      <c r="JDR106" s="154"/>
      <c r="JDS106" s="154"/>
      <c r="JDT106" s="154"/>
      <c r="JDU106" s="154"/>
      <c r="JDV106" s="154"/>
      <c r="JDW106" s="154"/>
      <c r="JDX106" s="154"/>
      <c r="JDY106" s="154"/>
      <c r="JDZ106" s="154"/>
      <c r="JEA106" s="154"/>
      <c r="JEB106" s="154"/>
      <c r="JEC106" s="154"/>
      <c r="JED106" s="154"/>
      <c r="JEE106" s="154"/>
      <c r="JEF106" s="154"/>
      <c r="JEG106" s="154"/>
      <c r="JEH106" s="154"/>
      <c r="JEI106" s="154"/>
      <c r="JEJ106" s="154"/>
      <c r="JEK106" s="154"/>
      <c r="JEL106" s="154"/>
      <c r="JEM106" s="154"/>
      <c r="JEN106" s="154"/>
      <c r="JEO106" s="154"/>
      <c r="JEP106" s="154"/>
      <c r="JEQ106" s="154"/>
      <c r="JER106" s="154"/>
      <c r="JES106" s="154"/>
      <c r="JET106" s="154"/>
      <c r="JEU106" s="154"/>
      <c r="JEV106" s="154"/>
      <c r="JEW106" s="154"/>
      <c r="JEX106" s="154"/>
      <c r="JEY106" s="154"/>
      <c r="JEZ106" s="154"/>
      <c r="JFA106" s="154"/>
      <c r="JFB106" s="154"/>
      <c r="JFC106" s="154"/>
      <c r="JFD106" s="154"/>
      <c r="JFE106" s="154"/>
      <c r="JFF106" s="154"/>
      <c r="JFG106" s="154"/>
      <c r="JFH106" s="154"/>
      <c r="JFI106" s="154"/>
      <c r="JFJ106" s="154"/>
      <c r="JFK106" s="154"/>
      <c r="JFL106" s="154"/>
      <c r="JFM106" s="154"/>
      <c r="JFN106" s="154"/>
      <c r="JFO106" s="154"/>
      <c r="JFP106" s="154"/>
      <c r="JFQ106" s="154"/>
      <c r="JFR106" s="154"/>
      <c r="JFS106" s="154"/>
      <c r="JFT106" s="154"/>
      <c r="JFU106" s="154"/>
      <c r="JFV106" s="154"/>
      <c r="JFW106" s="154"/>
      <c r="JFX106" s="154"/>
      <c r="JFY106" s="154"/>
      <c r="JFZ106" s="154"/>
      <c r="JGA106" s="154"/>
      <c r="JGB106" s="154"/>
      <c r="JGC106" s="154"/>
      <c r="JGD106" s="154"/>
      <c r="JGE106" s="154"/>
      <c r="JGF106" s="154"/>
      <c r="JGG106" s="154"/>
      <c r="JGH106" s="154"/>
      <c r="JGI106" s="154"/>
      <c r="JGJ106" s="154"/>
      <c r="JGK106" s="154"/>
      <c r="JGL106" s="154"/>
      <c r="JGM106" s="154"/>
      <c r="JGN106" s="154"/>
      <c r="JGO106" s="154"/>
      <c r="JGP106" s="154"/>
      <c r="JGQ106" s="154"/>
      <c r="JGR106" s="154"/>
      <c r="JGS106" s="154"/>
      <c r="JGT106" s="154"/>
      <c r="JGU106" s="154"/>
      <c r="JGV106" s="154"/>
      <c r="JGW106" s="154"/>
      <c r="JGX106" s="154"/>
      <c r="JGY106" s="154"/>
      <c r="JGZ106" s="154"/>
      <c r="JHA106" s="154"/>
      <c r="JHB106" s="154"/>
      <c r="JHC106" s="154"/>
      <c r="JHD106" s="154"/>
      <c r="JHE106" s="154"/>
      <c r="JHF106" s="154"/>
      <c r="JHG106" s="154"/>
      <c r="JHH106" s="154"/>
      <c r="JHI106" s="154"/>
      <c r="JHJ106" s="154"/>
      <c r="JHK106" s="154"/>
      <c r="JHL106" s="154"/>
      <c r="JHM106" s="154"/>
      <c r="JHN106" s="154"/>
      <c r="JHO106" s="154"/>
      <c r="JHP106" s="154"/>
      <c r="JHQ106" s="154"/>
      <c r="JHR106" s="154"/>
      <c r="JHS106" s="154"/>
      <c r="JHT106" s="154"/>
      <c r="JHU106" s="154"/>
      <c r="JHV106" s="154"/>
      <c r="JHW106" s="154"/>
      <c r="JHX106" s="154"/>
      <c r="JHY106" s="154"/>
      <c r="JHZ106" s="154"/>
      <c r="JIA106" s="154"/>
      <c r="JIB106" s="154"/>
      <c r="JIC106" s="154"/>
      <c r="JID106" s="154"/>
      <c r="JIE106" s="154"/>
      <c r="JIF106" s="154"/>
      <c r="JIG106" s="154"/>
      <c r="JIH106" s="154"/>
      <c r="JII106" s="154"/>
      <c r="JIJ106" s="154"/>
      <c r="JIK106" s="154"/>
      <c r="JIL106" s="154"/>
      <c r="JIM106" s="154"/>
      <c r="JIN106" s="154"/>
      <c r="JIO106" s="154"/>
      <c r="JIP106" s="154"/>
      <c r="JIQ106" s="154"/>
      <c r="JIR106" s="154"/>
      <c r="JIS106" s="154"/>
      <c r="JIT106" s="154"/>
      <c r="JIU106" s="154"/>
      <c r="JIV106" s="154"/>
      <c r="JIW106" s="154"/>
      <c r="JIX106" s="154"/>
      <c r="JIY106" s="154"/>
      <c r="JIZ106" s="154"/>
      <c r="JJA106" s="154"/>
      <c r="JJB106" s="154"/>
      <c r="JJC106" s="154"/>
      <c r="JJD106" s="154"/>
      <c r="JJE106" s="154"/>
      <c r="JJF106" s="154"/>
      <c r="JJG106" s="154"/>
      <c r="JJH106" s="154"/>
      <c r="JJI106" s="154"/>
      <c r="JJJ106" s="154"/>
      <c r="JJK106" s="154"/>
      <c r="JJL106" s="154"/>
      <c r="JJM106" s="154"/>
      <c r="JJN106" s="154"/>
      <c r="JJO106" s="154"/>
      <c r="JJP106" s="154"/>
      <c r="JJQ106" s="154"/>
      <c r="JJR106" s="154"/>
      <c r="JJS106" s="154"/>
      <c r="JJT106" s="154"/>
      <c r="JJU106" s="154"/>
      <c r="JJV106" s="154"/>
      <c r="JJW106" s="154"/>
      <c r="JJX106" s="154"/>
      <c r="JJY106" s="154"/>
      <c r="JJZ106" s="154"/>
      <c r="JKA106" s="154"/>
      <c r="JKB106" s="154"/>
      <c r="JKC106" s="154"/>
      <c r="JKD106" s="154"/>
      <c r="JKE106" s="154"/>
      <c r="JKF106" s="154"/>
      <c r="JKG106" s="154"/>
      <c r="JKH106" s="154"/>
      <c r="JKI106" s="154"/>
      <c r="JKJ106" s="154"/>
      <c r="JKK106" s="154"/>
      <c r="JKL106" s="154"/>
      <c r="JKM106" s="154"/>
      <c r="JKN106" s="154"/>
      <c r="JKO106" s="154"/>
      <c r="JKP106" s="154"/>
      <c r="JKQ106" s="154"/>
      <c r="JKR106" s="154"/>
      <c r="JKS106" s="154"/>
      <c r="JKT106" s="154"/>
      <c r="JKU106" s="154"/>
      <c r="JKV106" s="154"/>
      <c r="JKW106" s="154"/>
      <c r="JKX106" s="154"/>
      <c r="JKY106" s="154"/>
      <c r="JKZ106" s="154"/>
      <c r="JLA106" s="154"/>
      <c r="JLB106" s="154"/>
      <c r="JLC106" s="154"/>
      <c r="JLD106" s="154"/>
      <c r="JLE106" s="154"/>
      <c r="JLF106" s="154"/>
      <c r="JLG106" s="154"/>
      <c r="JLH106" s="154"/>
      <c r="JLI106" s="154"/>
      <c r="JLJ106" s="154"/>
      <c r="JLK106" s="154"/>
      <c r="JLL106" s="154"/>
      <c r="JLM106" s="154"/>
      <c r="JLN106" s="154"/>
      <c r="JLO106" s="154"/>
      <c r="JLP106" s="154"/>
      <c r="JLQ106" s="154"/>
      <c r="JLR106" s="154"/>
      <c r="JLS106" s="154"/>
      <c r="JLT106" s="154"/>
      <c r="JLU106" s="154"/>
      <c r="JLV106" s="154"/>
      <c r="JLW106" s="154"/>
      <c r="JLX106" s="154"/>
      <c r="JLY106" s="154"/>
      <c r="JLZ106" s="154"/>
      <c r="JMA106" s="154"/>
      <c r="JMB106" s="154"/>
      <c r="JMC106" s="154"/>
      <c r="JMD106" s="154"/>
      <c r="JME106" s="154"/>
      <c r="JMF106" s="154"/>
      <c r="JMG106" s="154"/>
      <c r="JMH106" s="154"/>
      <c r="JMI106" s="154"/>
      <c r="JMJ106" s="154"/>
      <c r="JMK106" s="154"/>
      <c r="JML106" s="154"/>
      <c r="JMM106" s="154"/>
      <c r="JMN106" s="154"/>
      <c r="JMO106" s="154"/>
      <c r="JMP106" s="154"/>
      <c r="JMQ106" s="154"/>
      <c r="JMR106" s="154"/>
      <c r="JMS106" s="154"/>
      <c r="JMT106" s="154"/>
      <c r="JMU106" s="154"/>
      <c r="JMV106" s="154"/>
      <c r="JMW106" s="154"/>
      <c r="JMX106" s="154"/>
      <c r="JMY106" s="154"/>
      <c r="JMZ106" s="154"/>
      <c r="JNA106" s="154"/>
      <c r="JNB106" s="154"/>
      <c r="JNC106" s="154"/>
      <c r="JND106" s="154"/>
      <c r="JNE106" s="154"/>
      <c r="JNF106" s="154"/>
      <c r="JNG106" s="154"/>
      <c r="JNH106" s="154"/>
      <c r="JNI106" s="154"/>
      <c r="JNJ106" s="154"/>
      <c r="JNK106" s="154"/>
      <c r="JNL106" s="154"/>
      <c r="JNM106" s="154"/>
      <c r="JNN106" s="154"/>
      <c r="JNO106" s="154"/>
      <c r="JNP106" s="154"/>
      <c r="JNQ106" s="154"/>
      <c r="JNR106" s="154"/>
      <c r="JNS106" s="154"/>
      <c r="JNT106" s="154"/>
      <c r="JNU106" s="154"/>
      <c r="JNV106" s="154"/>
      <c r="JNW106" s="154"/>
      <c r="JNX106" s="154"/>
      <c r="JNY106" s="154"/>
      <c r="JNZ106" s="154"/>
      <c r="JOA106" s="154"/>
      <c r="JOB106" s="154"/>
      <c r="JOC106" s="154"/>
      <c r="JOD106" s="154"/>
      <c r="JOE106" s="154"/>
      <c r="JOF106" s="154"/>
      <c r="JOG106" s="154"/>
      <c r="JOH106" s="154"/>
      <c r="JOI106" s="154"/>
      <c r="JOJ106" s="154"/>
      <c r="JOK106" s="154"/>
      <c r="JOL106" s="154"/>
      <c r="JOM106" s="154"/>
      <c r="JON106" s="154"/>
      <c r="JOO106" s="154"/>
      <c r="JOP106" s="154"/>
      <c r="JOQ106" s="154"/>
      <c r="JOR106" s="154"/>
      <c r="JOS106" s="154"/>
      <c r="JOT106" s="154"/>
      <c r="JOU106" s="154"/>
      <c r="JOV106" s="154"/>
      <c r="JOW106" s="154"/>
      <c r="JOX106" s="154"/>
      <c r="JOY106" s="154"/>
      <c r="JOZ106" s="154"/>
      <c r="JPA106" s="154"/>
      <c r="JPB106" s="154"/>
      <c r="JPC106" s="154"/>
      <c r="JPD106" s="154"/>
      <c r="JPE106" s="154"/>
      <c r="JPF106" s="154"/>
      <c r="JPG106" s="154"/>
      <c r="JPH106" s="154"/>
      <c r="JPI106" s="154"/>
      <c r="JPJ106" s="154"/>
      <c r="JPK106" s="154"/>
      <c r="JPL106" s="154"/>
      <c r="JPM106" s="154"/>
      <c r="JPN106" s="154"/>
      <c r="JPO106" s="154"/>
      <c r="JPP106" s="154"/>
      <c r="JPQ106" s="154"/>
      <c r="JPR106" s="154"/>
      <c r="JPS106" s="154"/>
      <c r="JPT106" s="154"/>
      <c r="JPU106" s="154"/>
      <c r="JPV106" s="154"/>
      <c r="JPW106" s="154"/>
      <c r="JPX106" s="154"/>
      <c r="JPY106" s="154"/>
      <c r="JPZ106" s="154"/>
      <c r="JQA106" s="154"/>
      <c r="JQB106" s="154"/>
      <c r="JQC106" s="154"/>
      <c r="JQD106" s="154"/>
      <c r="JQE106" s="154"/>
      <c r="JQF106" s="154"/>
      <c r="JQG106" s="154"/>
      <c r="JQH106" s="154"/>
      <c r="JQI106" s="154"/>
      <c r="JQJ106" s="154"/>
      <c r="JQK106" s="154"/>
      <c r="JQL106" s="154"/>
      <c r="JQM106" s="154"/>
      <c r="JQN106" s="154"/>
      <c r="JQO106" s="154"/>
      <c r="JQP106" s="154"/>
      <c r="JQQ106" s="154"/>
      <c r="JQR106" s="154"/>
      <c r="JQS106" s="154"/>
      <c r="JQT106" s="154"/>
      <c r="JQU106" s="154"/>
      <c r="JQV106" s="154"/>
      <c r="JQW106" s="154"/>
      <c r="JQX106" s="154"/>
      <c r="JQY106" s="154"/>
      <c r="JQZ106" s="154"/>
      <c r="JRA106" s="154"/>
      <c r="JRB106" s="154"/>
      <c r="JRC106" s="154"/>
      <c r="JRD106" s="154"/>
      <c r="JRE106" s="154"/>
      <c r="JRF106" s="154"/>
      <c r="JRG106" s="154"/>
      <c r="JRH106" s="154"/>
      <c r="JRI106" s="154"/>
      <c r="JRJ106" s="154"/>
      <c r="JRK106" s="154"/>
      <c r="JRL106" s="154"/>
      <c r="JRM106" s="154"/>
      <c r="JRN106" s="154"/>
      <c r="JRO106" s="154"/>
      <c r="JRP106" s="154"/>
      <c r="JRQ106" s="154"/>
      <c r="JRR106" s="154"/>
      <c r="JRS106" s="154"/>
      <c r="JRT106" s="154"/>
      <c r="JRU106" s="154"/>
      <c r="JRV106" s="154"/>
      <c r="JRW106" s="154"/>
      <c r="JRX106" s="154"/>
      <c r="JRY106" s="154"/>
      <c r="JRZ106" s="154"/>
      <c r="JSA106" s="154"/>
      <c r="JSB106" s="154"/>
      <c r="JSC106" s="154"/>
      <c r="JSD106" s="154"/>
      <c r="JSE106" s="154"/>
      <c r="JSF106" s="154"/>
      <c r="JSG106" s="154"/>
      <c r="JSH106" s="154"/>
      <c r="JSI106" s="154"/>
      <c r="JSJ106" s="154"/>
      <c r="JSK106" s="154"/>
      <c r="JSL106" s="154"/>
      <c r="JSM106" s="154"/>
      <c r="JSN106" s="154"/>
      <c r="JSO106" s="154"/>
      <c r="JSP106" s="154"/>
      <c r="JSQ106" s="154"/>
      <c r="JSR106" s="154"/>
      <c r="JSS106" s="154"/>
      <c r="JST106" s="154"/>
      <c r="JSU106" s="154"/>
      <c r="JSV106" s="154"/>
      <c r="JSW106" s="154"/>
      <c r="JSX106" s="154"/>
      <c r="JSY106" s="154"/>
      <c r="JSZ106" s="154"/>
      <c r="JTA106" s="154"/>
      <c r="JTB106" s="154"/>
      <c r="JTC106" s="154"/>
      <c r="JTD106" s="154"/>
      <c r="JTE106" s="154"/>
      <c r="JTF106" s="154"/>
      <c r="JTG106" s="154"/>
      <c r="JTH106" s="154"/>
      <c r="JTI106" s="154"/>
      <c r="JTJ106" s="154"/>
      <c r="JTK106" s="154"/>
      <c r="JTL106" s="154"/>
      <c r="JTM106" s="154"/>
      <c r="JTN106" s="154"/>
      <c r="JTO106" s="154"/>
      <c r="JTP106" s="154"/>
      <c r="JTQ106" s="154"/>
      <c r="JTR106" s="154"/>
      <c r="JTS106" s="154"/>
      <c r="JTT106" s="154"/>
      <c r="JTU106" s="154"/>
      <c r="JTV106" s="154"/>
      <c r="JTW106" s="154"/>
      <c r="JTX106" s="154"/>
      <c r="JTY106" s="154"/>
      <c r="JTZ106" s="154"/>
      <c r="JUA106" s="154"/>
      <c r="JUB106" s="154"/>
      <c r="JUC106" s="154"/>
      <c r="JUD106" s="154"/>
      <c r="JUE106" s="154"/>
      <c r="JUF106" s="154"/>
      <c r="JUG106" s="154"/>
      <c r="JUH106" s="154"/>
      <c r="JUI106" s="154"/>
      <c r="JUJ106" s="154"/>
      <c r="JUK106" s="154"/>
      <c r="JUL106" s="154"/>
      <c r="JUM106" s="154"/>
      <c r="JUN106" s="154"/>
      <c r="JUO106" s="154"/>
      <c r="JUP106" s="154"/>
      <c r="JUQ106" s="154"/>
      <c r="JUR106" s="154"/>
      <c r="JUS106" s="154"/>
      <c r="JUT106" s="154"/>
      <c r="JUU106" s="154"/>
      <c r="JUV106" s="154"/>
      <c r="JUW106" s="154"/>
      <c r="JUX106" s="154"/>
      <c r="JUY106" s="154"/>
      <c r="JUZ106" s="154"/>
      <c r="JVA106" s="154"/>
      <c r="JVB106" s="154"/>
      <c r="JVC106" s="154"/>
      <c r="JVD106" s="154"/>
      <c r="JVE106" s="154"/>
      <c r="JVF106" s="154"/>
      <c r="JVG106" s="154"/>
      <c r="JVH106" s="154"/>
      <c r="JVI106" s="154"/>
      <c r="JVJ106" s="154"/>
      <c r="JVK106" s="154"/>
      <c r="JVL106" s="154"/>
      <c r="JVM106" s="154"/>
      <c r="JVN106" s="154"/>
      <c r="JVO106" s="154"/>
      <c r="JVP106" s="154"/>
      <c r="JVQ106" s="154"/>
      <c r="JVR106" s="154"/>
      <c r="JVS106" s="154"/>
      <c r="JVT106" s="154"/>
      <c r="JVU106" s="154"/>
      <c r="JVV106" s="154"/>
      <c r="JVW106" s="154"/>
      <c r="JVX106" s="154"/>
      <c r="JVY106" s="154"/>
      <c r="JVZ106" s="154"/>
      <c r="JWA106" s="154"/>
      <c r="JWB106" s="154"/>
      <c r="JWC106" s="154"/>
      <c r="JWD106" s="154"/>
      <c r="JWE106" s="154"/>
      <c r="JWF106" s="154"/>
      <c r="JWG106" s="154"/>
      <c r="JWH106" s="154"/>
      <c r="JWI106" s="154"/>
      <c r="JWJ106" s="154"/>
      <c r="JWK106" s="154"/>
      <c r="JWL106" s="154"/>
      <c r="JWM106" s="154"/>
      <c r="JWN106" s="154"/>
      <c r="JWO106" s="154"/>
      <c r="JWP106" s="154"/>
      <c r="JWQ106" s="154"/>
      <c r="JWR106" s="154"/>
      <c r="JWS106" s="154"/>
      <c r="JWT106" s="154"/>
      <c r="JWU106" s="154"/>
      <c r="JWV106" s="154"/>
      <c r="JWW106" s="154"/>
      <c r="JWX106" s="154"/>
      <c r="JWY106" s="154"/>
      <c r="JWZ106" s="154"/>
      <c r="JXA106" s="154"/>
      <c r="JXB106" s="154"/>
      <c r="JXC106" s="154"/>
      <c r="JXD106" s="154"/>
      <c r="JXE106" s="154"/>
      <c r="JXF106" s="154"/>
      <c r="JXG106" s="154"/>
      <c r="JXH106" s="154"/>
      <c r="JXI106" s="154"/>
      <c r="JXJ106" s="154"/>
      <c r="JXK106" s="154"/>
      <c r="JXL106" s="154"/>
      <c r="JXM106" s="154"/>
      <c r="JXN106" s="154"/>
      <c r="JXO106" s="154"/>
      <c r="JXP106" s="154"/>
      <c r="JXQ106" s="154"/>
      <c r="JXR106" s="154"/>
      <c r="JXS106" s="154"/>
      <c r="JXT106" s="154"/>
      <c r="JXU106" s="154"/>
      <c r="JXV106" s="154"/>
      <c r="JXW106" s="154"/>
      <c r="JXX106" s="154"/>
      <c r="JXY106" s="154"/>
      <c r="JXZ106" s="154"/>
      <c r="JYA106" s="154"/>
      <c r="JYB106" s="154"/>
      <c r="JYC106" s="154"/>
      <c r="JYD106" s="154"/>
      <c r="JYE106" s="154"/>
      <c r="JYF106" s="154"/>
      <c r="JYG106" s="154"/>
      <c r="JYH106" s="154"/>
      <c r="JYI106" s="154"/>
      <c r="JYJ106" s="154"/>
      <c r="JYK106" s="154"/>
      <c r="JYL106" s="154"/>
      <c r="JYM106" s="154"/>
      <c r="JYN106" s="154"/>
      <c r="JYO106" s="154"/>
      <c r="JYP106" s="154"/>
      <c r="JYQ106" s="154"/>
      <c r="JYR106" s="154"/>
      <c r="JYS106" s="154"/>
      <c r="JYT106" s="154"/>
      <c r="JYU106" s="154"/>
      <c r="JYV106" s="154"/>
      <c r="JYW106" s="154"/>
      <c r="JYX106" s="154"/>
      <c r="JYY106" s="154"/>
      <c r="JYZ106" s="154"/>
      <c r="JZA106" s="154"/>
      <c r="JZB106" s="154"/>
      <c r="JZC106" s="154"/>
      <c r="JZD106" s="154"/>
      <c r="JZE106" s="154"/>
      <c r="JZF106" s="154"/>
      <c r="JZG106" s="154"/>
      <c r="JZH106" s="154"/>
      <c r="JZI106" s="154"/>
      <c r="JZJ106" s="154"/>
      <c r="JZK106" s="154"/>
      <c r="JZL106" s="154"/>
      <c r="JZM106" s="154"/>
      <c r="JZN106" s="154"/>
      <c r="JZO106" s="154"/>
      <c r="JZP106" s="154"/>
      <c r="JZQ106" s="154"/>
      <c r="JZR106" s="154"/>
      <c r="JZS106" s="154"/>
      <c r="JZT106" s="154"/>
      <c r="JZU106" s="154"/>
      <c r="JZV106" s="154"/>
      <c r="JZW106" s="154"/>
      <c r="JZX106" s="154"/>
      <c r="JZY106" s="154"/>
      <c r="JZZ106" s="154"/>
      <c r="KAA106" s="154"/>
      <c r="KAB106" s="154"/>
      <c r="KAC106" s="154"/>
      <c r="KAD106" s="154"/>
      <c r="KAE106" s="154"/>
      <c r="KAF106" s="154"/>
      <c r="KAG106" s="154"/>
      <c r="KAH106" s="154"/>
      <c r="KAI106" s="154"/>
      <c r="KAJ106" s="154"/>
      <c r="KAK106" s="154"/>
      <c r="KAL106" s="154"/>
      <c r="KAM106" s="154"/>
      <c r="KAN106" s="154"/>
      <c r="KAO106" s="154"/>
      <c r="KAP106" s="154"/>
      <c r="KAQ106" s="154"/>
      <c r="KAR106" s="154"/>
      <c r="KAS106" s="154"/>
      <c r="KAT106" s="154"/>
      <c r="KAU106" s="154"/>
      <c r="KAV106" s="154"/>
      <c r="KAW106" s="154"/>
      <c r="KAX106" s="154"/>
      <c r="KAY106" s="154"/>
      <c r="KAZ106" s="154"/>
      <c r="KBA106" s="154"/>
      <c r="KBB106" s="154"/>
      <c r="KBC106" s="154"/>
      <c r="KBD106" s="154"/>
      <c r="KBE106" s="154"/>
      <c r="KBF106" s="154"/>
      <c r="KBG106" s="154"/>
      <c r="KBH106" s="154"/>
      <c r="KBI106" s="154"/>
      <c r="KBJ106" s="154"/>
      <c r="KBK106" s="154"/>
      <c r="KBL106" s="154"/>
      <c r="KBM106" s="154"/>
      <c r="KBN106" s="154"/>
      <c r="KBO106" s="154"/>
      <c r="KBP106" s="154"/>
      <c r="KBQ106" s="154"/>
      <c r="KBR106" s="154"/>
      <c r="KBS106" s="154"/>
      <c r="KBT106" s="154"/>
      <c r="KBU106" s="154"/>
      <c r="KBV106" s="154"/>
      <c r="KBW106" s="154"/>
      <c r="KBX106" s="154"/>
      <c r="KBY106" s="154"/>
      <c r="KBZ106" s="154"/>
      <c r="KCA106" s="154"/>
      <c r="KCB106" s="154"/>
      <c r="KCC106" s="154"/>
      <c r="KCD106" s="154"/>
      <c r="KCE106" s="154"/>
      <c r="KCF106" s="154"/>
      <c r="KCG106" s="154"/>
      <c r="KCH106" s="154"/>
      <c r="KCI106" s="154"/>
      <c r="KCJ106" s="154"/>
      <c r="KCK106" s="154"/>
      <c r="KCL106" s="154"/>
      <c r="KCM106" s="154"/>
      <c r="KCN106" s="154"/>
      <c r="KCO106" s="154"/>
      <c r="KCP106" s="154"/>
      <c r="KCQ106" s="154"/>
      <c r="KCR106" s="154"/>
      <c r="KCS106" s="154"/>
      <c r="KCT106" s="154"/>
      <c r="KCU106" s="154"/>
      <c r="KCV106" s="154"/>
      <c r="KCW106" s="154"/>
      <c r="KCX106" s="154"/>
      <c r="KCY106" s="154"/>
      <c r="KCZ106" s="154"/>
      <c r="KDA106" s="154"/>
      <c r="KDB106" s="154"/>
      <c r="KDC106" s="154"/>
      <c r="KDD106" s="154"/>
      <c r="KDE106" s="154"/>
      <c r="KDF106" s="154"/>
      <c r="KDG106" s="154"/>
      <c r="KDH106" s="154"/>
      <c r="KDI106" s="154"/>
      <c r="KDJ106" s="154"/>
      <c r="KDK106" s="154"/>
      <c r="KDL106" s="154"/>
      <c r="KDM106" s="154"/>
      <c r="KDN106" s="154"/>
      <c r="KDO106" s="154"/>
      <c r="KDP106" s="154"/>
      <c r="KDQ106" s="154"/>
      <c r="KDR106" s="154"/>
      <c r="KDS106" s="154"/>
      <c r="KDT106" s="154"/>
      <c r="KDU106" s="154"/>
      <c r="KDV106" s="154"/>
      <c r="KDW106" s="154"/>
      <c r="KDX106" s="154"/>
      <c r="KDY106" s="154"/>
      <c r="KDZ106" s="154"/>
      <c r="KEA106" s="154"/>
      <c r="KEB106" s="154"/>
      <c r="KEC106" s="154"/>
      <c r="KED106" s="154"/>
      <c r="KEE106" s="154"/>
      <c r="KEF106" s="154"/>
      <c r="KEG106" s="154"/>
      <c r="KEH106" s="154"/>
      <c r="KEI106" s="154"/>
      <c r="KEJ106" s="154"/>
      <c r="KEK106" s="154"/>
      <c r="KEL106" s="154"/>
      <c r="KEM106" s="154"/>
      <c r="KEN106" s="154"/>
      <c r="KEO106" s="154"/>
      <c r="KEP106" s="154"/>
      <c r="KEQ106" s="154"/>
      <c r="KER106" s="154"/>
      <c r="KES106" s="154"/>
      <c r="KET106" s="154"/>
      <c r="KEU106" s="154"/>
      <c r="KEV106" s="154"/>
      <c r="KEW106" s="154"/>
      <c r="KEX106" s="154"/>
      <c r="KEY106" s="154"/>
      <c r="KEZ106" s="154"/>
      <c r="KFA106" s="154"/>
      <c r="KFB106" s="154"/>
      <c r="KFC106" s="154"/>
      <c r="KFD106" s="154"/>
      <c r="KFE106" s="154"/>
      <c r="KFF106" s="154"/>
      <c r="KFG106" s="154"/>
      <c r="KFH106" s="154"/>
      <c r="KFI106" s="154"/>
      <c r="KFJ106" s="154"/>
      <c r="KFK106" s="154"/>
      <c r="KFL106" s="154"/>
      <c r="KFM106" s="154"/>
      <c r="KFN106" s="154"/>
      <c r="KFO106" s="154"/>
      <c r="KFP106" s="154"/>
      <c r="KFQ106" s="154"/>
      <c r="KFR106" s="154"/>
      <c r="KFS106" s="154"/>
      <c r="KFT106" s="154"/>
      <c r="KFU106" s="154"/>
      <c r="KFV106" s="154"/>
      <c r="KFW106" s="154"/>
      <c r="KFX106" s="154"/>
      <c r="KFY106" s="154"/>
      <c r="KFZ106" s="154"/>
      <c r="KGA106" s="154"/>
      <c r="KGB106" s="154"/>
      <c r="KGC106" s="154"/>
      <c r="KGD106" s="154"/>
      <c r="KGE106" s="154"/>
      <c r="KGF106" s="154"/>
      <c r="KGG106" s="154"/>
      <c r="KGH106" s="154"/>
      <c r="KGI106" s="154"/>
      <c r="KGJ106" s="154"/>
      <c r="KGK106" s="154"/>
      <c r="KGL106" s="154"/>
      <c r="KGM106" s="154"/>
      <c r="KGN106" s="154"/>
      <c r="KGO106" s="154"/>
      <c r="KGP106" s="154"/>
      <c r="KGQ106" s="154"/>
      <c r="KGR106" s="154"/>
      <c r="KGS106" s="154"/>
      <c r="KGT106" s="154"/>
      <c r="KGU106" s="154"/>
      <c r="KGV106" s="154"/>
      <c r="KGW106" s="154"/>
      <c r="KGX106" s="154"/>
      <c r="KGY106" s="154"/>
      <c r="KGZ106" s="154"/>
      <c r="KHA106" s="154"/>
      <c r="KHB106" s="154"/>
      <c r="KHC106" s="154"/>
      <c r="KHD106" s="154"/>
      <c r="KHE106" s="154"/>
      <c r="KHF106" s="154"/>
      <c r="KHG106" s="154"/>
      <c r="KHH106" s="154"/>
      <c r="KHI106" s="154"/>
      <c r="KHJ106" s="154"/>
      <c r="KHK106" s="154"/>
      <c r="KHL106" s="154"/>
      <c r="KHM106" s="154"/>
      <c r="KHN106" s="154"/>
      <c r="KHO106" s="154"/>
      <c r="KHP106" s="154"/>
      <c r="KHQ106" s="154"/>
      <c r="KHR106" s="154"/>
      <c r="KHS106" s="154"/>
      <c r="KHT106" s="154"/>
      <c r="KHU106" s="154"/>
      <c r="KHV106" s="154"/>
      <c r="KHW106" s="154"/>
      <c r="KHX106" s="154"/>
      <c r="KHY106" s="154"/>
      <c r="KHZ106" s="154"/>
      <c r="KIA106" s="154"/>
      <c r="KIB106" s="154"/>
      <c r="KIC106" s="154"/>
      <c r="KID106" s="154"/>
      <c r="KIE106" s="154"/>
      <c r="KIF106" s="154"/>
      <c r="KIG106" s="154"/>
      <c r="KIH106" s="154"/>
      <c r="KII106" s="154"/>
      <c r="KIJ106" s="154"/>
      <c r="KIK106" s="154"/>
      <c r="KIL106" s="154"/>
      <c r="KIM106" s="154"/>
      <c r="KIN106" s="154"/>
      <c r="KIO106" s="154"/>
      <c r="KIP106" s="154"/>
      <c r="KIQ106" s="154"/>
      <c r="KIR106" s="154"/>
      <c r="KIS106" s="154"/>
      <c r="KIT106" s="154"/>
      <c r="KIU106" s="154"/>
      <c r="KIV106" s="154"/>
      <c r="KIW106" s="154"/>
      <c r="KIX106" s="154"/>
      <c r="KIY106" s="154"/>
      <c r="KIZ106" s="154"/>
      <c r="KJA106" s="154"/>
      <c r="KJB106" s="154"/>
      <c r="KJC106" s="154"/>
      <c r="KJD106" s="154"/>
      <c r="KJE106" s="154"/>
      <c r="KJF106" s="154"/>
      <c r="KJG106" s="154"/>
      <c r="KJH106" s="154"/>
      <c r="KJI106" s="154"/>
      <c r="KJJ106" s="154"/>
      <c r="KJK106" s="154"/>
      <c r="KJL106" s="154"/>
      <c r="KJM106" s="154"/>
      <c r="KJN106" s="154"/>
      <c r="KJO106" s="154"/>
      <c r="KJP106" s="154"/>
      <c r="KJQ106" s="154"/>
      <c r="KJR106" s="154"/>
      <c r="KJS106" s="154"/>
      <c r="KJT106" s="154"/>
      <c r="KJU106" s="154"/>
      <c r="KJV106" s="154"/>
      <c r="KJW106" s="154"/>
      <c r="KJX106" s="154"/>
      <c r="KJY106" s="154"/>
      <c r="KJZ106" s="154"/>
      <c r="KKA106" s="154"/>
      <c r="KKB106" s="154"/>
      <c r="KKC106" s="154"/>
      <c r="KKD106" s="154"/>
      <c r="KKE106" s="154"/>
      <c r="KKF106" s="154"/>
      <c r="KKG106" s="154"/>
      <c r="KKH106" s="154"/>
      <c r="KKI106" s="154"/>
      <c r="KKJ106" s="154"/>
      <c r="KKK106" s="154"/>
      <c r="KKL106" s="154"/>
      <c r="KKM106" s="154"/>
      <c r="KKN106" s="154"/>
      <c r="KKO106" s="154"/>
      <c r="KKP106" s="154"/>
      <c r="KKQ106" s="154"/>
      <c r="KKR106" s="154"/>
      <c r="KKS106" s="154"/>
      <c r="KKT106" s="154"/>
      <c r="KKU106" s="154"/>
      <c r="KKV106" s="154"/>
      <c r="KKW106" s="154"/>
      <c r="KKX106" s="154"/>
      <c r="KKY106" s="154"/>
      <c r="KKZ106" s="154"/>
      <c r="KLA106" s="154"/>
      <c r="KLB106" s="154"/>
      <c r="KLC106" s="154"/>
      <c r="KLD106" s="154"/>
      <c r="KLE106" s="154"/>
      <c r="KLF106" s="154"/>
      <c r="KLG106" s="154"/>
      <c r="KLH106" s="154"/>
      <c r="KLI106" s="154"/>
      <c r="KLJ106" s="154"/>
      <c r="KLK106" s="154"/>
      <c r="KLL106" s="154"/>
      <c r="KLM106" s="154"/>
      <c r="KLN106" s="154"/>
      <c r="KLO106" s="154"/>
      <c r="KLP106" s="154"/>
      <c r="KLQ106" s="154"/>
      <c r="KLR106" s="154"/>
      <c r="KLS106" s="154"/>
      <c r="KLT106" s="154"/>
      <c r="KLU106" s="154"/>
      <c r="KLV106" s="154"/>
      <c r="KLW106" s="154"/>
      <c r="KLX106" s="154"/>
      <c r="KLY106" s="154"/>
      <c r="KLZ106" s="154"/>
      <c r="KMA106" s="154"/>
      <c r="KMB106" s="154"/>
      <c r="KMC106" s="154"/>
      <c r="KMD106" s="154"/>
      <c r="KME106" s="154"/>
      <c r="KMF106" s="154"/>
      <c r="KMG106" s="154"/>
      <c r="KMH106" s="154"/>
      <c r="KMI106" s="154"/>
      <c r="KMJ106" s="154"/>
      <c r="KMK106" s="154"/>
      <c r="KML106" s="154"/>
      <c r="KMM106" s="154"/>
      <c r="KMN106" s="154"/>
      <c r="KMO106" s="154"/>
      <c r="KMP106" s="154"/>
      <c r="KMQ106" s="154"/>
      <c r="KMR106" s="154"/>
      <c r="KMS106" s="154"/>
      <c r="KMT106" s="154"/>
      <c r="KMU106" s="154"/>
      <c r="KMV106" s="154"/>
      <c r="KMW106" s="154"/>
      <c r="KMX106" s="154"/>
      <c r="KMY106" s="154"/>
      <c r="KMZ106" s="154"/>
      <c r="KNA106" s="154"/>
      <c r="KNB106" s="154"/>
      <c r="KNC106" s="154"/>
      <c r="KND106" s="154"/>
      <c r="KNE106" s="154"/>
      <c r="KNF106" s="154"/>
      <c r="KNG106" s="154"/>
      <c r="KNH106" s="154"/>
      <c r="KNI106" s="154"/>
      <c r="KNJ106" s="154"/>
      <c r="KNK106" s="154"/>
      <c r="KNL106" s="154"/>
      <c r="KNM106" s="154"/>
      <c r="KNN106" s="154"/>
      <c r="KNO106" s="154"/>
      <c r="KNP106" s="154"/>
      <c r="KNQ106" s="154"/>
      <c r="KNR106" s="154"/>
      <c r="KNS106" s="154"/>
      <c r="KNT106" s="154"/>
      <c r="KNU106" s="154"/>
      <c r="KNV106" s="154"/>
      <c r="KNW106" s="154"/>
      <c r="KNX106" s="154"/>
      <c r="KNY106" s="154"/>
      <c r="KNZ106" s="154"/>
      <c r="KOA106" s="154"/>
      <c r="KOB106" s="154"/>
      <c r="KOC106" s="154"/>
      <c r="KOD106" s="154"/>
      <c r="KOE106" s="154"/>
      <c r="KOF106" s="154"/>
      <c r="KOG106" s="154"/>
      <c r="KOH106" s="154"/>
      <c r="KOI106" s="154"/>
      <c r="KOJ106" s="154"/>
      <c r="KOK106" s="154"/>
      <c r="KOL106" s="154"/>
      <c r="KOM106" s="154"/>
      <c r="KON106" s="154"/>
      <c r="KOO106" s="154"/>
      <c r="KOP106" s="154"/>
      <c r="KOQ106" s="154"/>
      <c r="KOR106" s="154"/>
      <c r="KOS106" s="154"/>
      <c r="KOT106" s="154"/>
      <c r="KOU106" s="154"/>
      <c r="KOV106" s="154"/>
      <c r="KOW106" s="154"/>
      <c r="KOX106" s="154"/>
      <c r="KOY106" s="154"/>
      <c r="KOZ106" s="154"/>
      <c r="KPA106" s="154"/>
      <c r="KPB106" s="154"/>
      <c r="KPC106" s="154"/>
      <c r="KPD106" s="154"/>
      <c r="KPE106" s="154"/>
      <c r="KPF106" s="154"/>
      <c r="KPG106" s="154"/>
      <c r="KPH106" s="154"/>
      <c r="KPI106" s="154"/>
      <c r="KPJ106" s="154"/>
      <c r="KPK106" s="154"/>
      <c r="KPL106" s="154"/>
      <c r="KPM106" s="154"/>
      <c r="KPN106" s="154"/>
      <c r="KPO106" s="154"/>
      <c r="KPP106" s="154"/>
      <c r="KPQ106" s="154"/>
      <c r="KPR106" s="154"/>
      <c r="KPS106" s="154"/>
      <c r="KPT106" s="154"/>
      <c r="KPU106" s="154"/>
      <c r="KPV106" s="154"/>
      <c r="KPW106" s="154"/>
      <c r="KPX106" s="154"/>
      <c r="KPY106" s="154"/>
      <c r="KPZ106" s="154"/>
      <c r="KQA106" s="154"/>
      <c r="KQB106" s="154"/>
      <c r="KQC106" s="154"/>
      <c r="KQD106" s="154"/>
      <c r="KQE106" s="154"/>
      <c r="KQF106" s="154"/>
      <c r="KQG106" s="154"/>
      <c r="KQH106" s="154"/>
      <c r="KQI106" s="154"/>
      <c r="KQJ106" s="154"/>
      <c r="KQK106" s="154"/>
      <c r="KQL106" s="154"/>
      <c r="KQM106" s="154"/>
      <c r="KQN106" s="154"/>
      <c r="KQO106" s="154"/>
      <c r="KQP106" s="154"/>
      <c r="KQQ106" s="154"/>
      <c r="KQR106" s="154"/>
      <c r="KQS106" s="154"/>
      <c r="KQT106" s="154"/>
      <c r="KQU106" s="154"/>
      <c r="KQV106" s="154"/>
      <c r="KQW106" s="154"/>
      <c r="KQX106" s="154"/>
      <c r="KQY106" s="154"/>
      <c r="KQZ106" s="154"/>
      <c r="KRA106" s="154"/>
      <c r="KRB106" s="154"/>
      <c r="KRC106" s="154"/>
      <c r="KRD106" s="154"/>
      <c r="KRE106" s="154"/>
      <c r="KRF106" s="154"/>
      <c r="KRG106" s="154"/>
      <c r="KRH106" s="154"/>
      <c r="KRI106" s="154"/>
      <c r="KRJ106" s="154"/>
      <c r="KRK106" s="154"/>
      <c r="KRL106" s="154"/>
      <c r="KRM106" s="154"/>
      <c r="KRN106" s="154"/>
      <c r="KRO106" s="154"/>
      <c r="KRP106" s="154"/>
      <c r="KRQ106" s="154"/>
      <c r="KRR106" s="154"/>
      <c r="KRS106" s="154"/>
      <c r="KRT106" s="154"/>
      <c r="KRU106" s="154"/>
      <c r="KRV106" s="154"/>
      <c r="KRW106" s="154"/>
      <c r="KRX106" s="154"/>
      <c r="KRY106" s="154"/>
      <c r="KRZ106" s="154"/>
      <c r="KSA106" s="154"/>
      <c r="KSB106" s="154"/>
      <c r="KSC106" s="154"/>
      <c r="KSD106" s="154"/>
      <c r="KSE106" s="154"/>
      <c r="KSF106" s="154"/>
      <c r="KSG106" s="154"/>
      <c r="KSH106" s="154"/>
      <c r="KSI106" s="154"/>
      <c r="KSJ106" s="154"/>
      <c r="KSK106" s="154"/>
      <c r="KSL106" s="154"/>
      <c r="KSM106" s="154"/>
      <c r="KSN106" s="154"/>
      <c r="KSO106" s="154"/>
      <c r="KSP106" s="154"/>
      <c r="KSQ106" s="154"/>
      <c r="KSR106" s="154"/>
      <c r="KSS106" s="154"/>
      <c r="KST106" s="154"/>
      <c r="KSU106" s="154"/>
      <c r="KSV106" s="154"/>
      <c r="KSW106" s="154"/>
      <c r="KSX106" s="154"/>
      <c r="KSY106" s="154"/>
      <c r="KSZ106" s="154"/>
      <c r="KTA106" s="154"/>
      <c r="KTB106" s="154"/>
      <c r="KTC106" s="154"/>
      <c r="KTD106" s="154"/>
      <c r="KTE106" s="154"/>
      <c r="KTF106" s="154"/>
      <c r="KTG106" s="154"/>
      <c r="KTH106" s="154"/>
      <c r="KTI106" s="154"/>
      <c r="KTJ106" s="154"/>
      <c r="KTK106" s="154"/>
      <c r="KTL106" s="154"/>
      <c r="KTM106" s="154"/>
      <c r="KTN106" s="154"/>
      <c r="KTO106" s="154"/>
      <c r="KTP106" s="154"/>
      <c r="KTQ106" s="154"/>
      <c r="KTR106" s="154"/>
      <c r="KTS106" s="154"/>
      <c r="KTT106" s="154"/>
      <c r="KTU106" s="154"/>
      <c r="KTV106" s="154"/>
      <c r="KTW106" s="154"/>
      <c r="KTX106" s="154"/>
      <c r="KTY106" s="154"/>
      <c r="KTZ106" s="154"/>
      <c r="KUA106" s="154"/>
      <c r="KUB106" s="154"/>
      <c r="KUC106" s="154"/>
      <c r="KUD106" s="154"/>
      <c r="KUE106" s="154"/>
      <c r="KUF106" s="154"/>
      <c r="KUG106" s="154"/>
      <c r="KUH106" s="154"/>
      <c r="KUI106" s="154"/>
      <c r="KUJ106" s="154"/>
      <c r="KUK106" s="154"/>
      <c r="KUL106" s="154"/>
      <c r="KUM106" s="154"/>
      <c r="KUN106" s="154"/>
      <c r="KUO106" s="154"/>
      <c r="KUP106" s="154"/>
      <c r="KUQ106" s="154"/>
      <c r="KUR106" s="154"/>
      <c r="KUS106" s="154"/>
      <c r="KUT106" s="154"/>
      <c r="KUU106" s="154"/>
      <c r="KUV106" s="154"/>
      <c r="KUW106" s="154"/>
      <c r="KUX106" s="154"/>
      <c r="KUY106" s="154"/>
      <c r="KUZ106" s="154"/>
      <c r="KVA106" s="154"/>
      <c r="KVB106" s="154"/>
      <c r="KVC106" s="154"/>
      <c r="KVD106" s="154"/>
      <c r="KVE106" s="154"/>
      <c r="KVF106" s="154"/>
      <c r="KVG106" s="154"/>
      <c r="KVH106" s="154"/>
      <c r="KVI106" s="154"/>
      <c r="KVJ106" s="154"/>
      <c r="KVK106" s="154"/>
      <c r="KVL106" s="154"/>
      <c r="KVM106" s="154"/>
      <c r="KVN106" s="154"/>
      <c r="KVO106" s="154"/>
      <c r="KVP106" s="154"/>
      <c r="KVQ106" s="154"/>
      <c r="KVR106" s="154"/>
      <c r="KVS106" s="154"/>
      <c r="KVT106" s="154"/>
      <c r="KVU106" s="154"/>
      <c r="KVV106" s="154"/>
      <c r="KVW106" s="154"/>
      <c r="KVX106" s="154"/>
      <c r="KVY106" s="154"/>
      <c r="KVZ106" s="154"/>
      <c r="KWA106" s="154"/>
      <c r="KWB106" s="154"/>
      <c r="KWC106" s="154"/>
      <c r="KWD106" s="154"/>
      <c r="KWE106" s="154"/>
      <c r="KWF106" s="154"/>
      <c r="KWG106" s="154"/>
      <c r="KWH106" s="154"/>
      <c r="KWI106" s="154"/>
      <c r="KWJ106" s="154"/>
      <c r="KWK106" s="154"/>
      <c r="KWL106" s="154"/>
      <c r="KWM106" s="154"/>
      <c r="KWN106" s="154"/>
      <c r="KWO106" s="154"/>
      <c r="KWP106" s="154"/>
      <c r="KWQ106" s="154"/>
      <c r="KWR106" s="154"/>
      <c r="KWS106" s="154"/>
      <c r="KWT106" s="154"/>
      <c r="KWU106" s="154"/>
      <c r="KWV106" s="154"/>
      <c r="KWW106" s="154"/>
      <c r="KWX106" s="154"/>
      <c r="KWY106" s="154"/>
      <c r="KWZ106" s="154"/>
      <c r="KXA106" s="154"/>
      <c r="KXB106" s="154"/>
      <c r="KXC106" s="154"/>
      <c r="KXD106" s="154"/>
      <c r="KXE106" s="154"/>
      <c r="KXF106" s="154"/>
      <c r="KXG106" s="154"/>
      <c r="KXH106" s="154"/>
      <c r="KXI106" s="154"/>
      <c r="KXJ106" s="154"/>
      <c r="KXK106" s="154"/>
      <c r="KXL106" s="154"/>
      <c r="KXM106" s="154"/>
      <c r="KXN106" s="154"/>
      <c r="KXO106" s="154"/>
      <c r="KXP106" s="154"/>
      <c r="KXQ106" s="154"/>
      <c r="KXR106" s="154"/>
      <c r="KXS106" s="154"/>
      <c r="KXT106" s="154"/>
      <c r="KXU106" s="154"/>
      <c r="KXV106" s="154"/>
      <c r="KXW106" s="154"/>
      <c r="KXX106" s="154"/>
      <c r="KXY106" s="154"/>
      <c r="KXZ106" s="154"/>
      <c r="KYA106" s="154"/>
      <c r="KYB106" s="154"/>
      <c r="KYC106" s="154"/>
      <c r="KYD106" s="154"/>
      <c r="KYE106" s="154"/>
      <c r="KYF106" s="154"/>
      <c r="KYG106" s="154"/>
      <c r="KYH106" s="154"/>
      <c r="KYI106" s="154"/>
      <c r="KYJ106" s="154"/>
      <c r="KYK106" s="154"/>
      <c r="KYL106" s="154"/>
      <c r="KYM106" s="154"/>
      <c r="KYN106" s="154"/>
      <c r="KYO106" s="154"/>
      <c r="KYP106" s="154"/>
      <c r="KYQ106" s="154"/>
      <c r="KYR106" s="154"/>
      <c r="KYS106" s="154"/>
      <c r="KYT106" s="154"/>
      <c r="KYU106" s="154"/>
      <c r="KYV106" s="154"/>
      <c r="KYW106" s="154"/>
      <c r="KYX106" s="154"/>
      <c r="KYY106" s="154"/>
      <c r="KYZ106" s="154"/>
      <c r="KZA106" s="154"/>
      <c r="KZB106" s="154"/>
      <c r="KZC106" s="154"/>
      <c r="KZD106" s="154"/>
      <c r="KZE106" s="154"/>
      <c r="KZF106" s="154"/>
      <c r="KZG106" s="154"/>
      <c r="KZH106" s="154"/>
      <c r="KZI106" s="154"/>
      <c r="KZJ106" s="154"/>
      <c r="KZK106" s="154"/>
      <c r="KZL106" s="154"/>
      <c r="KZM106" s="154"/>
      <c r="KZN106" s="154"/>
      <c r="KZO106" s="154"/>
      <c r="KZP106" s="154"/>
      <c r="KZQ106" s="154"/>
      <c r="KZR106" s="154"/>
      <c r="KZS106" s="154"/>
      <c r="KZT106" s="154"/>
      <c r="KZU106" s="154"/>
      <c r="KZV106" s="154"/>
      <c r="KZW106" s="154"/>
      <c r="KZX106" s="154"/>
      <c r="KZY106" s="154"/>
      <c r="KZZ106" s="154"/>
      <c r="LAA106" s="154"/>
      <c r="LAB106" s="154"/>
      <c r="LAC106" s="154"/>
      <c r="LAD106" s="154"/>
      <c r="LAE106" s="154"/>
      <c r="LAF106" s="154"/>
      <c r="LAG106" s="154"/>
      <c r="LAH106" s="154"/>
      <c r="LAI106" s="154"/>
      <c r="LAJ106" s="154"/>
      <c r="LAK106" s="154"/>
      <c r="LAL106" s="154"/>
      <c r="LAM106" s="154"/>
      <c r="LAN106" s="154"/>
      <c r="LAO106" s="154"/>
      <c r="LAP106" s="154"/>
      <c r="LAQ106" s="154"/>
      <c r="LAR106" s="154"/>
      <c r="LAS106" s="154"/>
      <c r="LAT106" s="154"/>
      <c r="LAU106" s="154"/>
      <c r="LAV106" s="154"/>
      <c r="LAW106" s="154"/>
      <c r="LAX106" s="154"/>
      <c r="LAY106" s="154"/>
      <c r="LAZ106" s="154"/>
      <c r="LBA106" s="154"/>
      <c r="LBB106" s="154"/>
      <c r="LBC106" s="154"/>
      <c r="LBD106" s="154"/>
      <c r="LBE106" s="154"/>
      <c r="LBF106" s="154"/>
      <c r="LBG106" s="154"/>
      <c r="LBH106" s="154"/>
      <c r="LBI106" s="154"/>
      <c r="LBJ106" s="154"/>
      <c r="LBK106" s="154"/>
      <c r="LBL106" s="154"/>
      <c r="LBM106" s="154"/>
      <c r="LBN106" s="154"/>
      <c r="LBO106" s="154"/>
      <c r="LBP106" s="154"/>
      <c r="LBQ106" s="154"/>
      <c r="LBR106" s="154"/>
      <c r="LBS106" s="154"/>
      <c r="LBT106" s="154"/>
      <c r="LBU106" s="154"/>
      <c r="LBV106" s="154"/>
      <c r="LBW106" s="154"/>
      <c r="LBX106" s="154"/>
      <c r="LBY106" s="154"/>
      <c r="LBZ106" s="154"/>
      <c r="LCA106" s="154"/>
      <c r="LCB106" s="154"/>
      <c r="LCC106" s="154"/>
      <c r="LCD106" s="154"/>
      <c r="LCE106" s="154"/>
      <c r="LCF106" s="154"/>
      <c r="LCG106" s="154"/>
      <c r="LCH106" s="154"/>
      <c r="LCI106" s="154"/>
      <c r="LCJ106" s="154"/>
      <c r="LCK106" s="154"/>
      <c r="LCL106" s="154"/>
      <c r="LCM106" s="154"/>
      <c r="LCN106" s="154"/>
      <c r="LCO106" s="154"/>
      <c r="LCP106" s="154"/>
      <c r="LCQ106" s="154"/>
      <c r="LCR106" s="154"/>
      <c r="LCS106" s="154"/>
      <c r="LCT106" s="154"/>
      <c r="LCU106" s="154"/>
      <c r="LCV106" s="154"/>
      <c r="LCW106" s="154"/>
      <c r="LCX106" s="154"/>
      <c r="LCY106" s="154"/>
      <c r="LCZ106" s="154"/>
      <c r="LDA106" s="154"/>
      <c r="LDB106" s="154"/>
      <c r="LDC106" s="154"/>
      <c r="LDD106" s="154"/>
      <c r="LDE106" s="154"/>
      <c r="LDF106" s="154"/>
      <c r="LDG106" s="154"/>
      <c r="LDH106" s="154"/>
      <c r="LDI106" s="154"/>
      <c r="LDJ106" s="154"/>
      <c r="LDK106" s="154"/>
      <c r="LDL106" s="154"/>
      <c r="LDM106" s="154"/>
      <c r="LDN106" s="154"/>
      <c r="LDO106" s="154"/>
      <c r="LDP106" s="154"/>
      <c r="LDQ106" s="154"/>
      <c r="LDR106" s="154"/>
      <c r="LDS106" s="154"/>
      <c r="LDT106" s="154"/>
      <c r="LDU106" s="154"/>
      <c r="LDV106" s="154"/>
      <c r="LDW106" s="154"/>
      <c r="LDX106" s="154"/>
      <c r="LDY106" s="154"/>
      <c r="LDZ106" s="154"/>
      <c r="LEA106" s="154"/>
      <c r="LEB106" s="154"/>
      <c r="LEC106" s="154"/>
      <c r="LED106" s="154"/>
      <c r="LEE106" s="154"/>
      <c r="LEF106" s="154"/>
      <c r="LEG106" s="154"/>
      <c r="LEH106" s="154"/>
      <c r="LEI106" s="154"/>
      <c r="LEJ106" s="154"/>
      <c r="LEK106" s="154"/>
      <c r="LEL106" s="154"/>
      <c r="LEM106" s="154"/>
      <c r="LEN106" s="154"/>
      <c r="LEO106" s="154"/>
      <c r="LEP106" s="154"/>
      <c r="LEQ106" s="154"/>
      <c r="LER106" s="154"/>
      <c r="LES106" s="154"/>
      <c r="LET106" s="154"/>
      <c r="LEU106" s="154"/>
      <c r="LEV106" s="154"/>
      <c r="LEW106" s="154"/>
      <c r="LEX106" s="154"/>
      <c r="LEY106" s="154"/>
      <c r="LEZ106" s="154"/>
      <c r="LFA106" s="154"/>
      <c r="LFB106" s="154"/>
      <c r="LFC106" s="154"/>
      <c r="LFD106" s="154"/>
      <c r="LFE106" s="154"/>
      <c r="LFF106" s="154"/>
      <c r="LFG106" s="154"/>
      <c r="LFH106" s="154"/>
      <c r="LFI106" s="154"/>
      <c r="LFJ106" s="154"/>
      <c r="LFK106" s="154"/>
      <c r="LFL106" s="154"/>
      <c r="LFM106" s="154"/>
      <c r="LFN106" s="154"/>
      <c r="LFO106" s="154"/>
      <c r="LFP106" s="154"/>
      <c r="LFQ106" s="154"/>
      <c r="LFR106" s="154"/>
      <c r="LFS106" s="154"/>
      <c r="LFT106" s="154"/>
      <c r="LFU106" s="154"/>
      <c r="LFV106" s="154"/>
      <c r="LFW106" s="154"/>
      <c r="LFX106" s="154"/>
      <c r="LFY106" s="154"/>
      <c r="LFZ106" s="154"/>
      <c r="LGA106" s="154"/>
      <c r="LGB106" s="154"/>
      <c r="LGC106" s="154"/>
      <c r="LGD106" s="154"/>
      <c r="LGE106" s="154"/>
      <c r="LGF106" s="154"/>
      <c r="LGG106" s="154"/>
      <c r="LGH106" s="154"/>
      <c r="LGI106" s="154"/>
      <c r="LGJ106" s="154"/>
      <c r="LGK106" s="154"/>
      <c r="LGL106" s="154"/>
      <c r="LGM106" s="154"/>
      <c r="LGN106" s="154"/>
      <c r="LGO106" s="154"/>
      <c r="LGP106" s="154"/>
      <c r="LGQ106" s="154"/>
      <c r="LGR106" s="154"/>
      <c r="LGS106" s="154"/>
      <c r="LGT106" s="154"/>
      <c r="LGU106" s="154"/>
      <c r="LGV106" s="154"/>
      <c r="LGW106" s="154"/>
      <c r="LGX106" s="154"/>
      <c r="LGY106" s="154"/>
      <c r="LGZ106" s="154"/>
      <c r="LHA106" s="154"/>
      <c r="LHB106" s="154"/>
      <c r="LHC106" s="154"/>
      <c r="LHD106" s="154"/>
      <c r="LHE106" s="154"/>
      <c r="LHF106" s="154"/>
      <c r="LHG106" s="154"/>
      <c r="LHH106" s="154"/>
      <c r="LHI106" s="154"/>
      <c r="LHJ106" s="154"/>
      <c r="LHK106" s="154"/>
      <c r="LHL106" s="154"/>
      <c r="LHM106" s="154"/>
      <c r="LHN106" s="154"/>
      <c r="LHO106" s="154"/>
      <c r="LHP106" s="154"/>
      <c r="LHQ106" s="154"/>
      <c r="LHR106" s="154"/>
      <c r="LHS106" s="154"/>
      <c r="LHT106" s="154"/>
      <c r="LHU106" s="154"/>
      <c r="LHV106" s="154"/>
      <c r="LHW106" s="154"/>
      <c r="LHX106" s="154"/>
      <c r="LHY106" s="154"/>
      <c r="LHZ106" s="154"/>
      <c r="LIA106" s="154"/>
      <c r="LIB106" s="154"/>
      <c r="LIC106" s="154"/>
      <c r="LID106" s="154"/>
      <c r="LIE106" s="154"/>
      <c r="LIF106" s="154"/>
      <c r="LIG106" s="154"/>
      <c r="LIH106" s="154"/>
      <c r="LII106" s="154"/>
      <c r="LIJ106" s="154"/>
      <c r="LIK106" s="154"/>
      <c r="LIL106" s="154"/>
      <c r="LIM106" s="154"/>
      <c r="LIN106" s="154"/>
      <c r="LIO106" s="154"/>
      <c r="LIP106" s="154"/>
      <c r="LIQ106" s="154"/>
      <c r="LIR106" s="154"/>
      <c r="LIS106" s="154"/>
      <c r="LIT106" s="154"/>
      <c r="LIU106" s="154"/>
      <c r="LIV106" s="154"/>
      <c r="LIW106" s="154"/>
      <c r="LIX106" s="154"/>
      <c r="LIY106" s="154"/>
      <c r="LIZ106" s="154"/>
      <c r="LJA106" s="154"/>
      <c r="LJB106" s="154"/>
      <c r="LJC106" s="154"/>
      <c r="LJD106" s="154"/>
      <c r="LJE106" s="154"/>
      <c r="LJF106" s="154"/>
      <c r="LJG106" s="154"/>
      <c r="LJH106" s="154"/>
      <c r="LJI106" s="154"/>
      <c r="LJJ106" s="154"/>
      <c r="LJK106" s="154"/>
      <c r="LJL106" s="154"/>
      <c r="LJM106" s="154"/>
      <c r="LJN106" s="154"/>
      <c r="LJO106" s="154"/>
      <c r="LJP106" s="154"/>
      <c r="LJQ106" s="154"/>
      <c r="LJR106" s="154"/>
      <c r="LJS106" s="154"/>
      <c r="LJT106" s="154"/>
      <c r="LJU106" s="154"/>
      <c r="LJV106" s="154"/>
      <c r="LJW106" s="154"/>
      <c r="LJX106" s="154"/>
      <c r="LJY106" s="154"/>
      <c r="LJZ106" s="154"/>
      <c r="LKA106" s="154"/>
      <c r="LKB106" s="154"/>
      <c r="LKC106" s="154"/>
      <c r="LKD106" s="154"/>
      <c r="LKE106" s="154"/>
      <c r="LKF106" s="154"/>
      <c r="LKG106" s="154"/>
      <c r="LKH106" s="154"/>
      <c r="LKI106" s="154"/>
      <c r="LKJ106" s="154"/>
      <c r="LKK106" s="154"/>
      <c r="LKL106" s="154"/>
      <c r="LKM106" s="154"/>
      <c r="LKN106" s="154"/>
      <c r="LKO106" s="154"/>
      <c r="LKP106" s="154"/>
      <c r="LKQ106" s="154"/>
      <c r="LKR106" s="154"/>
      <c r="LKS106" s="154"/>
      <c r="LKT106" s="154"/>
      <c r="LKU106" s="154"/>
      <c r="LKV106" s="154"/>
      <c r="LKW106" s="154"/>
      <c r="LKX106" s="154"/>
      <c r="LKY106" s="154"/>
      <c r="LKZ106" s="154"/>
      <c r="LLA106" s="154"/>
      <c r="LLB106" s="154"/>
      <c r="LLC106" s="154"/>
      <c r="LLD106" s="154"/>
      <c r="LLE106" s="154"/>
      <c r="LLF106" s="154"/>
      <c r="LLG106" s="154"/>
      <c r="LLH106" s="154"/>
      <c r="LLI106" s="154"/>
      <c r="LLJ106" s="154"/>
      <c r="LLK106" s="154"/>
      <c r="LLL106" s="154"/>
      <c r="LLM106" s="154"/>
      <c r="LLN106" s="154"/>
      <c r="LLO106" s="154"/>
      <c r="LLP106" s="154"/>
      <c r="LLQ106" s="154"/>
      <c r="LLR106" s="154"/>
      <c r="LLS106" s="154"/>
      <c r="LLT106" s="154"/>
      <c r="LLU106" s="154"/>
      <c r="LLV106" s="154"/>
      <c r="LLW106" s="154"/>
      <c r="LLX106" s="154"/>
      <c r="LLY106" s="154"/>
      <c r="LLZ106" s="154"/>
      <c r="LMA106" s="154"/>
      <c r="LMB106" s="154"/>
      <c r="LMC106" s="154"/>
      <c r="LMD106" s="154"/>
      <c r="LME106" s="154"/>
      <c r="LMF106" s="154"/>
      <c r="LMG106" s="154"/>
      <c r="LMH106" s="154"/>
      <c r="LMI106" s="154"/>
      <c r="LMJ106" s="154"/>
      <c r="LMK106" s="154"/>
      <c r="LML106" s="154"/>
      <c r="LMM106" s="154"/>
      <c r="LMN106" s="154"/>
      <c r="LMO106" s="154"/>
      <c r="LMP106" s="154"/>
      <c r="LMQ106" s="154"/>
      <c r="LMR106" s="154"/>
      <c r="LMS106" s="154"/>
      <c r="LMT106" s="154"/>
      <c r="LMU106" s="154"/>
      <c r="LMV106" s="154"/>
      <c r="LMW106" s="154"/>
      <c r="LMX106" s="154"/>
      <c r="LMY106" s="154"/>
      <c r="LMZ106" s="154"/>
      <c r="LNA106" s="154"/>
      <c r="LNB106" s="154"/>
      <c r="LNC106" s="154"/>
      <c r="LND106" s="154"/>
      <c r="LNE106" s="154"/>
      <c r="LNF106" s="154"/>
      <c r="LNG106" s="154"/>
      <c r="LNH106" s="154"/>
      <c r="LNI106" s="154"/>
      <c r="LNJ106" s="154"/>
      <c r="LNK106" s="154"/>
      <c r="LNL106" s="154"/>
      <c r="LNM106" s="154"/>
      <c r="LNN106" s="154"/>
      <c r="LNO106" s="154"/>
      <c r="LNP106" s="154"/>
      <c r="LNQ106" s="154"/>
      <c r="LNR106" s="154"/>
      <c r="LNS106" s="154"/>
      <c r="LNT106" s="154"/>
      <c r="LNU106" s="154"/>
      <c r="LNV106" s="154"/>
      <c r="LNW106" s="154"/>
      <c r="LNX106" s="154"/>
      <c r="LNY106" s="154"/>
      <c r="LNZ106" s="154"/>
      <c r="LOA106" s="154"/>
      <c r="LOB106" s="154"/>
      <c r="LOC106" s="154"/>
      <c r="LOD106" s="154"/>
      <c r="LOE106" s="154"/>
      <c r="LOF106" s="154"/>
      <c r="LOG106" s="154"/>
      <c r="LOH106" s="154"/>
      <c r="LOI106" s="154"/>
      <c r="LOJ106" s="154"/>
      <c r="LOK106" s="154"/>
      <c r="LOL106" s="154"/>
      <c r="LOM106" s="154"/>
      <c r="LON106" s="154"/>
      <c r="LOO106" s="154"/>
      <c r="LOP106" s="154"/>
      <c r="LOQ106" s="154"/>
      <c r="LOR106" s="154"/>
      <c r="LOS106" s="154"/>
      <c r="LOT106" s="154"/>
      <c r="LOU106" s="154"/>
      <c r="LOV106" s="154"/>
      <c r="LOW106" s="154"/>
      <c r="LOX106" s="154"/>
      <c r="LOY106" s="154"/>
      <c r="LOZ106" s="154"/>
      <c r="LPA106" s="154"/>
      <c r="LPB106" s="154"/>
      <c r="LPC106" s="154"/>
      <c r="LPD106" s="154"/>
      <c r="LPE106" s="154"/>
      <c r="LPF106" s="154"/>
      <c r="LPG106" s="154"/>
      <c r="LPH106" s="154"/>
      <c r="LPI106" s="154"/>
      <c r="LPJ106" s="154"/>
      <c r="LPK106" s="154"/>
      <c r="LPL106" s="154"/>
      <c r="LPM106" s="154"/>
      <c r="LPN106" s="154"/>
      <c r="LPO106" s="154"/>
      <c r="LPP106" s="154"/>
      <c r="LPQ106" s="154"/>
      <c r="LPR106" s="154"/>
      <c r="LPS106" s="154"/>
      <c r="LPT106" s="154"/>
      <c r="LPU106" s="154"/>
      <c r="LPV106" s="154"/>
      <c r="LPW106" s="154"/>
      <c r="LPX106" s="154"/>
      <c r="LPY106" s="154"/>
      <c r="LPZ106" s="154"/>
      <c r="LQA106" s="154"/>
      <c r="LQB106" s="154"/>
      <c r="LQC106" s="154"/>
      <c r="LQD106" s="154"/>
      <c r="LQE106" s="154"/>
      <c r="LQF106" s="154"/>
      <c r="LQG106" s="154"/>
      <c r="LQH106" s="154"/>
      <c r="LQI106" s="154"/>
      <c r="LQJ106" s="154"/>
      <c r="LQK106" s="154"/>
      <c r="LQL106" s="154"/>
      <c r="LQM106" s="154"/>
      <c r="LQN106" s="154"/>
      <c r="LQO106" s="154"/>
      <c r="LQP106" s="154"/>
      <c r="LQQ106" s="154"/>
      <c r="LQR106" s="154"/>
      <c r="LQS106" s="154"/>
      <c r="LQT106" s="154"/>
      <c r="LQU106" s="154"/>
      <c r="LQV106" s="154"/>
      <c r="LQW106" s="154"/>
      <c r="LQX106" s="154"/>
      <c r="LQY106" s="154"/>
      <c r="LQZ106" s="154"/>
      <c r="LRA106" s="154"/>
      <c r="LRB106" s="154"/>
      <c r="LRC106" s="154"/>
      <c r="LRD106" s="154"/>
      <c r="LRE106" s="154"/>
      <c r="LRF106" s="154"/>
      <c r="LRG106" s="154"/>
      <c r="LRH106" s="154"/>
      <c r="LRI106" s="154"/>
      <c r="LRJ106" s="154"/>
      <c r="LRK106" s="154"/>
      <c r="LRL106" s="154"/>
      <c r="LRM106" s="154"/>
      <c r="LRN106" s="154"/>
      <c r="LRO106" s="154"/>
      <c r="LRP106" s="154"/>
      <c r="LRQ106" s="154"/>
      <c r="LRR106" s="154"/>
      <c r="LRS106" s="154"/>
      <c r="LRT106" s="154"/>
      <c r="LRU106" s="154"/>
      <c r="LRV106" s="154"/>
      <c r="LRW106" s="154"/>
      <c r="LRX106" s="154"/>
      <c r="LRY106" s="154"/>
      <c r="LRZ106" s="154"/>
      <c r="LSA106" s="154"/>
      <c r="LSB106" s="154"/>
      <c r="LSC106" s="154"/>
      <c r="LSD106" s="154"/>
      <c r="LSE106" s="154"/>
      <c r="LSF106" s="154"/>
      <c r="LSG106" s="154"/>
      <c r="LSH106" s="154"/>
      <c r="LSI106" s="154"/>
      <c r="LSJ106" s="154"/>
      <c r="LSK106" s="154"/>
      <c r="LSL106" s="154"/>
      <c r="LSM106" s="154"/>
      <c r="LSN106" s="154"/>
      <c r="LSO106" s="154"/>
      <c r="LSP106" s="154"/>
      <c r="LSQ106" s="154"/>
      <c r="LSR106" s="154"/>
      <c r="LSS106" s="154"/>
      <c r="LST106" s="154"/>
      <c r="LSU106" s="154"/>
      <c r="LSV106" s="154"/>
      <c r="LSW106" s="154"/>
      <c r="LSX106" s="154"/>
      <c r="LSY106" s="154"/>
      <c r="LSZ106" s="154"/>
      <c r="LTA106" s="154"/>
      <c r="LTB106" s="154"/>
      <c r="LTC106" s="154"/>
      <c r="LTD106" s="154"/>
      <c r="LTE106" s="154"/>
      <c r="LTF106" s="154"/>
      <c r="LTG106" s="154"/>
      <c r="LTH106" s="154"/>
      <c r="LTI106" s="154"/>
      <c r="LTJ106" s="154"/>
      <c r="LTK106" s="154"/>
      <c r="LTL106" s="154"/>
      <c r="LTM106" s="154"/>
      <c r="LTN106" s="154"/>
      <c r="LTO106" s="154"/>
      <c r="LTP106" s="154"/>
      <c r="LTQ106" s="154"/>
      <c r="LTR106" s="154"/>
      <c r="LTS106" s="154"/>
      <c r="LTT106" s="154"/>
      <c r="LTU106" s="154"/>
      <c r="LTV106" s="154"/>
      <c r="LTW106" s="154"/>
      <c r="LTX106" s="154"/>
      <c r="LTY106" s="154"/>
      <c r="LTZ106" s="154"/>
      <c r="LUA106" s="154"/>
      <c r="LUB106" s="154"/>
      <c r="LUC106" s="154"/>
      <c r="LUD106" s="154"/>
      <c r="LUE106" s="154"/>
      <c r="LUF106" s="154"/>
      <c r="LUG106" s="154"/>
      <c r="LUH106" s="154"/>
      <c r="LUI106" s="154"/>
      <c r="LUJ106" s="154"/>
      <c r="LUK106" s="154"/>
      <c r="LUL106" s="154"/>
      <c r="LUM106" s="154"/>
      <c r="LUN106" s="154"/>
      <c r="LUO106" s="154"/>
      <c r="LUP106" s="154"/>
      <c r="LUQ106" s="154"/>
      <c r="LUR106" s="154"/>
      <c r="LUS106" s="154"/>
      <c r="LUT106" s="154"/>
      <c r="LUU106" s="154"/>
      <c r="LUV106" s="154"/>
      <c r="LUW106" s="154"/>
      <c r="LUX106" s="154"/>
      <c r="LUY106" s="154"/>
      <c r="LUZ106" s="154"/>
      <c r="LVA106" s="154"/>
      <c r="LVB106" s="154"/>
      <c r="LVC106" s="154"/>
      <c r="LVD106" s="154"/>
      <c r="LVE106" s="154"/>
      <c r="LVF106" s="154"/>
      <c r="LVG106" s="154"/>
      <c r="LVH106" s="154"/>
      <c r="LVI106" s="154"/>
      <c r="LVJ106" s="154"/>
      <c r="LVK106" s="154"/>
      <c r="LVL106" s="154"/>
      <c r="LVM106" s="154"/>
      <c r="LVN106" s="154"/>
      <c r="LVO106" s="154"/>
      <c r="LVP106" s="154"/>
      <c r="LVQ106" s="154"/>
      <c r="LVR106" s="154"/>
      <c r="LVS106" s="154"/>
      <c r="LVT106" s="154"/>
      <c r="LVU106" s="154"/>
      <c r="LVV106" s="154"/>
      <c r="LVW106" s="154"/>
      <c r="LVX106" s="154"/>
      <c r="LVY106" s="154"/>
      <c r="LVZ106" s="154"/>
      <c r="LWA106" s="154"/>
      <c r="LWB106" s="154"/>
      <c r="LWC106" s="154"/>
      <c r="LWD106" s="154"/>
      <c r="LWE106" s="154"/>
      <c r="LWF106" s="154"/>
      <c r="LWG106" s="154"/>
      <c r="LWH106" s="154"/>
      <c r="LWI106" s="154"/>
      <c r="LWJ106" s="154"/>
      <c r="LWK106" s="154"/>
      <c r="LWL106" s="154"/>
      <c r="LWM106" s="154"/>
      <c r="LWN106" s="154"/>
      <c r="LWO106" s="154"/>
      <c r="LWP106" s="154"/>
      <c r="LWQ106" s="154"/>
      <c r="LWR106" s="154"/>
      <c r="LWS106" s="154"/>
      <c r="LWT106" s="154"/>
      <c r="LWU106" s="154"/>
      <c r="LWV106" s="154"/>
      <c r="LWW106" s="154"/>
      <c r="LWX106" s="154"/>
      <c r="LWY106" s="154"/>
      <c r="LWZ106" s="154"/>
      <c r="LXA106" s="154"/>
      <c r="LXB106" s="154"/>
      <c r="LXC106" s="154"/>
      <c r="LXD106" s="154"/>
      <c r="LXE106" s="154"/>
      <c r="LXF106" s="154"/>
      <c r="LXG106" s="154"/>
      <c r="LXH106" s="154"/>
      <c r="LXI106" s="154"/>
      <c r="LXJ106" s="154"/>
      <c r="LXK106" s="154"/>
      <c r="LXL106" s="154"/>
      <c r="LXM106" s="154"/>
      <c r="LXN106" s="154"/>
      <c r="LXO106" s="154"/>
      <c r="LXP106" s="154"/>
      <c r="LXQ106" s="154"/>
      <c r="LXR106" s="154"/>
      <c r="LXS106" s="154"/>
      <c r="LXT106" s="154"/>
      <c r="LXU106" s="154"/>
      <c r="LXV106" s="154"/>
      <c r="LXW106" s="154"/>
      <c r="LXX106" s="154"/>
      <c r="LXY106" s="154"/>
      <c r="LXZ106" s="154"/>
      <c r="LYA106" s="154"/>
      <c r="LYB106" s="154"/>
      <c r="LYC106" s="154"/>
      <c r="LYD106" s="154"/>
      <c r="LYE106" s="154"/>
      <c r="LYF106" s="154"/>
      <c r="LYG106" s="154"/>
      <c r="LYH106" s="154"/>
      <c r="LYI106" s="154"/>
      <c r="LYJ106" s="154"/>
      <c r="LYK106" s="154"/>
      <c r="LYL106" s="154"/>
      <c r="LYM106" s="154"/>
      <c r="LYN106" s="154"/>
      <c r="LYO106" s="154"/>
      <c r="LYP106" s="154"/>
      <c r="LYQ106" s="154"/>
      <c r="LYR106" s="154"/>
      <c r="LYS106" s="154"/>
      <c r="LYT106" s="154"/>
      <c r="LYU106" s="154"/>
      <c r="LYV106" s="154"/>
      <c r="LYW106" s="154"/>
      <c r="LYX106" s="154"/>
      <c r="LYY106" s="154"/>
      <c r="LYZ106" s="154"/>
      <c r="LZA106" s="154"/>
      <c r="LZB106" s="154"/>
      <c r="LZC106" s="154"/>
      <c r="LZD106" s="154"/>
      <c r="LZE106" s="154"/>
      <c r="LZF106" s="154"/>
      <c r="LZG106" s="154"/>
      <c r="LZH106" s="154"/>
      <c r="LZI106" s="154"/>
      <c r="LZJ106" s="154"/>
      <c r="LZK106" s="154"/>
      <c r="LZL106" s="154"/>
      <c r="LZM106" s="154"/>
      <c r="LZN106" s="154"/>
      <c r="LZO106" s="154"/>
      <c r="LZP106" s="154"/>
      <c r="LZQ106" s="154"/>
      <c r="LZR106" s="154"/>
      <c r="LZS106" s="154"/>
      <c r="LZT106" s="154"/>
      <c r="LZU106" s="154"/>
      <c r="LZV106" s="154"/>
      <c r="LZW106" s="154"/>
      <c r="LZX106" s="154"/>
      <c r="LZY106" s="154"/>
      <c r="LZZ106" s="154"/>
      <c r="MAA106" s="154"/>
      <c r="MAB106" s="154"/>
      <c r="MAC106" s="154"/>
      <c r="MAD106" s="154"/>
      <c r="MAE106" s="154"/>
      <c r="MAF106" s="154"/>
      <c r="MAG106" s="154"/>
      <c r="MAH106" s="154"/>
      <c r="MAI106" s="154"/>
      <c r="MAJ106" s="154"/>
      <c r="MAK106" s="154"/>
      <c r="MAL106" s="154"/>
      <c r="MAM106" s="154"/>
      <c r="MAN106" s="154"/>
      <c r="MAO106" s="154"/>
      <c r="MAP106" s="154"/>
      <c r="MAQ106" s="154"/>
      <c r="MAR106" s="154"/>
      <c r="MAS106" s="154"/>
      <c r="MAT106" s="154"/>
      <c r="MAU106" s="154"/>
      <c r="MAV106" s="154"/>
      <c r="MAW106" s="154"/>
      <c r="MAX106" s="154"/>
      <c r="MAY106" s="154"/>
      <c r="MAZ106" s="154"/>
      <c r="MBA106" s="154"/>
      <c r="MBB106" s="154"/>
      <c r="MBC106" s="154"/>
      <c r="MBD106" s="154"/>
      <c r="MBE106" s="154"/>
      <c r="MBF106" s="154"/>
      <c r="MBG106" s="154"/>
      <c r="MBH106" s="154"/>
      <c r="MBI106" s="154"/>
      <c r="MBJ106" s="154"/>
      <c r="MBK106" s="154"/>
      <c r="MBL106" s="154"/>
      <c r="MBM106" s="154"/>
      <c r="MBN106" s="154"/>
      <c r="MBO106" s="154"/>
      <c r="MBP106" s="154"/>
      <c r="MBQ106" s="154"/>
      <c r="MBR106" s="154"/>
      <c r="MBS106" s="154"/>
      <c r="MBT106" s="154"/>
      <c r="MBU106" s="154"/>
      <c r="MBV106" s="154"/>
      <c r="MBW106" s="154"/>
      <c r="MBX106" s="154"/>
      <c r="MBY106" s="154"/>
      <c r="MBZ106" s="154"/>
      <c r="MCA106" s="154"/>
      <c r="MCB106" s="154"/>
      <c r="MCC106" s="154"/>
      <c r="MCD106" s="154"/>
      <c r="MCE106" s="154"/>
      <c r="MCF106" s="154"/>
      <c r="MCG106" s="154"/>
      <c r="MCH106" s="154"/>
      <c r="MCI106" s="154"/>
      <c r="MCJ106" s="154"/>
      <c r="MCK106" s="154"/>
      <c r="MCL106" s="154"/>
      <c r="MCM106" s="154"/>
      <c r="MCN106" s="154"/>
      <c r="MCO106" s="154"/>
      <c r="MCP106" s="154"/>
      <c r="MCQ106" s="154"/>
      <c r="MCR106" s="154"/>
      <c r="MCS106" s="154"/>
      <c r="MCT106" s="154"/>
      <c r="MCU106" s="154"/>
      <c r="MCV106" s="154"/>
      <c r="MCW106" s="154"/>
      <c r="MCX106" s="154"/>
      <c r="MCY106" s="154"/>
      <c r="MCZ106" s="154"/>
      <c r="MDA106" s="154"/>
      <c r="MDB106" s="154"/>
      <c r="MDC106" s="154"/>
      <c r="MDD106" s="154"/>
      <c r="MDE106" s="154"/>
      <c r="MDF106" s="154"/>
      <c r="MDG106" s="154"/>
      <c r="MDH106" s="154"/>
      <c r="MDI106" s="154"/>
      <c r="MDJ106" s="154"/>
      <c r="MDK106" s="154"/>
      <c r="MDL106" s="154"/>
      <c r="MDM106" s="154"/>
      <c r="MDN106" s="154"/>
      <c r="MDO106" s="154"/>
      <c r="MDP106" s="154"/>
      <c r="MDQ106" s="154"/>
      <c r="MDR106" s="154"/>
      <c r="MDS106" s="154"/>
      <c r="MDT106" s="154"/>
      <c r="MDU106" s="154"/>
      <c r="MDV106" s="154"/>
      <c r="MDW106" s="154"/>
      <c r="MDX106" s="154"/>
      <c r="MDY106" s="154"/>
      <c r="MDZ106" s="154"/>
      <c r="MEA106" s="154"/>
      <c r="MEB106" s="154"/>
      <c r="MEC106" s="154"/>
      <c r="MED106" s="154"/>
      <c r="MEE106" s="154"/>
      <c r="MEF106" s="154"/>
      <c r="MEG106" s="154"/>
      <c r="MEH106" s="154"/>
      <c r="MEI106" s="154"/>
      <c r="MEJ106" s="154"/>
      <c r="MEK106" s="154"/>
      <c r="MEL106" s="154"/>
      <c r="MEM106" s="154"/>
      <c r="MEN106" s="154"/>
      <c r="MEO106" s="154"/>
      <c r="MEP106" s="154"/>
      <c r="MEQ106" s="154"/>
      <c r="MER106" s="154"/>
      <c r="MES106" s="154"/>
      <c r="MET106" s="154"/>
      <c r="MEU106" s="154"/>
      <c r="MEV106" s="154"/>
      <c r="MEW106" s="154"/>
      <c r="MEX106" s="154"/>
      <c r="MEY106" s="154"/>
      <c r="MEZ106" s="154"/>
      <c r="MFA106" s="154"/>
      <c r="MFB106" s="154"/>
      <c r="MFC106" s="154"/>
      <c r="MFD106" s="154"/>
      <c r="MFE106" s="154"/>
      <c r="MFF106" s="154"/>
      <c r="MFG106" s="154"/>
      <c r="MFH106" s="154"/>
      <c r="MFI106" s="154"/>
      <c r="MFJ106" s="154"/>
      <c r="MFK106" s="154"/>
      <c r="MFL106" s="154"/>
      <c r="MFM106" s="154"/>
      <c r="MFN106" s="154"/>
      <c r="MFO106" s="154"/>
      <c r="MFP106" s="154"/>
      <c r="MFQ106" s="154"/>
      <c r="MFR106" s="154"/>
      <c r="MFS106" s="154"/>
      <c r="MFT106" s="154"/>
      <c r="MFU106" s="154"/>
      <c r="MFV106" s="154"/>
      <c r="MFW106" s="154"/>
      <c r="MFX106" s="154"/>
      <c r="MFY106" s="154"/>
      <c r="MFZ106" s="154"/>
      <c r="MGA106" s="154"/>
      <c r="MGB106" s="154"/>
      <c r="MGC106" s="154"/>
      <c r="MGD106" s="154"/>
      <c r="MGE106" s="154"/>
      <c r="MGF106" s="154"/>
      <c r="MGG106" s="154"/>
      <c r="MGH106" s="154"/>
      <c r="MGI106" s="154"/>
      <c r="MGJ106" s="154"/>
      <c r="MGK106" s="154"/>
      <c r="MGL106" s="154"/>
      <c r="MGM106" s="154"/>
      <c r="MGN106" s="154"/>
      <c r="MGO106" s="154"/>
      <c r="MGP106" s="154"/>
      <c r="MGQ106" s="154"/>
      <c r="MGR106" s="154"/>
      <c r="MGS106" s="154"/>
      <c r="MGT106" s="154"/>
      <c r="MGU106" s="154"/>
      <c r="MGV106" s="154"/>
      <c r="MGW106" s="154"/>
      <c r="MGX106" s="154"/>
      <c r="MGY106" s="154"/>
      <c r="MGZ106" s="154"/>
      <c r="MHA106" s="154"/>
      <c r="MHB106" s="154"/>
      <c r="MHC106" s="154"/>
      <c r="MHD106" s="154"/>
      <c r="MHE106" s="154"/>
      <c r="MHF106" s="154"/>
      <c r="MHG106" s="154"/>
      <c r="MHH106" s="154"/>
      <c r="MHI106" s="154"/>
      <c r="MHJ106" s="154"/>
      <c r="MHK106" s="154"/>
      <c r="MHL106" s="154"/>
      <c r="MHM106" s="154"/>
      <c r="MHN106" s="154"/>
      <c r="MHO106" s="154"/>
      <c r="MHP106" s="154"/>
      <c r="MHQ106" s="154"/>
      <c r="MHR106" s="154"/>
      <c r="MHS106" s="154"/>
      <c r="MHT106" s="154"/>
      <c r="MHU106" s="154"/>
      <c r="MHV106" s="154"/>
      <c r="MHW106" s="154"/>
      <c r="MHX106" s="154"/>
      <c r="MHY106" s="154"/>
      <c r="MHZ106" s="154"/>
      <c r="MIA106" s="154"/>
      <c r="MIB106" s="154"/>
      <c r="MIC106" s="154"/>
      <c r="MID106" s="154"/>
      <c r="MIE106" s="154"/>
      <c r="MIF106" s="154"/>
      <c r="MIG106" s="154"/>
      <c r="MIH106" s="154"/>
      <c r="MII106" s="154"/>
      <c r="MIJ106" s="154"/>
      <c r="MIK106" s="154"/>
      <c r="MIL106" s="154"/>
      <c r="MIM106" s="154"/>
      <c r="MIN106" s="154"/>
      <c r="MIO106" s="154"/>
      <c r="MIP106" s="154"/>
      <c r="MIQ106" s="154"/>
      <c r="MIR106" s="154"/>
      <c r="MIS106" s="154"/>
      <c r="MIT106" s="154"/>
      <c r="MIU106" s="154"/>
      <c r="MIV106" s="154"/>
      <c r="MIW106" s="154"/>
      <c r="MIX106" s="154"/>
      <c r="MIY106" s="154"/>
      <c r="MIZ106" s="154"/>
      <c r="MJA106" s="154"/>
      <c r="MJB106" s="154"/>
      <c r="MJC106" s="154"/>
      <c r="MJD106" s="154"/>
      <c r="MJE106" s="154"/>
      <c r="MJF106" s="154"/>
      <c r="MJG106" s="154"/>
      <c r="MJH106" s="154"/>
      <c r="MJI106" s="154"/>
      <c r="MJJ106" s="154"/>
      <c r="MJK106" s="154"/>
      <c r="MJL106" s="154"/>
      <c r="MJM106" s="154"/>
      <c r="MJN106" s="154"/>
      <c r="MJO106" s="154"/>
      <c r="MJP106" s="154"/>
      <c r="MJQ106" s="154"/>
      <c r="MJR106" s="154"/>
      <c r="MJS106" s="154"/>
      <c r="MJT106" s="154"/>
      <c r="MJU106" s="154"/>
      <c r="MJV106" s="154"/>
      <c r="MJW106" s="154"/>
      <c r="MJX106" s="154"/>
      <c r="MJY106" s="154"/>
      <c r="MJZ106" s="154"/>
      <c r="MKA106" s="154"/>
      <c r="MKB106" s="154"/>
      <c r="MKC106" s="154"/>
      <c r="MKD106" s="154"/>
      <c r="MKE106" s="154"/>
      <c r="MKF106" s="154"/>
      <c r="MKG106" s="154"/>
      <c r="MKH106" s="154"/>
      <c r="MKI106" s="154"/>
      <c r="MKJ106" s="154"/>
      <c r="MKK106" s="154"/>
      <c r="MKL106" s="154"/>
      <c r="MKM106" s="154"/>
      <c r="MKN106" s="154"/>
      <c r="MKO106" s="154"/>
      <c r="MKP106" s="154"/>
      <c r="MKQ106" s="154"/>
      <c r="MKR106" s="154"/>
      <c r="MKS106" s="154"/>
      <c r="MKT106" s="154"/>
      <c r="MKU106" s="154"/>
      <c r="MKV106" s="154"/>
      <c r="MKW106" s="154"/>
      <c r="MKX106" s="154"/>
      <c r="MKY106" s="154"/>
      <c r="MKZ106" s="154"/>
      <c r="MLA106" s="154"/>
      <c r="MLB106" s="154"/>
      <c r="MLC106" s="154"/>
      <c r="MLD106" s="154"/>
      <c r="MLE106" s="154"/>
      <c r="MLF106" s="154"/>
      <c r="MLG106" s="154"/>
      <c r="MLH106" s="154"/>
      <c r="MLI106" s="154"/>
      <c r="MLJ106" s="154"/>
      <c r="MLK106" s="154"/>
      <c r="MLL106" s="154"/>
      <c r="MLM106" s="154"/>
      <c r="MLN106" s="154"/>
      <c r="MLO106" s="154"/>
      <c r="MLP106" s="154"/>
      <c r="MLQ106" s="154"/>
      <c r="MLR106" s="154"/>
      <c r="MLS106" s="154"/>
      <c r="MLT106" s="154"/>
      <c r="MLU106" s="154"/>
      <c r="MLV106" s="154"/>
      <c r="MLW106" s="154"/>
      <c r="MLX106" s="154"/>
      <c r="MLY106" s="154"/>
      <c r="MLZ106" s="154"/>
      <c r="MMA106" s="154"/>
      <c r="MMB106" s="154"/>
      <c r="MMC106" s="154"/>
      <c r="MMD106" s="154"/>
      <c r="MME106" s="154"/>
      <c r="MMF106" s="154"/>
      <c r="MMG106" s="154"/>
      <c r="MMH106" s="154"/>
      <c r="MMI106" s="154"/>
      <c r="MMJ106" s="154"/>
      <c r="MMK106" s="154"/>
      <c r="MML106" s="154"/>
      <c r="MMM106" s="154"/>
      <c r="MMN106" s="154"/>
      <c r="MMO106" s="154"/>
      <c r="MMP106" s="154"/>
      <c r="MMQ106" s="154"/>
      <c r="MMR106" s="154"/>
      <c r="MMS106" s="154"/>
      <c r="MMT106" s="154"/>
      <c r="MMU106" s="154"/>
      <c r="MMV106" s="154"/>
      <c r="MMW106" s="154"/>
      <c r="MMX106" s="154"/>
      <c r="MMY106" s="154"/>
      <c r="MMZ106" s="154"/>
      <c r="MNA106" s="154"/>
      <c r="MNB106" s="154"/>
      <c r="MNC106" s="154"/>
      <c r="MND106" s="154"/>
      <c r="MNE106" s="154"/>
      <c r="MNF106" s="154"/>
      <c r="MNG106" s="154"/>
      <c r="MNH106" s="154"/>
      <c r="MNI106" s="154"/>
      <c r="MNJ106" s="154"/>
      <c r="MNK106" s="154"/>
      <c r="MNL106" s="154"/>
      <c r="MNM106" s="154"/>
      <c r="MNN106" s="154"/>
      <c r="MNO106" s="154"/>
      <c r="MNP106" s="154"/>
      <c r="MNQ106" s="154"/>
      <c r="MNR106" s="154"/>
      <c r="MNS106" s="154"/>
      <c r="MNT106" s="154"/>
      <c r="MNU106" s="154"/>
      <c r="MNV106" s="154"/>
      <c r="MNW106" s="154"/>
      <c r="MNX106" s="154"/>
      <c r="MNY106" s="154"/>
      <c r="MNZ106" s="154"/>
      <c r="MOA106" s="154"/>
      <c r="MOB106" s="154"/>
      <c r="MOC106" s="154"/>
      <c r="MOD106" s="154"/>
      <c r="MOE106" s="154"/>
      <c r="MOF106" s="154"/>
      <c r="MOG106" s="154"/>
      <c r="MOH106" s="154"/>
      <c r="MOI106" s="154"/>
      <c r="MOJ106" s="154"/>
      <c r="MOK106" s="154"/>
      <c r="MOL106" s="154"/>
      <c r="MOM106" s="154"/>
      <c r="MON106" s="154"/>
      <c r="MOO106" s="154"/>
      <c r="MOP106" s="154"/>
      <c r="MOQ106" s="154"/>
      <c r="MOR106" s="154"/>
      <c r="MOS106" s="154"/>
      <c r="MOT106" s="154"/>
      <c r="MOU106" s="154"/>
      <c r="MOV106" s="154"/>
      <c r="MOW106" s="154"/>
      <c r="MOX106" s="154"/>
      <c r="MOY106" s="154"/>
      <c r="MOZ106" s="154"/>
      <c r="MPA106" s="154"/>
      <c r="MPB106" s="154"/>
      <c r="MPC106" s="154"/>
      <c r="MPD106" s="154"/>
      <c r="MPE106" s="154"/>
      <c r="MPF106" s="154"/>
      <c r="MPG106" s="154"/>
      <c r="MPH106" s="154"/>
      <c r="MPI106" s="154"/>
      <c r="MPJ106" s="154"/>
      <c r="MPK106" s="154"/>
      <c r="MPL106" s="154"/>
      <c r="MPM106" s="154"/>
      <c r="MPN106" s="154"/>
      <c r="MPO106" s="154"/>
      <c r="MPP106" s="154"/>
      <c r="MPQ106" s="154"/>
      <c r="MPR106" s="154"/>
      <c r="MPS106" s="154"/>
      <c r="MPT106" s="154"/>
      <c r="MPU106" s="154"/>
      <c r="MPV106" s="154"/>
      <c r="MPW106" s="154"/>
      <c r="MPX106" s="154"/>
      <c r="MPY106" s="154"/>
      <c r="MPZ106" s="154"/>
      <c r="MQA106" s="154"/>
      <c r="MQB106" s="154"/>
      <c r="MQC106" s="154"/>
      <c r="MQD106" s="154"/>
      <c r="MQE106" s="154"/>
      <c r="MQF106" s="154"/>
      <c r="MQG106" s="154"/>
      <c r="MQH106" s="154"/>
      <c r="MQI106" s="154"/>
      <c r="MQJ106" s="154"/>
      <c r="MQK106" s="154"/>
      <c r="MQL106" s="154"/>
      <c r="MQM106" s="154"/>
      <c r="MQN106" s="154"/>
      <c r="MQO106" s="154"/>
      <c r="MQP106" s="154"/>
      <c r="MQQ106" s="154"/>
      <c r="MQR106" s="154"/>
      <c r="MQS106" s="154"/>
      <c r="MQT106" s="154"/>
      <c r="MQU106" s="154"/>
      <c r="MQV106" s="154"/>
      <c r="MQW106" s="154"/>
      <c r="MQX106" s="154"/>
      <c r="MQY106" s="154"/>
      <c r="MQZ106" s="154"/>
      <c r="MRA106" s="154"/>
      <c r="MRB106" s="154"/>
      <c r="MRC106" s="154"/>
      <c r="MRD106" s="154"/>
      <c r="MRE106" s="154"/>
      <c r="MRF106" s="154"/>
      <c r="MRG106" s="154"/>
      <c r="MRH106" s="154"/>
      <c r="MRI106" s="154"/>
      <c r="MRJ106" s="154"/>
      <c r="MRK106" s="154"/>
      <c r="MRL106" s="154"/>
      <c r="MRM106" s="154"/>
      <c r="MRN106" s="154"/>
      <c r="MRO106" s="154"/>
      <c r="MRP106" s="154"/>
      <c r="MRQ106" s="154"/>
      <c r="MRR106" s="154"/>
      <c r="MRS106" s="154"/>
      <c r="MRT106" s="154"/>
      <c r="MRU106" s="154"/>
      <c r="MRV106" s="154"/>
      <c r="MRW106" s="154"/>
      <c r="MRX106" s="154"/>
      <c r="MRY106" s="154"/>
      <c r="MRZ106" s="154"/>
      <c r="MSA106" s="154"/>
      <c r="MSB106" s="154"/>
      <c r="MSC106" s="154"/>
      <c r="MSD106" s="154"/>
      <c r="MSE106" s="154"/>
      <c r="MSF106" s="154"/>
      <c r="MSG106" s="154"/>
      <c r="MSH106" s="154"/>
      <c r="MSI106" s="154"/>
      <c r="MSJ106" s="154"/>
      <c r="MSK106" s="154"/>
      <c r="MSL106" s="154"/>
      <c r="MSM106" s="154"/>
      <c r="MSN106" s="154"/>
      <c r="MSO106" s="154"/>
      <c r="MSP106" s="154"/>
      <c r="MSQ106" s="154"/>
      <c r="MSR106" s="154"/>
      <c r="MSS106" s="154"/>
      <c r="MST106" s="154"/>
      <c r="MSU106" s="154"/>
      <c r="MSV106" s="154"/>
      <c r="MSW106" s="154"/>
      <c r="MSX106" s="154"/>
      <c r="MSY106" s="154"/>
      <c r="MSZ106" s="154"/>
      <c r="MTA106" s="154"/>
      <c r="MTB106" s="154"/>
      <c r="MTC106" s="154"/>
      <c r="MTD106" s="154"/>
      <c r="MTE106" s="154"/>
      <c r="MTF106" s="154"/>
      <c r="MTG106" s="154"/>
      <c r="MTH106" s="154"/>
      <c r="MTI106" s="154"/>
      <c r="MTJ106" s="154"/>
      <c r="MTK106" s="154"/>
      <c r="MTL106" s="154"/>
      <c r="MTM106" s="154"/>
      <c r="MTN106" s="154"/>
      <c r="MTO106" s="154"/>
      <c r="MTP106" s="154"/>
      <c r="MTQ106" s="154"/>
      <c r="MTR106" s="154"/>
      <c r="MTS106" s="154"/>
      <c r="MTT106" s="154"/>
      <c r="MTU106" s="154"/>
      <c r="MTV106" s="154"/>
      <c r="MTW106" s="154"/>
      <c r="MTX106" s="154"/>
      <c r="MTY106" s="154"/>
      <c r="MTZ106" s="154"/>
      <c r="MUA106" s="154"/>
      <c r="MUB106" s="154"/>
      <c r="MUC106" s="154"/>
      <c r="MUD106" s="154"/>
      <c r="MUE106" s="154"/>
      <c r="MUF106" s="154"/>
      <c r="MUG106" s="154"/>
      <c r="MUH106" s="154"/>
      <c r="MUI106" s="154"/>
      <c r="MUJ106" s="154"/>
      <c r="MUK106" s="154"/>
      <c r="MUL106" s="154"/>
      <c r="MUM106" s="154"/>
      <c r="MUN106" s="154"/>
      <c r="MUO106" s="154"/>
      <c r="MUP106" s="154"/>
      <c r="MUQ106" s="154"/>
      <c r="MUR106" s="154"/>
      <c r="MUS106" s="154"/>
      <c r="MUT106" s="154"/>
      <c r="MUU106" s="154"/>
      <c r="MUV106" s="154"/>
      <c r="MUW106" s="154"/>
      <c r="MUX106" s="154"/>
      <c r="MUY106" s="154"/>
      <c r="MUZ106" s="154"/>
      <c r="MVA106" s="154"/>
      <c r="MVB106" s="154"/>
      <c r="MVC106" s="154"/>
      <c r="MVD106" s="154"/>
      <c r="MVE106" s="154"/>
      <c r="MVF106" s="154"/>
      <c r="MVG106" s="154"/>
      <c r="MVH106" s="154"/>
      <c r="MVI106" s="154"/>
      <c r="MVJ106" s="154"/>
      <c r="MVK106" s="154"/>
      <c r="MVL106" s="154"/>
      <c r="MVM106" s="154"/>
      <c r="MVN106" s="154"/>
      <c r="MVO106" s="154"/>
      <c r="MVP106" s="154"/>
      <c r="MVQ106" s="154"/>
      <c r="MVR106" s="154"/>
      <c r="MVS106" s="154"/>
      <c r="MVT106" s="154"/>
      <c r="MVU106" s="154"/>
      <c r="MVV106" s="154"/>
      <c r="MVW106" s="154"/>
      <c r="MVX106" s="154"/>
      <c r="MVY106" s="154"/>
      <c r="MVZ106" s="154"/>
      <c r="MWA106" s="154"/>
      <c r="MWB106" s="154"/>
      <c r="MWC106" s="154"/>
      <c r="MWD106" s="154"/>
      <c r="MWE106" s="154"/>
      <c r="MWF106" s="154"/>
      <c r="MWG106" s="154"/>
      <c r="MWH106" s="154"/>
      <c r="MWI106" s="154"/>
      <c r="MWJ106" s="154"/>
      <c r="MWK106" s="154"/>
      <c r="MWL106" s="154"/>
      <c r="MWM106" s="154"/>
      <c r="MWN106" s="154"/>
      <c r="MWO106" s="154"/>
      <c r="MWP106" s="154"/>
      <c r="MWQ106" s="154"/>
      <c r="MWR106" s="154"/>
      <c r="MWS106" s="154"/>
      <c r="MWT106" s="154"/>
      <c r="MWU106" s="154"/>
      <c r="MWV106" s="154"/>
      <c r="MWW106" s="154"/>
      <c r="MWX106" s="154"/>
      <c r="MWY106" s="154"/>
      <c r="MWZ106" s="154"/>
      <c r="MXA106" s="154"/>
      <c r="MXB106" s="154"/>
      <c r="MXC106" s="154"/>
      <c r="MXD106" s="154"/>
      <c r="MXE106" s="154"/>
      <c r="MXF106" s="154"/>
      <c r="MXG106" s="154"/>
      <c r="MXH106" s="154"/>
      <c r="MXI106" s="154"/>
      <c r="MXJ106" s="154"/>
      <c r="MXK106" s="154"/>
      <c r="MXL106" s="154"/>
      <c r="MXM106" s="154"/>
      <c r="MXN106" s="154"/>
      <c r="MXO106" s="154"/>
      <c r="MXP106" s="154"/>
      <c r="MXQ106" s="154"/>
      <c r="MXR106" s="154"/>
      <c r="MXS106" s="154"/>
      <c r="MXT106" s="154"/>
      <c r="MXU106" s="154"/>
      <c r="MXV106" s="154"/>
      <c r="MXW106" s="154"/>
      <c r="MXX106" s="154"/>
      <c r="MXY106" s="154"/>
      <c r="MXZ106" s="154"/>
      <c r="MYA106" s="154"/>
      <c r="MYB106" s="154"/>
      <c r="MYC106" s="154"/>
      <c r="MYD106" s="154"/>
      <c r="MYE106" s="154"/>
      <c r="MYF106" s="154"/>
      <c r="MYG106" s="154"/>
      <c r="MYH106" s="154"/>
      <c r="MYI106" s="154"/>
      <c r="MYJ106" s="154"/>
      <c r="MYK106" s="154"/>
      <c r="MYL106" s="154"/>
      <c r="MYM106" s="154"/>
      <c r="MYN106" s="154"/>
      <c r="MYO106" s="154"/>
      <c r="MYP106" s="154"/>
      <c r="MYQ106" s="154"/>
      <c r="MYR106" s="154"/>
      <c r="MYS106" s="154"/>
      <c r="MYT106" s="154"/>
      <c r="MYU106" s="154"/>
      <c r="MYV106" s="154"/>
      <c r="MYW106" s="154"/>
      <c r="MYX106" s="154"/>
      <c r="MYY106" s="154"/>
      <c r="MYZ106" s="154"/>
      <c r="MZA106" s="154"/>
      <c r="MZB106" s="154"/>
      <c r="MZC106" s="154"/>
      <c r="MZD106" s="154"/>
      <c r="MZE106" s="154"/>
      <c r="MZF106" s="154"/>
      <c r="MZG106" s="154"/>
      <c r="MZH106" s="154"/>
      <c r="MZI106" s="154"/>
      <c r="MZJ106" s="154"/>
      <c r="MZK106" s="154"/>
      <c r="MZL106" s="154"/>
      <c r="MZM106" s="154"/>
      <c r="MZN106" s="154"/>
      <c r="MZO106" s="154"/>
      <c r="MZP106" s="154"/>
      <c r="MZQ106" s="154"/>
      <c r="MZR106" s="154"/>
      <c r="MZS106" s="154"/>
      <c r="MZT106" s="154"/>
      <c r="MZU106" s="154"/>
      <c r="MZV106" s="154"/>
      <c r="MZW106" s="154"/>
      <c r="MZX106" s="154"/>
      <c r="MZY106" s="154"/>
      <c r="MZZ106" s="154"/>
      <c r="NAA106" s="154"/>
      <c r="NAB106" s="154"/>
      <c r="NAC106" s="154"/>
      <c r="NAD106" s="154"/>
      <c r="NAE106" s="154"/>
      <c r="NAF106" s="154"/>
      <c r="NAG106" s="154"/>
      <c r="NAH106" s="154"/>
      <c r="NAI106" s="154"/>
      <c r="NAJ106" s="154"/>
      <c r="NAK106" s="154"/>
      <c r="NAL106" s="154"/>
      <c r="NAM106" s="154"/>
      <c r="NAN106" s="154"/>
      <c r="NAO106" s="154"/>
      <c r="NAP106" s="154"/>
      <c r="NAQ106" s="154"/>
      <c r="NAR106" s="154"/>
      <c r="NAS106" s="154"/>
      <c r="NAT106" s="154"/>
      <c r="NAU106" s="154"/>
      <c r="NAV106" s="154"/>
      <c r="NAW106" s="154"/>
      <c r="NAX106" s="154"/>
      <c r="NAY106" s="154"/>
      <c r="NAZ106" s="154"/>
      <c r="NBA106" s="154"/>
      <c r="NBB106" s="154"/>
      <c r="NBC106" s="154"/>
      <c r="NBD106" s="154"/>
      <c r="NBE106" s="154"/>
      <c r="NBF106" s="154"/>
      <c r="NBG106" s="154"/>
      <c r="NBH106" s="154"/>
      <c r="NBI106" s="154"/>
      <c r="NBJ106" s="154"/>
      <c r="NBK106" s="154"/>
      <c r="NBL106" s="154"/>
      <c r="NBM106" s="154"/>
      <c r="NBN106" s="154"/>
      <c r="NBO106" s="154"/>
      <c r="NBP106" s="154"/>
      <c r="NBQ106" s="154"/>
      <c r="NBR106" s="154"/>
      <c r="NBS106" s="154"/>
      <c r="NBT106" s="154"/>
      <c r="NBU106" s="154"/>
      <c r="NBV106" s="154"/>
      <c r="NBW106" s="154"/>
      <c r="NBX106" s="154"/>
      <c r="NBY106" s="154"/>
      <c r="NBZ106" s="154"/>
      <c r="NCA106" s="154"/>
      <c r="NCB106" s="154"/>
      <c r="NCC106" s="154"/>
      <c r="NCD106" s="154"/>
      <c r="NCE106" s="154"/>
      <c r="NCF106" s="154"/>
      <c r="NCG106" s="154"/>
      <c r="NCH106" s="154"/>
      <c r="NCI106" s="154"/>
      <c r="NCJ106" s="154"/>
      <c r="NCK106" s="154"/>
      <c r="NCL106" s="154"/>
      <c r="NCM106" s="154"/>
      <c r="NCN106" s="154"/>
      <c r="NCO106" s="154"/>
      <c r="NCP106" s="154"/>
      <c r="NCQ106" s="154"/>
      <c r="NCR106" s="154"/>
      <c r="NCS106" s="154"/>
      <c r="NCT106" s="154"/>
      <c r="NCU106" s="154"/>
      <c r="NCV106" s="154"/>
      <c r="NCW106" s="154"/>
      <c r="NCX106" s="154"/>
      <c r="NCY106" s="154"/>
      <c r="NCZ106" s="154"/>
      <c r="NDA106" s="154"/>
      <c r="NDB106" s="154"/>
      <c r="NDC106" s="154"/>
      <c r="NDD106" s="154"/>
      <c r="NDE106" s="154"/>
      <c r="NDF106" s="154"/>
      <c r="NDG106" s="154"/>
      <c r="NDH106" s="154"/>
      <c r="NDI106" s="154"/>
      <c r="NDJ106" s="154"/>
      <c r="NDK106" s="154"/>
      <c r="NDL106" s="154"/>
      <c r="NDM106" s="154"/>
      <c r="NDN106" s="154"/>
      <c r="NDO106" s="154"/>
      <c r="NDP106" s="154"/>
      <c r="NDQ106" s="154"/>
      <c r="NDR106" s="154"/>
      <c r="NDS106" s="154"/>
      <c r="NDT106" s="154"/>
      <c r="NDU106" s="154"/>
      <c r="NDV106" s="154"/>
      <c r="NDW106" s="154"/>
      <c r="NDX106" s="154"/>
      <c r="NDY106" s="154"/>
      <c r="NDZ106" s="154"/>
      <c r="NEA106" s="154"/>
      <c r="NEB106" s="154"/>
      <c r="NEC106" s="154"/>
      <c r="NED106" s="154"/>
      <c r="NEE106" s="154"/>
      <c r="NEF106" s="154"/>
      <c r="NEG106" s="154"/>
      <c r="NEH106" s="154"/>
      <c r="NEI106" s="154"/>
      <c r="NEJ106" s="154"/>
      <c r="NEK106" s="154"/>
      <c r="NEL106" s="154"/>
      <c r="NEM106" s="154"/>
      <c r="NEN106" s="154"/>
      <c r="NEO106" s="154"/>
      <c r="NEP106" s="154"/>
      <c r="NEQ106" s="154"/>
      <c r="NER106" s="154"/>
      <c r="NES106" s="154"/>
      <c r="NET106" s="154"/>
      <c r="NEU106" s="154"/>
      <c r="NEV106" s="154"/>
      <c r="NEW106" s="154"/>
      <c r="NEX106" s="154"/>
      <c r="NEY106" s="154"/>
      <c r="NEZ106" s="154"/>
      <c r="NFA106" s="154"/>
      <c r="NFB106" s="154"/>
      <c r="NFC106" s="154"/>
      <c r="NFD106" s="154"/>
      <c r="NFE106" s="154"/>
      <c r="NFF106" s="154"/>
      <c r="NFG106" s="154"/>
      <c r="NFH106" s="154"/>
      <c r="NFI106" s="154"/>
      <c r="NFJ106" s="154"/>
      <c r="NFK106" s="154"/>
      <c r="NFL106" s="154"/>
      <c r="NFM106" s="154"/>
      <c r="NFN106" s="154"/>
      <c r="NFO106" s="154"/>
      <c r="NFP106" s="154"/>
      <c r="NFQ106" s="154"/>
      <c r="NFR106" s="154"/>
      <c r="NFS106" s="154"/>
      <c r="NFT106" s="154"/>
      <c r="NFU106" s="154"/>
      <c r="NFV106" s="154"/>
      <c r="NFW106" s="154"/>
      <c r="NFX106" s="154"/>
      <c r="NFY106" s="154"/>
      <c r="NFZ106" s="154"/>
      <c r="NGA106" s="154"/>
      <c r="NGB106" s="154"/>
      <c r="NGC106" s="154"/>
      <c r="NGD106" s="154"/>
      <c r="NGE106" s="154"/>
      <c r="NGF106" s="154"/>
      <c r="NGG106" s="154"/>
      <c r="NGH106" s="154"/>
      <c r="NGI106" s="154"/>
      <c r="NGJ106" s="154"/>
      <c r="NGK106" s="154"/>
      <c r="NGL106" s="154"/>
      <c r="NGM106" s="154"/>
      <c r="NGN106" s="154"/>
      <c r="NGO106" s="154"/>
      <c r="NGP106" s="154"/>
      <c r="NGQ106" s="154"/>
      <c r="NGR106" s="154"/>
      <c r="NGS106" s="154"/>
      <c r="NGT106" s="154"/>
      <c r="NGU106" s="154"/>
      <c r="NGV106" s="154"/>
      <c r="NGW106" s="154"/>
      <c r="NGX106" s="154"/>
      <c r="NGY106" s="154"/>
      <c r="NGZ106" s="154"/>
      <c r="NHA106" s="154"/>
      <c r="NHB106" s="154"/>
      <c r="NHC106" s="154"/>
      <c r="NHD106" s="154"/>
      <c r="NHE106" s="154"/>
      <c r="NHF106" s="154"/>
      <c r="NHG106" s="154"/>
      <c r="NHH106" s="154"/>
      <c r="NHI106" s="154"/>
      <c r="NHJ106" s="154"/>
      <c r="NHK106" s="154"/>
      <c r="NHL106" s="154"/>
      <c r="NHM106" s="154"/>
      <c r="NHN106" s="154"/>
      <c r="NHO106" s="154"/>
      <c r="NHP106" s="154"/>
      <c r="NHQ106" s="154"/>
      <c r="NHR106" s="154"/>
      <c r="NHS106" s="154"/>
      <c r="NHT106" s="154"/>
      <c r="NHU106" s="154"/>
      <c r="NHV106" s="154"/>
      <c r="NHW106" s="154"/>
      <c r="NHX106" s="154"/>
      <c r="NHY106" s="154"/>
      <c r="NHZ106" s="154"/>
      <c r="NIA106" s="154"/>
      <c r="NIB106" s="154"/>
      <c r="NIC106" s="154"/>
      <c r="NID106" s="154"/>
      <c r="NIE106" s="154"/>
      <c r="NIF106" s="154"/>
      <c r="NIG106" s="154"/>
      <c r="NIH106" s="154"/>
      <c r="NII106" s="154"/>
      <c r="NIJ106" s="154"/>
      <c r="NIK106" s="154"/>
      <c r="NIL106" s="154"/>
      <c r="NIM106" s="154"/>
      <c r="NIN106" s="154"/>
      <c r="NIO106" s="154"/>
      <c r="NIP106" s="154"/>
      <c r="NIQ106" s="154"/>
      <c r="NIR106" s="154"/>
      <c r="NIS106" s="154"/>
      <c r="NIT106" s="154"/>
      <c r="NIU106" s="154"/>
      <c r="NIV106" s="154"/>
      <c r="NIW106" s="154"/>
      <c r="NIX106" s="154"/>
      <c r="NIY106" s="154"/>
      <c r="NIZ106" s="154"/>
      <c r="NJA106" s="154"/>
      <c r="NJB106" s="154"/>
      <c r="NJC106" s="154"/>
      <c r="NJD106" s="154"/>
      <c r="NJE106" s="154"/>
      <c r="NJF106" s="154"/>
      <c r="NJG106" s="154"/>
      <c r="NJH106" s="154"/>
      <c r="NJI106" s="154"/>
      <c r="NJJ106" s="154"/>
      <c r="NJK106" s="154"/>
      <c r="NJL106" s="154"/>
      <c r="NJM106" s="154"/>
      <c r="NJN106" s="154"/>
      <c r="NJO106" s="154"/>
      <c r="NJP106" s="154"/>
      <c r="NJQ106" s="154"/>
      <c r="NJR106" s="154"/>
      <c r="NJS106" s="154"/>
      <c r="NJT106" s="154"/>
      <c r="NJU106" s="154"/>
      <c r="NJV106" s="154"/>
      <c r="NJW106" s="154"/>
      <c r="NJX106" s="154"/>
      <c r="NJY106" s="154"/>
      <c r="NJZ106" s="154"/>
      <c r="NKA106" s="154"/>
      <c r="NKB106" s="154"/>
      <c r="NKC106" s="154"/>
      <c r="NKD106" s="154"/>
      <c r="NKE106" s="154"/>
      <c r="NKF106" s="154"/>
      <c r="NKG106" s="154"/>
      <c r="NKH106" s="154"/>
      <c r="NKI106" s="154"/>
      <c r="NKJ106" s="154"/>
      <c r="NKK106" s="154"/>
      <c r="NKL106" s="154"/>
      <c r="NKM106" s="154"/>
      <c r="NKN106" s="154"/>
      <c r="NKO106" s="154"/>
      <c r="NKP106" s="154"/>
      <c r="NKQ106" s="154"/>
      <c r="NKR106" s="154"/>
      <c r="NKS106" s="154"/>
      <c r="NKT106" s="154"/>
      <c r="NKU106" s="154"/>
      <c r="NKV106" s="154"/>
      <c r="NKW106" s="154"/>
      <c r="NKX106" s="154"/>
      <c r="NKY106" s="154"/>
      <c r="NKZ106" s="154"/>
      <c r="NLA106" s="154"/>
      <c r="NLB106" s="154"/>
      <c r="NLC106" s="154"/>
      <c r="NLD106" s="154"/>
      <c r="NLE106" s="154"/>
      <c r="NLF106" s="154"/>
      <c r="NLG106" s="154"/>
      <c r="NLH106" s="154"/>
      <c r="NLI106" s="154"/>
      <c r="NLJ106" s="154"/>
      <c r="NLK106" s="154"/>
      <c r="NLL106" s="154"/>
      <c r="NLM106" s="154"/>
      <c r="NLN106" s="154"/>
      <c r="NLO106" s="154"/>
      <c r="NLP106" s="154"/>
      <c r="NLQ106" s="154"/>
      <c r="NLR106" s="154"/>
      <c r="NLS106" s="154"/>
      <c r="NLT106" s="154"/>
      <c r="NLU106" s="154"/>
      <c r="NLV106" s="154"/>
      <c r="NLW106" s="154"/>
      <c r="NLX106" s="154"/>
      <c r="NLY106" s="154"/>
      <c r="NLZ106" s="154"/>
      <c r="NMA106" s="154"/>
      <c r="NMB106" s="154"/>
      <c r="NMC106" s="154"/>
      <c r="NMD106" s="154"/>
      <c r="NME106" s="154"/>
      <c r="NMF106" s="154"/>
      <c r="NMG106" s="154"/>
      <c r="NMH106" s="154"/>
      <c r="NMI106" s="154"/>
      <c r="NMJ106" s="154"/>
      <c r="NMK106" s="154"/>
      <c r="NML106" s="154"/>
      <c r="NMM106" s="154"/>
      <c r="NMN106" s="154"/>
      <c r="NMO106" s="154"/>
      <c r="NMP106" s="154"/>
      <c r="NMQ106" s="154"/>
      <c r="NMR106" s="154"/>
      <c r="NMS106" s="154"/>
      <c r="NMT106" s="154"/>
      <c r="NMU106" s="154"/>
      <c r="NMV106" s="154"/>
      <c r="NMW106" s="154"/>
      <c r="NMX106" s="154"/>
      <c r="NMY106" s="154"/>
      <c r="NMZ106" s="154"/>
      <c r="NNA106" s="154"/>
      <c r="NNB106" s="154"/>
      <c r="NNC106" s="154"/>
      <c r="NND106" s="154"/>
      <c r="NNE106" s="154"/>
      <c r="NNF106" s="154"/>
      <c r="NNG106" s="154"/>
      <c r="NNH106" s="154"/>
      <c r="NNI106" s="154"/>
      <c r="NNJ106" s="154"/>
      <c r="NNK106" s="154"/>
      <c r="NNL106" s="154"/>
      <c r="NNM106" s="154"/>
      <c r="NNN106" s="154"/>
      <c r="NNO106" s="154"/>
      <c r="NNP106" s="154"/>
      <c r="NNQ106" s="154"/>
      <c r="NNR106" s="154"/>
      <c r="NNS106" s="154"/>
      <c r="NNT106" s="154"/>
      <c r="NNU106" s="154"/>
      <c r="NNV106" s="154"/>
      <c r="NNW106" s="154"/>
      <c r="NNX106" s="154"/>
      <c r="NNY106" s="154"/>
      <c r="NNZ106" s="154"/>
      <c r="NOA106" s="154"/>
      <c r="NOB106" s="154"/>
      <c r="NOC106" s="154"/>
      <c r="NOD106" s="154"/>
      <c r="NOE106" s="154"/>
      <c r="NOF106" s="154"/>
      <c r="NOG106" s="154"/>
      <c r="NOH106" s="154"/>
      <c r="NOI106" s="154"/>
      <c r="NOJ106" s="154"/>
      <c r="NOK106" s="154"/>
      <c r="NOL106" s="154"/>
      <c r="NOM106" s="154"/>
      <c r="NON106" s="154"/>
      <c r="NOO106" s="154"/>
      <c r="NOP106" s="154"/>
      <c r="NOQ106" s="154"/>
      <c r="NOR106" s="154"/>
      <c r="NOS106" s="154"/>
      <c r="NOT106" s="154"/>
      <c r="NOU106" s="154"/>
      <c r="NOV106" s="154"/>
      <c r="NOW106" s="154"/>
      <c r="NOX106" s="154"/>
      <c r="NOY106" s="154"/>
      <c r="NOZ106" s="154"/>
      <c r="NPA106" s="154"/>
      <c r="NPB106" s="154"/>
      <c r="NPC106" s="154"/>
      <c r="NPD106" s="154"/>
      <c r="NPE106" s="154"/>
      <c r="NPF106" s="154"/>
      <c r="NPG106" s="154"/>
      <c r="NPH106" s="154"/>
      <c r="NPI106" s="154"/>
      <c r="NPJ106" s="154"/>
      <c r="NPK106" s="154"/>
      <c r="NPL106" s="154"/>
      <c r="NPM106" s="154"/>
      <c r="NPN106" s="154"/>
      <c r="NPO106" s="154"/>
      <c r="NPP106" s="154"/>
      <c r="NPQ106" s="154"/>
      <c r="NPR106" s="154"/>
      <c r="NPS106" s="154"/>
      <c r="NPT106" s="154"/>
      <c r="NPU106" s="154"/>
      <c r="NPV106" s="154"/>
      <c r="NPW106" s="154"/>
      <c r="NPX106" s="154"/>
      <c r="NPY106" s="154"/>
      <c r="NPZ106" s="154"/>
      <c r="NQA106" s="154"/>
      <c r="NQB106" s="154"/>
      <c r="NQC106" s="154"/>
      <c r="NQD106" s="154"/>
      <c r="NQE106" s="154"/>
      <c r="NQF106" s="154"/>
      <c r="NQG106" s="154"/>
      <c r="NQH106" s="154"/>
      <c r="NQI106" s="154"/>
      <c r="NQJ106" s="154"/>
      <c r="NQK106" s="154"/>
      <c r="NQL106" s="154"/>
      <c r="NQM106" s="154"/>
      <c r="NQN106" s="154"/>
      <c r="NQO106" s="154"/>
      <c r="NQP106" s="154"/>
      <c r="NQQ106" s="154"/>
      <c r="NQR106" s="154"/>
      <c r="NQS106" s="154"/>
      <c r="NQT106" s="154"/>
      <c r="NQU106" s="154"/>
      <c r="NQV106" s="154"/>
      <c r="NQW106" s="154"/>
      <c r="NQX106" s="154"/>
      <c r="NQY106" s="154"/>
      <c r="NQZ106" s="154"/>
      <c r="NRA106" s="154"/>
      <c r="NRB106" s="154"/>
      <c r="NRC106" s="154"/>
      <c r="NRD106" s="154"/>
      <c r="NRE106" s="154"/>
      <c r="NRF106" s="154"/>
      <c r="NRG106" s="154"/>
      <c r="NRH106" s="154"/>
      <c r="NRI106" s="154"/>
      <c r="NRJ106" s="154"/>
      <c r="NRK106" s="154"/>
      <c r="NRL106" s="154"/>
      <c r="NRM106" s="154"/>
      <c r="NRN106" s="154"/>
      <c r="NRO106" s="154"/>
      <c r="NRP106" s="154"/>
      <c r="NRQ106" s="154"/>
      <c r="NRR106" s="154"/>
      <c r="NRS106" s="154"/>
      <c r="NRT106" s="154"/>
      <c r="NRU106" s="154"/>
      <c r="NRV106" s="154"/>
      <c r="NRW106" s="154"/>
      <c r="NRX106" s="154"/>
      <c r="NRY106" s="154"/>
      <c r="NRZ106" s="154"/>
      <c r="NSA106" s="154"/>
      <c r="NSB106" s="154"/>
      <c r="NSC106" s="154"/>
      <c r="NSD106" s="154"/>
      <c r="NSE106" s="154"/>
      <c r="NSF106" s="154"/>
      <c r="NSG106" s="154"/>
      <c r="NSH106" s="154"/>
      <c r="NSI106" s="154"/>
      <c r="NSJ106" s="154"/>
      <c r="NSK106" s="154"/>
      <c r="NSL106" s="154"/>
      <c r="NSM106" s="154"/>
      <c r="NSN106" s="154"/>
      <c r="NSO106" s="154"/>
      <c r="NSP106" s="154"/>
      <c r="NSQ106" s="154"/>
      <c r="NSR106" s="154"/>
      <c r="NSS106" s="154"/>
      <c r="NST106" s="154"/>
      <c r="NSU106" s="154"/>
      <c r="NSV106" s="154"/>
      <c r="NSW106" s="154"/>
      <c r="NSX106" s="154"/>
      <c r="NSY106" s="154"/>
      <c r="NSZ106" s="154"/>
      <c r="NTA106" s="154"/>
      <c r="NTB106" s="154"/>
      <c r="NTC106" s="154"/>
      <c r="NTD106" s="154"/>
      <c r="NTE106" s="154"/>
      <c r="NTF106" s="154"/>
      <c r="NTG106" s="154"/>
      <c r="NTH106" s="154"/>
      <c r="NTI106" s="154"/>
      <c r="NTJ106" s="154"/>
      <c r="NTK106" s="154"/>
      <c r="NTL106" s="154"/>
      <c r="NTM106" s="154"/>
      <c r="NTN106" s="154"/>
      <c r="NTO106" s="154"/>
      <c r="NTP106" s="154"/>
      <c r="NTQ106" s="154"/>
      <c r="NTR106" s="154"/>
      <c r="NTS106" s="154"/>
      <c r="NTT106" s="154"/>
      <c r="NTU106" s="154"/>
      <c r="NTV106" s="154"/>
      <c r="NTW106" s="154"/>
      <c r="NTX106" s="154"/>
      <c r="NTY106" s="154"/>
      <c r="NTZ106" s="154"/>
      <c r="NUA106" s="154"/>
      <c r="NUB106" s="154"/>
      <c r="NUC106" s="154"/>
      <c r="NUD106" s="154"/>
      <c r="NUE106" s="154"/>
      <c r="NUF106" s="154"/>
      <c r="NUG106" s="154"/>
      <c r="NUH106" s="154"/>
      <c r="NUI106" s="154"/>
      <c r="NUJ106" s="154"/>
      <c r="NUK106" s="154"/>
      <c r="NUL106" s="154"/>
      <c r="NUM106" s="154"/>
      <c r="NUN106" s="154"/>
      <c r="NUO106" s="154"/>
      <c r="NUP106" s="154"/>
      <c r="NUQ106" s="154"/>
      <c r="NUR106" s="154"/>
      <c r="NUS106" s="154"/>
      <c r="NUT106" s="154"/>
      <c r="NUU106" s="154"/>
      <c r="NUV106" s="154"/>
      <c r="NUW106" s="154"/>
      <c r="NUX106" s="154"/>
      <c r="NUY106" s="154"/>
      <c r="NUZ106" s="154"/>
      <c r="NVA106" s="154"/>
      <c r="NVB106" s="154"/>
      <c r="NVC106" s="154"/>
      <c r="NVD106" s="154"/>
      <c r="NVE106" s="154"/>
      <c r="NVF106" s="154"/>
      <c r="NVG106" s="154"/>
      <c r="NVH106" s="154"/>
      <c r="NVI106" s="154"/>
      <c r="NVJ106" s="154"/>
      <c r="NVK106" s="154"/>
      <c r="NVL106" s="154"/>
      <c r="NVM106" s="154"/>
      <c r="NVN106" s="154"/>
      <c r="NVO106" s="154"/>
      <c r="NVP106" s="154"/>
      <c r="NVQ106" s="154"/>
      <c r="NVR106" s="154"/>
      <c r="NVS106" s="154"/>
      <c r="NVT106" s="154"/>
      <c r="NVU106" s="154"/>
      <c r="NVV106" s="154"/>
      <c r="NVW106" s="154"/>
      <c r="NVX106" s="154"/>
      <c r="NVY106" s="154"/>
      <c r="NVZ106" s="154"/>
      <c r="NWA106" s="154"/>
      <c r="NWB106" s="154"/>
      <c r="NWC106" s="154"/>
      <c r="NWD106" s="154"/>
      <c r="NWE106" s="154"/>
      <c r="NWF106" s="154"/>
      <c r="NWG106" s="154"/>
      <c r="NWH106" s="154"/>
      <c r="NWI106" s="154"/>
      <c r="NWJ106" s="154"/>
      <c r="NWK106" s="154"/>
      <c r="NWL106" s="154"/>
      <c r="NWM106" s="154"/>
      <c r="NWN106" s="154"/>
      <c r="NWO106" s="154"/>
      <c r="NWP106" s="154"/>
      <c r="NWQ106" s="154"/>
      <c r="NWR106" s="154"/>
      <c r="NWS106" s="154"/>
      <c r="NWT106" s="154"/>
      <c r="NWU106" s="154"/>
      <c r="NWV106" s="154"/>
      <c r="NWW106" s="154"/>
      <c r="NWX106" s="154"/>
      <c r="NWY106" s="154"/>
      <c r="NWZ106" s="154"/>
      <c r="NXA106" s="154"/>
      <c r="NXB106" s="154"/>
      <c r="NXC106" s="154"/>
      <c r="NXD106" s="154"/>
      <c r="NXE106" s="154"/>
      <c r="NXF106" s="154"/>
      <c r="NXG106" s="154"/>
      <c r="NXH106" s="154"/>
      <c r="NXI106" s="154"/>
      <c r="NXJ106" s="154"/>
      <c r="NXK106" s="154"/>
      <c r="NXL106" s="154"/>
      <c r="NXM106" s="154"/>
      <c r="NXN106" s="154"/>
      <c r="NXO106" s="154"/>
      <c r="NXP106" s="154"/>
      <c r="NXQ106" s="154"/>
      <c r="NXR106" s="154"/>
      <c r="NXS106" s="154"/>
      <c r="NXT106" s="154"/>
      <c r="NXU106" s="154"/>
      <c r="NXV106" s="154"/>
      <c r="NXW106" s="154"/>
      <c r="NXX106" s="154"/>
      <c r="NXY106" s="154"/>
      <c r="NXZ106" s="154"/>
      <c r="NYA106" s="154"/>
      <c r="NYB106" s="154"/>
      <c r="NYC106" s="154"/>
      <c r="NYD106" s="154"/>
      <c r="NYE106" s="154"/>
      <c r="NYF106" s="154"/>
      <c r="NYG106" s="154"/>
      <c r="NYH106" s="154"/>
      <c r="NYI106" s="154"/>
      <c r="NYJ106" s="154"/>
      <c r="NYK106" s="154"/>
      <c r="NYL106" s="154"/>
      <c r="NYM106" s="154"/>
      <c r="NYN106" s="154"/>
      <c r="NYO106" s="154"/>
      <c r="NYP106" s="154"/>
      <c r="NYQ106" s="154"/>
      <c r="NYR106" s="154"/>
      <c r="NYS106" s="154"/>
      <c r="NYT106" s="154"/>
      <c r="NYU106" s="154"/>
      <c r="NYV106" s="154"/>
      <c r="NYW106" s="154"/>
      <c r="NYX106" s="154"/>
      <c r="NYY106" s="154"/>
      <c r="NYZ106" s="154"/>
      <c r="NZA106" s="154"/>
      <c r="NZB106" s="154"/>
      <c r="NZC106" s="154"/>
      <c r="NZD106" s="154"/>
      <c r="NZE106" s="154"/>
      <c r="NZF106" s="154"/>
      <c r="NZG106" s="154"/>
      <c r="NZH106" s="154"/>
      <c r="NZI106" s="154"/>
      <c r="NZJ106" s="154"/>
      <c r="NZK106" s="154"/>
      <c r="NZL106" s="154"/>
      <c r="NZM106" s="154"/>
      <c r="NZN106" s="154"/>
      <c r="NZO106" s="154"/>
      <c r="NZP106" s="154"/>
      <c r="NZQ106" s="154"/>
      <c r="NZR106" s="154"/>
      <c r="NZS106" s="154"/>
      <c r="NZT106" s="154"/>
      <c r="NZU106" s="154"/>
      <c r="NZV106" s="154"/>
      <c r="NZW106" s="154"/>
      <c r="NZX106" s="154"/>
      <c r="NZY106" s="154"/>
      <c r="NZZ106" s="154"/>
      <c r="OAA106" s="154"/>
      <c r="OAB106" s="154"/>
      <c r="OAC106" s="154"/>
      <c r="OAD106" s="154"/>
      <c r="OAE106" s="154"/>
      <c r="OAF106" s="154"/>
      <c r="OAG106" s="154"/>
      <c r="OAH106" s="154"/>
      <c r="OAI106" s="154"/>
      <c r="OAJ106" s="154"/>
      <c r="OAK106" s="154"/>
      <c r="OAL106" s="154"/>
      <c r="OAM106" s="154"/>
      <c r="OAN106" s="154"/>
      <c r="OAO106" s="154"/>
      <c r="OAP106" s="154"/>
      <c r="OAQ106" s="154"/>
      <c r="OAR106" s="154"/>
      <c r="OAS106" s="154"/>
      <c r="OAT106" s="154"/>
      <c r="OAU106" s="154"/>
      <c r="OAV106" s="154"/>
      <c r="OAW106" s="154"/>
      <c r="OAX106" s="154"/>
      <c r="OAY106" s="154"/>
      <c r="OAZ106" s="154"/>
      <c r="OBA106" s="154"/>
      <c r="OBB106" s="154"/>
      <c r="OBC106" s="154"/>
      <c r="OBD106" s="154"/>
      <c r="OBE106" s="154"/>
      <c r="OBF106" s="154"/>
      <c r="OBG106" s="154"/>
      <c r="OBH106" s="154"/>
      <c r="OBI106" s="154"/>
      <c r="OBJ106" s="154"/>
      <c r="OBK106" s="154"/>
      <c r="OBL106" s="154"/>
      <c r="OBM106" s="154"/>
      <c r="OBN106" s="154"/>
      <c r="OBO106" s="154"/>
      <c r="OBP106" s="154"/>
      <c r="OBQ106" s="154"/>
      <c r="OBR106" s="154"/>
      <c r="OBS106" s="154"/>
      <c r="OBT106" s="154"/>
      <c r="OBU106" s="154"/>
      <c r="OBV106" s="154"/>
      <c r="OBW106" s="154"/>
      <c r="OBX106" s="154"/>
      <c r="OBY106" s="154"/>
      <c r="OBZ106" s="154"/>
      <c r="OCA106" s="154"/>
      <c r="OCB106" s="154"/>
      <c r="OCC106" s="154"/>
      <c r="OCD106" s="154"/>
      <c r="OCE106" s="154"/>
      <c r="OCF106" s="154"/>
      <c r="OCG106" s="154"/>
      <c r="OCH106" s="154"/>
      <c r="OCI106" s="154"/>
      <c r="OCJ106" s="154"/>
      <c r="OCK106" s="154"/>
      <c r="OCL106" s="154"/>
      <c r="OCM106" s="154"/>
      <c r="OCN106" s="154"/>
      <c r="OCO106" s="154"/>
      <c r="OCP106" s="154"/>
      <c r="OCQ106" s="154"/>
      <c r="OCR106" s="154"/>
      <c r="OCS106" s="154"/>
      <c r="OCT106" s="154"/>
      <c r="OCU106" s="154"/>
      <c r="OCV106" s="154"/>
      <c r="OCW106" s="154"/>
      <c r="OCX106" s="154"/>
      <c r="OCY106" s="154"/>
      <c r="OCZ106" s="154"/>
      <c r="ODA106" s="154"/>
      <c r="ODB106" s="154"/>
      <c r="ODC106" s="154"/>
      <c r="ODD106" s="154"/>
      <c r="ODE106" s="154"/>
      <c r="ODF106" s="154"/>
      <c r="ODG106" s="154"/>
      <c r="ODH106" s="154"/>
      <c r="ODI106" s="154"/>
      <c r="ODJ106" s="154"/>
      <c r="ODK106" s="154"/>
      <c r="ODL106" s="154"/>
      <c r="ODM106" s="154"/>
      <c r="ODN106" s="154"/>
      <c r="ODO106" s="154"/>
      <c r="ODP106" s="154"/>
      <c r="ODQ106" s="154"/>
      <c r="ODR106" s="154"/>
      <c r="ODS106" s="154"/>
      <c r="ODT106" s="154"/>
      <c r="ODU106" s="154"/>
      <c r="ODV106" s="154"/>
      <c r="ODW106" s="154"/>
      <c r="ODX106" s="154"/>
      <c r="ODY106" s="154"/>
      <c r="ODZ106" s="154"/>
      <c r="OEA106" s="154"/>
      <c r="OEB106" s="154"/>
      <c r="OEC106" s="154"/>
      <c r="OED106" s="154"/>
      <c r="OEE106" s="154"/>
      <c r="OEF106" s="154"/>
      <c r="OEG106" s="154"/>
      <c r="OEH106" s="154"/>
      <c r="OEI106" s="154"/>
      <c r="OEJ106" s="154"/>
      <c r="OEK106" s="154"/>
      <c r="OEL106" s="154"/>
      <c r="OEM106" s="154"/>
      <c r="OEN106" s="154"/>
      <c r="OEO106" s="154"/>
      <c r="OEP106" s="154"/>
      <c r="OEQ106" s="154"/>
      <c r="OER106" s="154"/>
      <c r="OES106" s="154"/>
      <c r="OET106" s="154"/>
      <c r="OEU106" s="154"/>
      <c r="OEV106" s="154"/>
      <c r="OEW106" s="154"/>
      <c r="OEX106" s="154"/>
      <c r="OEY106" s="154"/>
      <c r="OEZ106" s="154"/>
      <c r="OFA106" s="154"/>
      <c r="OFB106" s="154"/>
      <c r="OFC106" s="154"/>
      <c r="OFD106" s="154"/>
      <c r="OFE106" s="154"/>
      <c r="OFF106" s="154"/>
      <c r="OFG106" s="154"/>
      <c r="OFH106" s="154"/>
      <c r="OFI106" s="154"/>
      <c r="OFJ106" s="154"/>
      <c r="OFK106" s="154"/>
      <c r="OFL106" s="154"/>
      <c r="OFM106" s="154"/>
      <c r="OFN106" s="154"/>
      <c r="OFO106" s="154"/>
      <c r="OFP106" s="154"/>
      <c r="OFQ106" s="154"/>
      <c r="OFR106" s="154"/>
      <c r="OFS106" s="154"/>
      <c r="OFT106" s="154"/>
      <c r="OFU106" s="154"/>
      <c r="OFV106" s="154"/>
      <c r="OFW106" s="154"/>
      <c r="OFX106" s="154"/>
      <c r="OFY106" s="154"/>
      <c r="OFZ106" s="154"/>
      <c r="OGA106" s="154"/>
      <c r="OGB106" s="154"/>
      <c r="OGC106" s="154"/>
      <c r="OGD106" s="154"/>
      <c r="OGE106" s="154"/>
      <c r="OGF106" s="154"/>
      <c r="OGG106" s="154"/>
      <c r="OGH106" s="154"/>
      <c r="OGI106" s="154"/>
      <c r="OGJ106" s="154"/>
      <c r="OGK106" s="154"/>
      <c r="OGL106" s="154"/>
      <c r="OGM106" s="154"/>
      <c r="OGN106" s="154"/>
      <c r="OGO106" s="154"/>
      <c r="OGP106" s="154"/>
      <c r="OGQ106" s="154"/>
      <c r="OGR106" s="154"/>
      <c r="OGS106" s="154"/>
      <c r="OGT106" s="154"/>
      <c r="OGU106" s="154"/>
      <c r="OGV106" s="154"/>
      <c r="OGW106" s="154"/>
      <c r="OGX106" s="154"/>
      <c r="OGY106" s="154"/>
      <c r="OGZ106" s="154"/>
      <c r="OHA106" s="154"/>
      <c r="OHB106" s="154"/>
      <c r="OHC106" s="154"/>
      <c r="OHD106" s="154"/>
      <c r="OHE106" s="154"/>
      <c r="OHF106" s="154"/>
      <c r="OHG106" s="154"/>
      <c r="OHH106" s="154"/>
      <c r="OHI106" s="154"/>
      <c r="OHJ106" s="154"/>
      <c r="OHK106" s="154"/>
      <c r="OHL106" s="154"/>
      <c r="OHM106" s="154"/>
      <c r="OHN106" s="154"/>
      <c r="OHO106" s="154"/>
      <c r="OHP106" s="154"/>
      <c r="OHQ106" s="154"/>
      <c r="OHR106" s="154"/>
      <c r="OHS106" s="154"/>
      <c r="OHT106" s="154"/>
      <c r="OHU106" s="154"/>
      <c r="OHV106" s="154"/>
      <c r="OHW106" s="154"/>
      <c r="OHX106" s="154"/>
      <c r="OHY106" s="154"/>
      <c r="OHZ106" s="154"/>
      <c r="OIA106" s="154"/>
      <c r="OIB106" s="154"/>
      <c r="OIC106" s="154"/>
      <c r="OID106" s="154"/>
      <c r="OIE106" s="154"/>
      <c r="OIF106" s="154"/>
      <c r="OIG106" s="154"/>
      <c r="OIH106" s="154"/>
      <c r="OII106" s="154"/>
      <c r="OIJ106" s="154"/>
      <c r="OIK106" s="154"/>
      <c r="OIL106" s="154"/>
      <c r="OIM106" s="154"/>
      <c r="OIN106" s="154"/>
      <c r="OIO106" s="154"/>
      <c r="OIP106" s="154"/>
      <c r="OIQ106" s="154"/>
      <c r="OIR106" s="154"/>
      <c r="OIS106" s="154"/>
      <c r="OIT106" s="154"/>
      <c r="OIU106" s="154"/>
      <c r="OIV106" s="154"/>
      <c r="OIW106" s="154"/>
      <c r="OIX106" s="154"/>
      <c r="OIY106" s="154"/>
      <c r="OIZ106" s="154"/>
      <c r="OJA106" s="154"/>
      <c r="OJB106" s="154"/>
      <c r="OJC106" s="154"/>
      <c r="OJD106" s="154"/>
      <c r="OJE106" s="154"/>
      <c r="OJF106" s="154"/>
      <c r="OJG106" s="154"/>
      <c r="OJH106" s="154"/>
      <c r="OJI106" s="154"/>
      <c r="OJJ106" s="154"/>
      <c r="OJK106" s="154"/>
      <c r="OJL106" s="154"/>
      <c r="OJM106" s="154"/>
      <c r="OJN106" s="154"/>
      <c r="OJO106" s="154"/>
      <c r="OJP106" s="154"/>
      <c r="OJQ106" s="154"/>
      <c r="OJR106" s="154"/>
      <c r="OJS106" s="154"/>
      <c r="OJT106" s="154"/>
      <c r="OJU106" s="154"/>
      <c r="OJV106" s="154"/>
      <c r="OJW106" s="154"/>
      <c r="OJX106" s="154"/>
      <c r="OJY106" s="154"/>
      <c r="OJZ106" s="154"/>
      <c r="OKA106" s="154"/>
      <c r="OKB106" s="154"/>
      <c r="OKC106" s="154"/>
      <c r="OKD106" s="154"/>
      <c r="OKE106" s="154"/>
      <c r="OKF106" s="154"/>
      <c r="OKG106" s="154"/>
      <c r="OKH106" s="154"/>
      <c r="OKI106" s="154"/>
      <c r="OKJ106" s="154"/>
      <c r="OKK106" s="154"/>
      <c r="OKL106" s="154"/>
      <c r="OKM106" s="154"/>
      <c r="OKN106" s="154"/>
      <c r="OKO106" s="154"/>
      <c r="OKP106" s="154"/>
      <c r="OKQ106" s="154"/>
      <c r="OKR106" s="154"/>
      <c r="OKS106" s="154"/>
      <c r="OKT106" s="154"/>
      <c r="OKU106" s="154"/>
      <c r="OKV106" s="154"/>
      <c r="OKW106" s="154"/>
      <c r="OKX106" s="154"/>
      <c r="OKY106" s="154"/>
      <c r="OKZ106" s="154"/>
      <c r="OLA106" s="154"/>
      <c r="OLB106" s="154"/>
      <c r="OLC106" s="154"/>
      <c r="OLD106" s="154"/>
      <c r="OLE106" s="154"/>
      <c r="OLF106" s="154"/>
      <c r="OLG106" s="154"/>
      <c r="OLH106" s="154"/>
      <c r="OLI106" s="154"/>
      <c r="OLJ106" s="154"/>
      <c r="OLK106" s="154"/>
      <c r="OLL106" s="154"/>
      <c r="OLM106" s="154"/>
      <c r="OLN106" s="154"/>
      <c r="OLO106" s="154"/>
      <c r="OLP106" s="154"/>
      <c r="OLQ106" s="154"/>
      <c r="OLR106" s="154"/>
      <c r="OLS106" s="154"/>
      <c r="OLT106" s="154"/>
      <c r="OLU106" s="154"/>
      <c r="OLV106" s="154"/>
      <c r="OLW106" s="154"/>
      <c r="OLX106" s="154"/>
      <c r="OLY106" s="154"/>
      <c r="OLZ106" s="154"/>
      <c r="OMA106" s="154"/>
      <c r="OMB106" s="154"/>
      <c r="OMC106" s="154"/>
      <c r="OMD106" s="154"/>
      <c r="OME106" s="154"/>
      <c r="OMF106" s="154"/>
      <c r="OMG106" s="154"/>
      <c r="OMH106" s="154"/>
      <c r="OMI106" s="154"/>
      <c r="OMJ106" s="154"/>
      <c r="OMK106" s="154"/>
      <c r="OML106" s="154"/>
      <c r="OMM106" s="154"/>
      <c r="OMN106" s="154"/>
      <c r="OMO106" s="154"/>
      <c r="OMP106" s="154"/>
      <c r="OMQ106" s="154"/>
      <c r="OMR106" s="154"/>
      <c r="OMS106" s="154"/>
      <c r="OMT106" s="154"/>
      <c r="OMU106" s="154"/>
      <c r="OMV106" s="154"/>
      <c r="OMW106" s="154"/>
      <c r="OMX106" s="154"/>
      <c r="OMY106" s="154"/>
      <c r="OMZ106" s="154"/>
      <c r="ONA106" s="154"/>
      <c r="ONB106" s="154"/>
      <c r="ONC106" s="154"/>
      <c r="OND106" s="154"/>
      <c r="ONE106" s="154"/>
      <c r="ONF106" s="154"/>
      <c r="ONG106" s="154"/>
      <c r="ONH106" s="154"/>
      <c r="ONI106" s="154"/>
      <c r="ONJ106" s="154"/>
      <c r="ONK106" s="154"/>
      <c r="ONL106" s="154"/>
      <c r="ONM106" s="154"/>
      <c r="ONN106" s="154"/>
      <c r="ONO106" s="154"/>
      <c r="ONP106" s="154"/>
      <c r="ONQ106" s="154"/>
      <c r="ONR106" s="154"/>
      <c r="ONS106" s="154"/>
      <c r="ONT106" s="154"/>
      <c r="ONU106" s="154"/>
      <c r="ONV106" s="154"/>
      <c r="ONW106" s="154"/>
      <c r="ONX106" s="154"/>
      <c r="ONY106" s="154"/>
      <c r="ONZ106" s="154"/>
      <c r="OOA106" s="154"/>
      <c r="OOB106" s="154"/>
      <c r="OOC106" s="154"/>
      <c r="OOD106" s="154"/>
      <c r="OOE106" s="154"/>
      <c r="OOF106" s="154"/>
      <c r="OOG106" s="154"/>
      <c r="OOH106" s="154"/>
      <c r="OOI106" s="154"/>
      <c r="OOJ106" s="154"/>
      <c r="OOK106" s="154"/>
      <c r="OOL106" s="154"/>
      <c r="OOM106" s="154"/>
      <c r="OON106" s="154"/>
      <c r="OOO106" s="154"/>
      <c r="OOP106" s="154"/>
      <c r="OOQ106" s="154"/>
      <c r="OOR106" s="154"/>
      <c r="OOS106" s="154"/>
      <c r="OOT106" s="154"/>
      <c r="OOU106" s="154"/>
      <c r="OOV106" s="154"/>
      <c r="OOW106" s="154"/>
      <c r="OOX106" s="154"/>
      <c r="OOY106" s="154"/>
      <c r="OOZ106" s="154"/>
      <c r="OPA106" s="154"/>
      <c r="OPB106" s="154"/>
      <c r="OPC106" s="154"/>
      <c r="OPD106" s="154"/>
      <c r="OPE106" s="154"/>
      <c r="OPF106" s="154"/>
      <c r="OPG106" s="154"/>
      <c r="OPH106" s="154"/>
      <c r="OPI106" s="154"/>
      <c r="OPJ106" s="154"/>
      <c r="OPK106" s="154"/>
      <c r="OPL106" s="154"/>
      <c r="OPM106" s="154"/>
      <c r="OPN106" s="154"/>
      <c r="OPO106" s="154"/>
      <c r="OPP106" s="154"/>
      <c r="OPQ106" s="154"/>
      <c r="OPR106" s="154"/>
      <c r="OPS106" s="154"/>
      <c r="OPT106" s="154"/>
      <c r="OPU106" s="154"/>
      <c r="OPV106" s="154"/>
      <c r="OPW106" s="154"/>
      <c r="OPX106" s="154"/>
      <c r="OPY106" s="154"/>
      <c r="OPZ106" s="154"/>
      <c r="OQA106" s="154"/>
      <c r="OQB106" s="154"/>
      <c r="OQC106" s="154"/>
      <c r="OQD106" s="154"/>
      <c r="OQE106" s="154"/>
      <c r="OQF106" s="154"/>
      <c r="OQG106" s="154"/>
      <c r="OQH106" s="154"/>
      <c r="OQI106" s="154"/>
      <c r="OQJ106" s="154"/>
      <c r="OQK106" s="154"/>
      <c r="OQL106" s="154"/>
      <c r="OQM106" s="154"/>
      <c r="OQN106" s="154"/>
      <c r="OQO106" s="154"/>
      <c r="OQP106" s="154"/>
      <c r="OQQ106" s="154"/>
      <c r="OQR106" s="154"/>
      <c r="OQS106" s="154"/>
      <c r="OQT106" s="154"/>
      <c r="OQU106" s="154"/>
      <c r="OQV106" s="154"/>
      <c r="OQW106" s="154"/>
      <c r="OQX106" s="154"/>
      <c r="OQY106" s="154"/>
      <c r="OQZ106" s="154"/>
      <c r="ORA106" s="154"/>
      <c r="ORB106" s="154"/>
      <c r="ORC106" s="154"/>
      <c r="ORD106" s="154"/>
      <c r="ORE106" s="154"/>
      <c r="ORF106" s="154"/>
      <c r="ORG106" s="154"/>
      <c r="ORH106" s="154"/>
      <c r="ORI106" s="154"/>
      <c r="ORJ106" s="154"/>
      <c r="ORK106" s="154"/>
      <c r="ORL106" s="154"/>
      <c r="ORM106" s="154"/>
      <c r="ORN106" s="154"/>
      <c r="ORO106" s="154"/>
      <c r="ORP106" s="154"/>
      <c r="ORQ106" s="154"/>
      <c r="ORR106" s="154"/>
      <c r="ORS106" s="154"/>
      <c r="ORT106" s="154"/>
      <c r="ORU106" s="154"/>
      <c r="ORV106" s="154"/>
      <c r="ORW106" s="154"/>
      <c r="ORX106" s="154"/>
      <c r="ORY106" s="154"/>
      <c r="ORZ106" s="154"/>
      <c r="OSA106" s="154"/>
      <c r="OSB106" s="154"/>
      <c r="OSC106" s="154"/>
      <c r="OSD106" s="154"/>
      <c r="OSE106" s="154"/>
      <c r="OSF106" s="154"/>
      <c r="OSG106" s="154"/>
      <c r="OSH106" s="154"/>
      <c r="OSI106" s="154"/>
      <c r="OSJ106" s="154"/>
      <c r="OSK106" s="154"/>
      <c r="OSL106" s="154"/>
      <c r="OSM106" s="154"/>
      <c r="OSN106" s="154"/>
      <c r="OSO106" s="154"/>
      <c r="OSP106" s="154"/>
      <c r="OSQ106" s="154"/>
      <c r="OSR106" s="154"/>
      <c r="OSS106" s="154"/>
      <c r="OST106" s="154"/>
      <c r="OSU106" s="154"/>
      <c r="OSV106" s="154"/>
      <c r="OSW106" s="154"/>
      <c r="OSX106" s="154"/>
      <c r="OSY106" s="154"/>
      <c r="OSZ106" s="154"/>
      <c r="OTA106" s="154"/>
      <c r="OTB106" s="154"/>
      <c r="OTC106" s="154"/>
      <c r="OTD106" s="154"/>
      <c r="OTE106" s="154"/>
      <c r="OTF106" s="154"/>
      <c r="OTG106" s="154"/>
      <c r="OTH106" s="154"/>
      <c r="OTI106" s="154"/>
      <c r="OTJ106" s="154"/>
      <c r="OTK106" s="154"/>
      <c r="OTL106" s="154"/>
      <c r="OTM106" s="154"/>
      <c r="OTN106" s="154"/>
      <c r="OTO106" s="154"/>
      <c r="OTP106" s="154"/>
      <c r="OTQ106" s="154"/>
      <c r="OTR106" s="154"/>
      <c r="OTS106" s="154"/>
      <c r="OTT106" s="154"/>
      <c r="OTU106" s="154"/>
      <c r="OTV106" s="154"/>
      <c r="OTW106" s="154"/>
      <c r="OTX106" s="154"/>
      <c r="OTY106" s="154"/>
      <c r="OTZ106" s="154"/>
      <c r="OUA106" s="154"/>
      <c r="OUB106" s="154"/>
      <c r="OUC106" s="154"/>
      <c r="OUD106" s="154"/>
      <c r="OUE106" s="154"/>
      <c r="OUF106" s="154"/>
      <c r="OUG106" s="154"/>
      <c r="OUH106" s="154"/>
      <c r="OUI106" s="154"/>
      <c r="OUJ106" s="154"/>
      <c r="OUK106" s="154"/>
      <c r="OUL106" s="154"/>
      <c r="OUM106" s="154"/>
      <c r="OUN106" s="154"/>
      <c r="OUO106" s="154"/>
      <c r="OUP106" s="154"/>
      <c r="OUQ106" s="154"/>
      <c r="OUR106" s="154"/>
      <c r="OUS106" s="154"/>
      <c r="OUT106" s="154"/>
      <c r="OUU106" s="154"/>
      <c r="OUV106" s="154"/>
      <c r="OUW106" s="154"/>
      <c r="OUX106" s="154"/>
      <c r="OUY106" s="154"/>
      <c r="OUZ106" s="154"/>
      <c r="OVA106" s="154"/>
      <c r="OVB106" s="154"/>
      <c r="OVC106" s="154"/>
      <c r="OVD106" s="154"/>
      <c r="OVE106" s="154"/>
      <c r="OVF106" s="154"/>
      <c r="OVG106" s="154"/>
      <c r="OVH106" s="154"/>
      <c r="OVI106" s="154"/>
      <c r="OVJ106" s="154"/>
      <c r="OVK106" s="154"/>
      <c r="OVL106" s="154"/>
      <c r="OVM106" s="154"/>
      <c r="OVN106" s="154"/>
      <c r="OVO106" s="154"/>
      <c r="OVP106" s="154"/>
      <c r="OVQ106" s="154"/>
      <c r="OVR106" s="154"/>
      <c r="OVS106" s="154"/>
      <c r="OVT106" s="154"/>
      <c r="OVU106" s="154"/>
      <c r="OVV106" s="154"/>
      <c r="OVW106" s="154"/>
      <c r="OVX106" s="154"/>
      <c r="OVY106" s="154"/>
      <c r="OVZ106" s="154"/>
      <c r="OWA106" s="154"/>
      <c r="OWB106" s="154"/>
      <c r="OWC106" s="154"/>
      <c r="OWD106" s="154"/>
      <c r="OWE106" s="154"/>
      <c r="OWF106" s="154"/>
      <c r="OWG106" s="154"/>
      <c r="OWH106" s="154"/>
      <c r="OWI106" s="154"/>
      <c r="OWJ106" s="154"/>
      <c r="OWK106" s="154"/>
      <c r="OWL106" s="154"/>
      <c r="OWM106" s="154"/>
      <c r="OWN106" s="154"/>
      <c r="OWO106" s="154"/>
      <c r="OWP106" s="154"/>
      <c r="OWQ106" s="154"/>
      <c r="OWR106" s="154"/>
      <c r="OWS106" s="154"/>
      <c r="OWT106" s="154"/>
      <c r="OWU106" s="154"/>
      <c r="OWV106" s="154"/>
      <c r="OWW106" s="154"/>
      <c r="OWX106" s="154"/>
      <c r="OWY106" s="154"/>
      <c r="OWZ106" s="154"/>
      <c r="OXA106" s="154"/>
      <c r="OXB106" s="154"/>
      <c r="OXC106" s="154"/>
      <c r="OXD106" s="154"/>
      <c r="OXE106" s="154"/>
      <c r="OXF106" s="154"/>
      <c r="OXG106" s="154"/>
      <c r="OXH106" s="154"/>
      <c r="OXI106" s="154"/>
      <c r="OXJ106" s="154"/>
      <c r="OXK106" s="154"/>
      <c r="OXL106" s="154"/>
      <c r="OXM106" s="154"/>
      <c r="OXN106" s="154"/>
      <c r="OXO106" s="154"/>
      <c r="OXP106" s="154"/>
      <c r="OXQ106" s="154"/>
      <c r="OXR106" s="154"/>
      <c r="OXS106" s="154"/>
      <c r="OXT106" s="154"/>
      <c r="OXU106" s="154"/>
      <c r="OXV106" s="154"/>
      <c r="OXW106" s="154"/>
      <c r="OXX106" s="154"/>
      <c r="OXY106" s="154"/>
      <c r="OXZ106" s="154"/>
      <c r="OYA106" s="154"/>
      <c r="OYB106" s="154"/>
      <c r="OYC106" s="154"/>
      <c r="OYD106" s="154"/>
      <c r="OYE106" s="154"/>
      <c r="OYF106" s="154"/>
      <c r="OYG106" s="154"/>
      <c r="OYH106" s="154"/>
      <c r="OYI106" s="154"/>
      <c r="OYJ106" s="154"/>
      <c r="OYK106" s="154"/>
      <c r="OYL106" s="154"/>
      <c r="OYM106" s="154"/>
      <c r="OYN106" s="154"/>
      <c r="OYO106" s="154"/>
      <c r="OYP106" s="154"/>
      <c r="OYQ106" s="154"/>
      <c r="OYR106" s="154"/>
      <c r="OYS106" s="154"/>
      <c r="OYT106" s="154"/>
      <c r="OYU106" s="154"/>
      <c r="OYV106" s="154"/>
      <c r="OYW106" s="154"/>
      <c r="OYX106" s="154"/>
      <c r="OYY106" s="154"/>
      <c r="OYZ106" s="154"/>
      <c r="OZA106" s="154"/>
      <c r="OZB106" s="154"/>
      <c r="OZC106" s="154"/>
      <c r="OZD106" s="154"/>
      <c r="OZE106" s="154"/>
      <c r="OZF106" s="154"/>
      <c r="OZG106" s="154"/>
      <c r="OZH106" s="154"/>
      <c r="OZI106" s="154"/>
      <c r="OZJ106" s="154"/>
      <c r="OZK106" s="154"/>
      <c r="OZL106" s="154"/>
      <c r="OZM106" s="154"/>
      <c r="OZN106" s="154"/>
      <c r="OZO106" s="154"/>
      <c r="OZP106" s="154"/>
      <c r="OZQ106" s="154"/>
      <c r="OZR106" s="154"/>
      <c r="OZS106" s="154"/>
      <c r="OZT106" s="154"/>
      <c r="OZU106" s="154"/>
      <c r="OZV106" s="154"/>
      <c r="OZW106" s="154"/>
      <c r="OZX106" s="154"/>
      <c r="OZY106" s="154"/>
      <c r="OZZ106" s="154"/>
      <c r="PAA106" s="154"/>
      <c r="PAB106" s="154"/>
      <c r="PAC106" s="154"/>
      <c r="PAD106" s="154"/>
      <c r="PAE106" s="154"/>
      <c r="PAF106" s="154"/>
      <c r="PAG106" s="154"/>
      <c r="PAH106" s="154"/>
      <c r="PAI106" s="154"/>
      <c r="PAJ106" s="154"/>
      <c r="PAK106" s="154"/>
      <c r="PAL106" s="154"/>
      <c r="PAM106" s="154"/>
      <c r="PAN106" s="154"/>
      <c r="PAO106" s="154"/>
      <c r="PAP106" s="154"/>
      <c r="PAQ106" s="154"/>
      <c r="PAR106" s="154"/>
      <c r="PAS106" s="154"/>
      <c r="PAT106" s="154"/>
      <c r="PAU106" s="154"/>
      <c r="PAV106" s="154"/>
      <c r="PAW106" s="154"/>
      <c r="PAX106" s="154"/>
      <c r="PAY106" s="154"/>
      <c r="PAZ106" s="154"/>
      <c r="PBA106" s="154"/>
      <c r="PBB106" s="154"/>
      <c r="PBC106" s="154"/>
      <c r="PBD106" s="154"/>
      <c r="PBE106" s="154"/>
      <c r="PBF106" s="154"/>
      <c r="PBG106" s="154"/>
      <c r="PBH106" s="154"/>
      <c r="PBI106" s="154"/>
      <c r="PBJ106" s="154"/>
      <c r="PBK106" s="154"/>
      <c r="PBL106" s="154"/>
      <c r="PBM106" s="154"/>
      <c r="PBN106" s="154"/>
      <c r="PBO106" s="154"/>
      <c r="PBP106" s="154"/>
      <c r="PBQ106" s="154"/>
      <c r="PBR106" s="154"/>
      <c r="PBS106" s="154"/>
      <c r="PBT106" s="154"/>
      <c r="PBU106" s="154"/>
      <c r="PBV106" s="154"/>
      <c r="PBW106" s="154"/>
      <c r="PBX106" s="154"/>
      <c r="PBY106" s="154"/>
      <c r="PBZ106" s="154"/>
      <c r="PCA106" s="154"/>
      <c r="PCB106" s="154"/>
      <c r="PCC106" s="154"/>
      <c r="PCD106" s="154"/>
      <c r="PCE106" s="154"/>
      <c r="PCF106" s="154"/>
      <c r="PCG106" s="154"/>
      <c r="PCH106" s="154"/>
      <c r="PCI106" s="154"/>
      <c r="PCJ106" s="154"/>
      <c r="PCK106" s="154"/>
      <c r="PCL106" s="154"/>
      <c r="PCM106" s="154"/>
      <c r="PCN106" s="154"/>
      <c r="PCO106" s="154"/>
      <c r="PCP106" s="154"/>
      <c r="PCQ106" s="154"/>
      <c r="PCR106" s="154"/>
      <c r="PCS106" s="154"/>
      <c r="PCT106" s="154"/>
      <c r="PCU106" s="154"/>
      <c r="PCV106" s="154"/>
      <c r="PCW106" s="154"/>
      <c r="PCX106" s="154"/>
      <c r="PCY106" s="154"/>
      <c r="PCZ106" s="154"/>
      <c r="PDA106" s="154"/>
      <c r="PDB106" s="154"/>
      <c r="PDC106" s="154"/>
      <c r="PDD106" s="154"/>
      <c r="PDE106" s="154"/>
      <c r="PDF106" s="154"/>
      <c r="PDG106" s="154"/>
      <c r="PDH106" s="154"/>
      <c r="PDI106" s="154"/>
      <c r="PDJ106" s="154"/>
      <c r="PDK106" s="154"/>
      <c r="PDL106" s="154"/>
      <c r="PDM106" s="154"/>
      <c r="PDN106" s="154"/>
      <c r="PDO106" s="154"/>
      <c r="PDP106" s="154"/>
      <c r="PDQ106" s="154"/>
      <c r="PDR106" s="154"/>
      <c r="PDS106" s="154"/>
      <c r="PDT106" s="154"/>
      <c r="PDU106" s="154"/>
      <c r="PDV106" s="154"/>
      <c r="PDW106" s="154"/>
      <c r="PDX106" s="154"/>
      <c r="PDY106" s="154"/>
      <c r="PDZ106" s="154"/>
      <c r="PEA106" s="154"/>
      <c r="PEB106" s="154"/>
      <c r="PEC106" s="154"/>
      <c r="PED106" s="154"/>
      <c r="PEE106" s="154"/>
      <c r="PEF106" s="154"/>
      <c r="PEG106" s="154"/>
      <c r="PEH106" s="154"/>
      <c r="PEI106" s="154"/>
      <c r="PEJ106" s="154"/>
      <c r="PEK106" s="154"/>
      <c r="PEL106" s="154"/>
      <c r="PEM106" s="154"/>
      <c r="PEN106" s="154"/>
      <c r="PEO106" s="154"/>
      <c r="PEP106" s="154"/>
      <c r="PEQ106" s="154"/>
      <c r="PER106" s="154"/>
      <c r="PES106" s="154"/>
      <c r="PET106" s="154"/>
      <c r="PEU106" s="154"/>
      <c r="PEV106" s="154"/>
      <c r="PEW106" s="154"/>
      <c r="PEX106" s="154"/>
      <c r="PEY106" s="154"/>
      <c r="PEZ106" s="154"/>
      <c r="PFA106" s="154"/>
      <c r="PFB106" s="154"/>
      <c r="PFC106" s="154"/>
      <c r="PFD106" s="154"/>
      <c r="PFE106" s="154"/>
      <c r="PFF106" s="154"/>
      <c r="PFG106" s="154"/>
      <c r="PFH106" s="154"/>
      <c r="PFI106" s="154"/>
      <c r="PFJ106" s="154"/>
      <c r="PFK106" s="154"/>
      <c r="PFL106" s="154"/>
      <c r="PFM106" s="154"/>
      <c r="PFN106" s="154"/>
      <c r="PFO106" s="154"/>
      <c r="PFP106" s="154"/>
      <c r="PFQ106" s="154"/>
      <c r="PFR106" s="154"/>
      <c r="PFS106" s="154"/>
      <c r="PFT106" s="154"/>
      <c r="PFU106" s="154"/>
      <c r="PFV106" s="154"/>
      <c r="PFW106" s="154"/>
      <c r="PFX106" s="154"/>
      <c r="PFY106" s="154"/>
      <c r="PFZ106" s="154"/>
      <c r="PGA106" s="154"/>
      <c r="PGB106" s="154"/>
      <c r="PGC106" s="154"/>
      <c r="PGD106" s="154"/>
      <c r="PGE106" s="154"/>
      <c r="PGF106" s="154"/>
      <c r="PGG106" s="154"/>
      <c r="PGH106" s="154"/>
      <c r="PGI106" s="154"/>
      <c r="PGJ106" s="154"/>
      <c r="PGK106" s="154"/>
      <c r="PGL106" s="154"/>
      <c r="PGM106" s="154"/>
      <c r="PGN106" s="154"/>
      <c r="PGO106" s="154"/>
      <c r="PGP106" s="154"/>
      <c r="PGQ106" s="154"/>
      <c r="PGR106" s="154"/>
      <c r="PGS106" s="154"/>
      <c r="PGT106" s="154"/>
      <c r="PGU106" s="154"/>
      <c r="PGV106" s="154"/>
      <c r="PGW106" s="154"/>
      <c r="PGX106" s="154"/>
      <c r="PGY106" s="154"/>
      <c r="PGZ106" s="154"/>
      <c r="PHA106" s="154"/>
      <c r="PHB106" s="154"/>
      <c r="PHC106" s="154"/>
      <c r="PHD106" s="154"/>
      <c r="PHE106" s="154"/>
      <c r="PHF106" s="154"/>
      <c r="PHG106" s="154"/>
      <c r="PHH106" s="154"/>
      <c r="PHI106" s="154"/>
      <c r="PHJ106" s="154"/>
      <c r="PHK106" s="154"/>
      <c r="PHL106" s="154"/>
      <c r="PHM106" s="154"/>
      <c r="PHN106" s="154"/>
      <c r="PHO106" s="154"/>
      <c r="PHP106" s="154"/>
      <c r="PHQ106" s="154"/>
      <c r="PHR106" s="154"/>
      <c r="PHS106" s="154"/>
      <c r="PHT106" s="154"/>
      <c r="PHU106" s="154"/>
      <c r="PHV106" s="154"/>
      <c r="PHW106" s="154"/>
      <c r="PHX106" s="154"/>
      <c r="PHY106" s="154"/>
      <c r="PHZ106" s="154"/>
      <c r="PIA106" s="154"/>
      <c r="PIB106" s="154"/>
      <c r="PIC106" s="154"/>
      <c r="PID106" s="154"/>
      <c r="PIE106" s="154"/>
      <c r="PIF106" s="154"/>
      <c r="PIG106" s="154"/>
      <c r="PIH106" s="154"/>
      <c r="PII106" s="154"/>
      <c r="PIJ106" s="154"/>
      <c r="PIK106" s="154"/>
      <c r="PIL106" s="154"/>
      <c r="PIM106" s="154"/>
      <c r="PIN106" s="154"/>
      <c r="PIO106" s="154"/>
      <c r="PIP106" s="154"/>
      <c r="PIQ106" s="154"/>
      <c r="PIR106" s="154"/>
      <c r="PIS106" s="154"/>
      <c r="PIT106" s="154"/>
      <c r="PIU106" s="154"/>
      <c r="PIV106" s="154"/>
      <c r="PIW106" s="154"/>
      <c r="PIX106" s="154"/>
      <c r="PIY106" s="154"/>
      <c r="PIZ106" s="154"/>
      <c r="PJA106" s="154"/>
      <c r="PJB106" s="154"/>
      <c r="PJC106" s="154"/>
      <c r="PJD106" s="154"/>
      <c r="PJE106" s="154"/>
      <c r="PJF106" s="154"/>
      <c r="PJG106" s="154"/>
      <c r="PJH106" s="154"/>
      <c r="PJI106" s="154"/>
      <c r="PJJ106" s="154"/>
      <c r="PJK106" s="154"/>
      <c r="PJL106" s="154"/>
      <c r="PJM106" s="154"/>
      <c r="PJN106" s="154"/>
      <c r="PJO106" s="154"/>
      <c r="PJP106" s="154"/>
      <c r="PJQ106" s="154"/>
      <c r="PJR106" s="154"/>
      <c r="PJS106" s="154"/>
      <c r="PJT106" s="154"/>
      <c r="PJU106" s="154"/>
      <c r="PJV106" s="154"/>
      <c r="PJW106" s="154"/>
      <c r="PJX106" s="154"/>
      <c r="PJY106" s="154"/>
      <c r="PJZ106" s="154"/>
      <c r="PKA106" s="154"/>
      <c r="PKB106" s="154"/>
      <c r="PKC106" s="154"/>
      <c r="PKD106" s="154"/>
      <c r="PKE106" s="154"/>
      <c r="PKF106" s="154"/>
      <c r="PKG106" s="154"/>
      <c r="PKH106" s="154"/>
      <c r="PKI106" s="154"/>
      <c r="PKJ106" s="154"/>
      <c r="PKK106" s="154"/>
      <c r="PKL106" s="154"/>
      <c r="PKM106" s="154"/>
      <c r="PKN106" s="154"/>
      <c r="PKO106" s="154"/>
      <c r="PKP106" s="154"/>
      <c r="PKQ106" s="154"/>
      <c r="PKR106" s="154"/>
      <c r="PKS106" s="154"/>
      <c r="PKT106" s="154"/>
      <c r="PKU106" s="154"/>
      <c r="PKV106" s="154"/>
      <c r="PKW106" s="154"/>
      <c r="PKX106" s="154"/>
      <c r="PKY106" s="154"/>
      <c r="PKZ106" s="154"/>
      <c r="PLA106" s="154"/>
      <c r="PLB106" s="154"/>
      <c r="PLC106" s="154"/>
      <c r="PLD106" s="154"/>
      <c r="PLE106" s="154"/>
      <c r="PLF106" s="154"/>
      <c r="PLG106" s="154"/>
      <c r="PLH106" s="154"/>
      <c r="PLI106" s="154"/>
      <c r="PLJ106" s="154"/>
      <c r="PLK106" s="154"/>
      <c r="PLL106" s="154"/>
      <c r="PLM106" s="154"/>
      <c r="PLN106" s="154"/>
      <c r="PLO106" s="154"/>
      <c r="PLP106" s="154"/>
      <c r="PLQ106" s="154"/>
      <c r="PLR106" s="154"/>
      <c r="PLS106" s="154"/>
      <c r="PLT106" s="154"/>
      <c r="PLU106" s="154"/>
      <c r="PLV106" s="154"/>
      <c r="PLW106" s="154"/>
      <c r="PLX106" s="154"/>
      <c r="PLY106" s="154"/>
      <c r="PLZ106" s="154"/>
      <c r="PMA106" s="154"/>
      <c r="PMB106" s="154"/>
      <c r="PMC106" s="154"/>
      <c r="PMD106" s="154"/>
      <c r="PME106" s="154"/>
      <c r="PMF106" s="154"/>
      <c r="PMG106" s="154"/>
      <c r="PMH106" s="154"/>
      <c r="PMI106" s="154"/>
      <c r="PMJ106" s="154"/>
      <c r="PMK106" s="154"/>
      <c r="PML106" s="154"/>
      <c r="PMM106" s="154"/>
      <c r="PMN106" s="154"/>
      <c r="PMO106" s="154"/>
      <c r="PMP106" s="154"/>
      <c r="PMQ106" s="154"/>
      <c r="PMR106" s="154"/>
      <c r="PMS106" s="154"/>
      <c r="PMT106" s="154"/>
      <c r="PMU106" s="154"/>
      <c r="PMV106" s="154"/>
      <c r="PMW106" s="154"/>
      <c r="PMX106" s="154"/>
      <c r="PMY106" s="154"/>
      <c r="PMZ106" s="154"/>
      <c r="PNA106" s="154"/>
      <c r="PNB106" s="154"/>
      <c r="PNC106" s="154"/>
      <c r="PND106" s="154"/>
      <c r="PNE106" s="154"/>
      <c r="PNF106" s="154"/>
      <c r="PNG106" s="154"/>
      <c r="PNH106" s="154"/>
      <c r="PNI106" s="154"/>
      <c r="PNJ106" s="154"/>
      <c r="PNK106" s="154"/>
      <c r="PNL106" s="154"/>
      <c r="PNM106" s="154"/>
      <c r="PNN106" s="154"/>
      <c r="PNO106" s="154"/>
      <c r="PNP106" s="154"/>
      <c r="PNQ106" s="154"/>
      <c r="PNR106" s="154"/>
      <c r="PNS106" s="154"/>
      <c r="PNT106" s="154"/>
      <c r="PNU106" s="154"/>
      <c r="PNV106" s="154"/>
      <c r="PNW106" s="154"/>
      <c r="PNX106" s="154"/>
      <c r="PNY106" s="154"/>
      <c r="PNZ106" s="154"/>
      <c r="POA106" s="154"/>
      <c r="POB106" s="154"/>
      <c r="POC106" s="154"/>
      <c r="POD106" s="154"/>
      <c r="POE106" s="154"/>
      <c r="POF106" s="154"/>
      <c r="POG106" s="154"/>
      <c r="POH106" s="154"/>
      <c r="POI106" s="154"/>
      <c r="POJ106" s="154"/>
      <c r="POK106" s="154"/>
      <c r="POL106" s="154"/>
      <c r="POM106" s="154"/>
      <c r="PON106" s="154"/>
      <c r="POO106" s="154"/>
      <c r="POP106" s="154"/>
      <c r="POQ106" s="154"/>
      <c r="POR106" s="154"/>
      <c r="POS106" s="154"/>
      <c r="POT106" s="154"/>
      <c r="POU106" s="154"/>
      <c r="POV106" s="154"/>
      <c r="POW106" s="154"/>
      <c r="POX106" s="154"/>
      <c r="POY106" s="154"/>
      <c r="POZ106" s="154"/>
      <c r="PPA106" s="154"/>
      <c r="PPB106" s="154"/>
      <c r="PPC106" s="154"/>
      <c r="PPD106" s="154"/>
      <c r="PPE106" s="154"/>
      <c r="PPF106" s="154"/>
      <c r="PPG106" s="154"/>
      <c r="PPH106" s="154"/>
      <c r="PPI106" s="154"/>
      <c r="PPJ106" s="154"/>
      <c r="PPK106" s="154"/>
      <c r="PPL106" s="154"/>
      <c r="PPM106" s="154"/>
      <c r="PPN106" s="154"/>
      <c r="PPO106" s="154"/>
      <c r="PPP106" s="154"/>
      <c r="PPQ106" s="154"/>
      <c r="PPR106" s="154"/>
      <c r="PPS106" s="154"/>
      <c r="PPT106" s="154"/>
      <c r="PPU106" s="154"/>
      <c r="PPV106" s="154"/>
      <c r="PPW106" s="154"/>
      <c r="PPX106" s="154"/>
      <c r="PPY106" s="154"/>
      <c r="PPZ106" s="154"/>
      <c r="PQA106" s="154"/>
      <c r="PQB106" s="154"/>
      <c r="PQC106" s="154"/>
      <c r="PQD106" s="154"/>
      <c r="PQE106" s="154"/>
      <c r="PQF106" s="154"/>
      <c r="PQG106" s="154"/>
      <c r="PQH106" s="154"/>
      <c r="PQI106" s="154"/>
      <c r="PQJ106" s="154"/>
      <c r="PQK106" s="154"/>
      <c r="PQL106" s="154"/>
      <c r="PQM106" s="154"/>
      <c r="PQN106" s="154"/>
      <c r="PQO106" s="154"/>
      <c r="PQP106" s="154"/>
      <c r="PQQ106" s="154"/>
      <c r="PQR106" s="154"/>
      <c r="PQS106" s="154"/>
      <c r="PQT106" s="154"/>
      <c r="PQU106" s="154"/>
      <c r="PQV106" s="154"/>
      <c r="PQW106" s="154"/>
      <c r="PQX106" s="154"/>
      <c r="PQY106" s="154"/>
      <c r="PQZ106" s="154"/>
      <c r="PRA106" s="154"/>
      <c r="PRB106" s="154"/>
      <c r="PRC106" s="154"/>
      <c r="PRD106" s="154"/>
      <c r="PRE106" s="154"/>
      <c r="PRF106" s="154"/>
      <c r="PRG106" s="154"/>
      <c r="PRH106" s="154"/>
      <c r="PRI106" s="154"/>
      <c r="PRJ106" s="154"/>
      <c r="PRK106" s="154"/>
      <c r="PRL106" s="154"/>
      <c r="PRM106" s="154"/>
      <c r="PRN106" s="154"/>
      <c r="PRO106" s="154"/>
      <c r="PRP106" s="154"/>
      <c r="PRQ106" s="154"/>
      <c r="PRR106" s="154"/>
      <c r="PRS106" s="154"/>
      <c r="PRT106" s="154"/>
      <c r="PRU106" s="154"/>
      <c r="PRV106" s="154"/>
      <c r="PRW106" s="154"/>
      <c r="PRX106" s="154"/>
      <c r="PRY106" s="154"/>
      <c r="PRZ106" s="154"/>
      <c r="PSA106" s="154"/>
      <c r="PSB106" s="154"/>
      <c r="PSC106" s="154"/>
      <c r="PSD106" s="154"/>
      <c r="PSE106" s="154"/>
      <c r="PSF106" s="154"/>
      <c r="PSG106" s="154"/>
      <c r="PSH106" s="154"/>
      <c r="PSI106" s="154"/>
      <c r="PSJ106" s="154"/>
      <c r="PSK106" s="154"/>
      <c r="PSL106" s="154"/>
      <c r="PSM106" s="154"/>
      <c r="PSN106" s="154"/>
      <c r="PSO106" s="154"/>
      <c r="PSP106" s="154"/>
      <c r="PSQ106" s="154"/>
      <c r="PSR106" s="154"/>
      <c r="PSS106" s="154"/>
      <c r="PST106" s="154"/>
      <c r="PSU106" s="154"/>
      <c r="PSV106" s="154"/>
      <c r="PSW106" s="154"/>
      <c r="PSX106" s="154"/>
      <c r="PSY106" s="154"/>
      <c r="PSZ106" s="154"/>
      <c r="PTA106" s="154"/>
      <c r="PTB106" s="154"/>
      <c r="PTC106" s="154"/>
      <c r="PTD106" s="154"/>
      <c r="PTE106" s="154"/>
      <c r="PTF106" s="154"/>
      <c r="PTG106" s="154"/>
      <c r="PTH106" s="154"/>
      <c r="PTI106" s="154"/>
      <c r="PTJ106" s="154"/>
      <c r="PTK106" s="154"/>
      <c r="PTL106" s="154"/>
      <c r="PTM106" s="154"/>
      <c r="PTN106" s="154"/>
      <c r="PTO106" s="154"/>
      <c r="PTP106" s="154"/>
      <c r="PTQ106" s="154"/>
      <c r="PTR106" s="154"/>
      <c r="PTS106" s="154"/>
      <c r="PTT106" s="154"/>
      <c r="PTU106" s="154"/>
      <c r="PTV106" s="154"/>
      <c r="PTW106" s="154"/>
      <c r="PTX106" s="154"/>
      <c r="PTY106" s="154"/>
      <c r="PTZ106" s="154"/>
      <c r="PUA106" s="154"/>
      <c r="PUB106" s="154"/>
      <c r="PUC106" s="154"/>
      <c r="PUD106" s="154"/>
      <c r="PUE106" s="154"/>
      <c r="PUF106" s="154"/>
      <c r="PUG106" s="154"/>
      <c r="PUH106" s="154"/>
      <c r="PUI106" s="154"/>
      <c r="PUJ106" s="154"/>
      <c r="PUK106" s="154"/>
      <c r="PUL106" s="154"/>
      <c r="PUM106" s="154"/>
      <c r="PUN106" s="154"/>
      <c r="PUO106" s="154"/>
      <c r="PUP106" s="154"/>
      <c r="PUQ106" s="154"/>
      <c r="PUR106" s="154"/>
      <c r="PUS106" s="154"/>
      <c r="PUT106" s="154"/>
      <c r="PUU106" s="154"/>
      <c r="PUV106" s="154"/>
      <c r="PUW106" s="154"/>
      <c r="PUX106" s="154"/>
      <c r="PUY106" s="154"/>
      <c r="PUZ106" s="154"/>
      <c r="PVA106" s="154"/>
      <c r="PVB106" s="154"/>
      <c r="PVC106" s="154"/>
      <c r="PVD106" s="154"/>
      <c r="PVE106" s="154"/>
      <c r="PVF106" s="154"/>
      <c r="PVG106" s="154"/>
      <c r="PVH106" s="154"/>
      <c r="PVI106" s="154"/>
      <c r="PVJ106" s="154"/>
      <c r="PVK106" s="154"/>
      <c r="PVL106" s="154"/>
      <c r="PVM106" s="154"/>
      <c r="PVN106" s="154"/>
      <c r="PVO106" s="154"/>
      <c r="PVP106" s="154"/>
      <c r="PVQ106" s="154"/>
      <c r="PVR106" s="154"/>
      <c r="PVS106" s="154"/>
      <c r="PVT106" s="154"/>
      <c r="PVU106" s="154"/>
      <c r="PVV106" s="154"/>
      <c r="PVW106" s="154"/>
      <c r="PVX106" s="154"/>
      <c r="PVY106" s="154"/>
      <c r="PVZ106" s="154"/>
      <c r="PWA106" s="154"/>
      <c r="PWB106" s="154"/>
      <c r="PWC106" s="154"/>
      <c r="PWD106" s="154"/>
      <c r="PWE106" s="154"/>
      <c r="PWF106" s="154"/>
      <c r="PWG106" s="154"/>
      <c r="PWH106" s="154"/>
      <c r="PWI106" s="154"/>
      <c r="PWJ106" s="154"/>
      <c r="PWK106" s="154"/>
      <c r="PWL106" s="154"/>
      <c r="PWM106" s="154"/>
      <c r="PWN106" s="154"/>
      <c r="PWO106" s="154"/>
      <c r="PWP106" s="154"/>
      <c r="PWQ106" s="154"/>
      <c r="PWR106" s="154"/>
      <c r="PWS106" s="154"/>
      <c r="PWT106" s="154"/>
      <c r="PWU106" s="154"/>
      <c r="PWV106" s="154"/>
      <c r="PWW106" s="154"/>
      <c r="PWX106" s="154"/>
      <c r="PWY106" s="154"/>
      <c r="PWZ106" s="154"/>
      <c r="PXA106" s="154"/>
      <c r="PXB106" s="154"/>
      <c r="PXC106" s="154"/>
      <c r="PXD106" s="154"/>
      <c r="PXE106" s="154"/>
      <c r="PXF106" s="154"/>
      <c r="PXG106" s="154"/>
      <c r="PXH106" s="154"/>
      <c r="PXI106" s="154"/>
      <c r="PXJ106" s="154"/>
      <c r="PXK106" s="154"/>
      <c r="PXL106" s="154"/>
      <c r="PXM106" s="154"/>
      <c r="PXN106" s="154"/>
      <c r="PXO106" s="154"/>
      <c r="PXP106" s="154"/>
      <c r="PXQ106" s="154"/>
      <c r="PXR106" s="154"/>
      <c r="PXS106" s="154"/>
      <c r="PXT106" s="154"/>
      <c r="PXU106" s="154"/>
      <c r="PXV106" s="154"/>
      <c r="PXW106" s="154"/>
      <c r="PXX106" s="154"/>
      <c r="PXY106" s="154"/>
      <c r="PXZ106" s="154"/>
      <c r="PYA106" s="154"/>
      <c r="PYB106" s="154"/>
      <c r="PYC106" s="154"/>
      <c r="PYD106" s="154"/>
      <c r="PYE106" s="154"/>
      <c r="PYF106" s="154"/>
      <c r="PYG106" s="154"/>
      <c r="PYH106" s="154"/>
      <c r="PYI106" s="154"/>
      <c r="PYJ106" s="154"/>
      <c r="PYK106" s="154"/>
      <c r="PYL106" s="154"/>
      <c r="PYM106" s="154"/>
      <c r="PYN106" s="154"/>
      <c r="PYO106" s="154"/>
      <c r="PYP106" s="154"/>
      <c r="PYQ106" s="154"/>
      <c r="PYR106" s="154"/>
      <c r="PYS106" s="154"/>
      <c r="PYT106" s="154"/>
      <c r="PYU106" s="154"/>
      <c r="PYV106" s="154"/>
      <c r="PYW106" s="154"/>
      <c r="PYX106" s="154"/>
      <c r="PYY106" s="154"/>
      <c r="PYZ106" s="154"/>
      <c r="PZA106" s="154"/>
      <c r="PZB106" s="154"/>
      <c r="PZC106" s="154"/>
      <c r="PZD106" s="154"/>
      <c r="PZE106" s="154"/>
      <c r="PZF106" s="154"/>
      <c r="PZG106" s="154"/>
      <c r="PZH106" s="154"/>
      <c r="PZI106" s="154"/>
      <c r="PZJ106" s="154"/>
      <c r="PZK106" s="154"/>
      <c r="PZL106" s="154"/>
      <c r="PZM106" s="154"/>
      <c r="PZN106" s="154"/>
      <c r="PZO106" s="154"/>
      <c r="PZP106" s="154"/>
      <c r="PZQ106" s="154"/>
      <c r="PZR106" s="154"/>
      <c r="PZS106" s="154"/>
      <c r="PZT106" s="154"/>
      <c r="PZU106" s="154"/>
      <c r="PZV106" s="154"/>
      <c r="PZW106" s="154"/>
      <c r="PZX106" s="154"/>
      <c r="PZY106" s="154"/>
      <c r="PZZ106" s="154"/>
      <c r="QAA106" s="154"/>
      <c r="QAB106" s="154"/>
      <c r="QAC106" s="154"/>
      <c r="QAD106" s="154"/>
      <c r="QAE106" s="154"/>
      <c r="QAF106" s="154"/>
      <c r="QAG106" s="154"/>
      <c r="QAH106" s="154"/>
      <c r="QAI106" s="154"/>
      <c r="QAJ106" s="154"/>
      <c r="QAK106" s="154"/>
      <c r="QAL106" s="154"/>
      <c r="QAM106" s="154"/>
      <c r="QAN106" s="154"/>
      <c r="QAO106" s="154"/>
      <c r="QAP106" s="154"/>
      <c r="QAQ106" s="154"/>
      <c r="QAR106" s="154"/>
      <c r="QAS106" s="154"/>
      <c r="QAT106" s="154"/>
      <c r="QAU106" s="154"/>
      <c r="QAV106" s="154"/>
      <c r="QAW106" s="154"/>
      <c r="QAX106" s="154"/>
      <c r="QAY106" s="154"/>
      <c r="QAZ106" s="154"/>
      <c r="QBA106" s="154"/>
      <c r="QBB106" s="154"/>
      <c r="QBC106" s="154"/>
      <c r="QBD106" s="154"/>
      <c r="QBE106" s="154"/>
      <c r="QBF106" s="154"/>
      <c r="QBG106" s="154"/>
      <c r="QBH106" s="154"/>
      <c r="QBI106" s="154"/>
      <c r="QBJ106" s="154"/>
      <c r="QBK106" s="154"/>
      <c r="QBL106" s="154"/>
      <c r="QBM106" s="154"/>
      <c r="QBN106" s="154"/>
      <c r="QBO106" s="154"/>
      <c r="QBP106" s="154"/>
      <c r="QBQ106" s="154"/>
      <c r="QBR106" s="154"/>
      <c r="QBS106" s="154"/>
      <c r="QBT106" s="154"/>
      <c r="QBU106" s="154"/>
      <c r="QBV106" s="154"/>
      <c r="QBW106" s="154"/>
      <c r="QBX106" s="154"/>
      <c r="QBY106" s="154"/>
      <c r="QBZ106" s="154"/>
      <c r="QCA106" s="154"/>
      <c r="QCB106" s="154"/>
      <c r="QCC106" s="154"/>
      <c r="QCD106" s="154"/>
      <c r="QCE106" s="154"/>
      <c r="QCF106" s="154"/>
      <c r="QCG106" s="154"/>
      <c r="QCH106" s="154"/>
      <c r="QCI106" s="154"/>
      <c r="QCJ106" s="154"/>
      <c r="QCK106" s="154"/>
      <c r="QCL106" s="154"/>
      <c r="QCM106" s="154"/>
      <c r="QCN106" s="154"/>
      <c r="QCO106" s="154"/>
      <c r="QCP106" s="154"/>
      <c r="QCQ106" s="154"/>
      <c r="QCR106" s="154"/>
      <c r="QCS106" s="154"/>
      <c r="QCT106" s="154"/>
      <c r="QCU106" s="154"/>
      <c r="QCV106" s="154"/>
      <c r="QCW106" s="154"/>
      <c r="QCX106" s="154"/>
      <c r="QCY106" s="154"/>
      <c r="QCZ106" s="154"/>
      <c r="QDA106" s="154"/>
      <c r="QDB106" s="154"/>
      <c r="QDC106" s="154"/>
      <c r="QDD106" s="154"/>
      <c r="QDE106" s="154"/>
      <c r="QDF106" s="154"/>
      <c r="QDG106" s="154"/>
      <c r="QDH106" s="154"/>
      <c r="QDI106" s="154"/>
      <c r="QDJ106" s="154"/>
      <c r="QDK106" s="154"/>
      <c r="QDL106" s="154"/>
      <c r="QDM106" s="154"/>
      <c r="QDN106" s="154"/>
      <c r="QDO106" s="154"/>
      <c r="QDP106" s="154"/>
      <c r="QDQ106" s="154"/>
      <c r="QDR106" s="154"/>
      <c r="QDS106" s="154"/>
      <c r="QDT106" s="154"/>
      <c r="QDU106" s="154"/>
      <c r="QDV106" s="154"/>
      <c r="QDW106" s="154"/>
      <c r="QDX106" s="154"/>
      <c r="QDY106" s="154"/>
      <c r="QDZ106" s="154"/>
      <c r="QEA106" s="154"/>
      <c r="QEB106" s="154"/>
      <c r="QEC106" s="154"/>
      <c r="QED106" s="154"/>
      <c r="QEE106" s="154"/>
      <c r="QEF106" s="154"/>
      <c r="QEG106" s="154"/>
      <c r="QEH106" s="154"/>
      <c r="QEI106" s="154"/>
      <c r="QEJ106" s="154"/>
      <c r="QEK106" s="154"/>
      <c r="QEL106" s="154"/>
      <c r="QEM106" s="154"/>
      <c r="QEN106" s="154"/>
      <c r="QEO106" s="154"/>
      <c r="QEP106" s="154"/>
      <c r="QEQ106" s="154"/>
      <c r="QER106" s="154"/>
      <c r="QES106" s="154"/>
      <c r="QET106" s="154"/>
      <c r="QEU106" s="154"/>
      <c r="QEV106" s="154"/>
      <c r="QEW106" s="154"/>
      <c r="QEX106" s="154"/>
      <c r="QEY106" s="154"/>
      <c r="QEZ106" s="154"/>
      <c r="QFA106" s="154"/>
      <c r="QFB106" s="154"/>
      <c r="QFC106" s="154"/>
      <c r="QFD106" s="154"/>
      <c r="QFE106" s="154"/>
      <c r="QFF106" s="154"/>
      <c r="QFG106" s="154"/>
      <c r="QFH106" s="154"/>
      <c r="QFI106" s="154"/>
      <c r="QFJ106" s="154"/>
      <c r="QFK106" s="154"/>
      <c r="QFL106" s="154"/>
      <c r="QFM106" s="154"/>
      <c r="QFN106" s="154"/>
      <c r="QFO106" s="154"/>
      <c r="QFP106" s="154"/>
      <c r="QFQ106" s="154"/>
      <c r="QFR106" s="154"/>
      <c r="QFS106" s="154"/>
      <c r="QFT106" s="154"/>
      <c r="QFU106" s="154"/>
      <c r="QFV106" s="154"/>
      <c r="QFW106" s="154"/>
      <c r="QFX106" s="154"/>
      <c r="QFY106" s="154"/>
      <c r="QFZ106" s="154"/>
      <c r="QGA106" s="154"/>
      <c r="QGB106" s="154"/>
      <c r="QGC106" s="154"/>
      <c r="QGD106" s="154"/>
      <c r="QGE106" s="154"/>
      <c r="QGF106" s="154"/>
      <c r="QGG106" s="154"/>
      <c r="QGH106" s="154"/>
      <c r="QGI106" s="154"/>
      <c r="QGJ106" s="154"/>
      <c r="QGK106" s="154"/>
      <c r="QGL106" s="154"/>
      <c r="QGM106" s="154"/>
      <c r="QGN106" s="154"/>
      <c r="QGO106" s="154"/>
      <c r="QGP106" s="154"/>
      <c r="QGQ106" s="154"/>
      <c r="QGR106" s="154"/>
      <c r="QGS106" s="154"/>
      <c r="QGT106" s="154"/>
      <c r="QGU106" s="154"/>
      <c r="QGV106" s="154"/>
      <c r="QGW106" s="154"/>
      <c r="QGX106" s="154"/>
      <c r="QGY106" s="154"/>
      <c r="QGZ106" s="154"/>
      <c r="QHA106" s="154"/>
      <c r="QHB106" s="154"/>
      <c r="QHC106" s="154"/>
      <c r="QHD106" s="154"/>
      <c r="QHE106" s="154"/>
      <c r="QHF106" s="154"/>
      <c r="QHG106" s="154"/>
      <c r="QHH106" s="154"/>
      <c r="QHI106" s="154"/>
      <c r="QHJ106" s="154"/>
      <c r="QHK106" s="154"/>
      <c r="QHL106" s="154"/>
      <c r="QHM106" s="154"/>
      <c r="QHN106" s="154"/>
      <c r="QHO106" s="154"/>
      <c r="QHP106" s="154"/>
      <c r="QHQ106" s="154"/>
      <c r="QHR106" s="154"/>
      <c r="QHS106" s="154"/>
      <c r="QHT106" s="154"/>
      <c r="QHU106" s="154"/>
      <c r="QHV106" s="154"/>
      <c r="QHW106" s="154"/>
      <c r="QHX106" s="154"/>
      <c r="QHY106" s="154"/>
      <c r="QHZ106" s="154"/>
      <c r="QIA106" s="154"/>
      <c r="QIB106" s="154"/>
      <c r="QIC106" s="154"/>
      <c r="QID106" s="154"/>
      <c r="QIE106" s="154"/>
      <c r="QIF106" s="154"/>
      <c r="QIG106" s="154"/>
      <c r="QIH106" s="154"/>
      <c r="QII106" s="154"/>
      <c r="QIJ106" s="154"/>
      <c r="QIK106" s="154"/>
      <c r="QIL106" s="154"/>
      <c r="QIM106" s="154"/>
      <c r="QIN106" s="154"/>
      <c r="QIO106" s="154"/>
      <c r="QIP106" s="154"/>
      <c r="QIQ106" s="154"/>
      <c r="QIR106" s="154"/>
      <c r="QIS106" s="154"/>
      <c r="QIT106" s="154"/>
      <c r="QIU106" s="154"/>
      <c r="QIV106" s="154"/>
      <c r="QIW106" s="154"/>
      <c r="QIX106" s="154"/>
      <c r="QIY106" s="154"/>
      <c r="QIZ106" s="154"/>
      <c r="QJA106" s="154"/>
      <c r="QJB106" s="154"/>
      <c r="QJC106" s="154"/>
      <c r="QJD106" s="154"/>
      <c r="QJE106" s="154"/>
      <c r="QJF106" s="154"/>
      <c r="QJG106" s="154"/>
      <c r="QJH106" s="154"/>
      <c r="QJI106" s="154"/>
      <c r="QJJ106" s="154"/>
      <c r="QJK106" s="154"/>
      <c r="QJL106" s="154"/>
      <c r="QJM106" s="154"/>
      <c r="QJN106" s="154"/>
      <c r="QJO106" s="154"/>
      <c r="QJP106" s="154"/>
      <c r="QJQ106" s="154"/>
      <c r="QJR106" s="154"/>
      <c r="QJS106" s="154"/>
      <c r="QJT106" s="154"/>
      <c r="QJU106" s="154"/>
      <c r="QJV106" s="154"/>
      <c r="QJW106" s="154"/>
      <c r="QJX106" s="154"/>
      <c r="QJY106" s="154"/>
      <c r="QJZ106" s="154"/>
      <c r="QKA106" s="154"/>
      <c r="QKB106" s="154"/>
      <c r="QKC106" s="154"/>
      <c r="QKD106" s="154"/>
      <c r="QKE106" s="154"/>
      <c r="QKF106" s="154"/>
      <c r="QKG106" s="154"/>
      <c r="QKH106" s="154"/>
      <c r="QKI106" s="154"/>
      <c r="QKJ106" s="154"/>
      <c r="QKK106" s="154"/>
      <c r="QKL106" s="154"/>
      <c r="QKM106" s="154"/>
      <c r="QKN106" s="154"/>
      <c r="QKO106" s="154"/>
      <c r="QKP106" s="154"/>
      <c r="QKQ106" s="154"/>
      <c r="QKR106" s="154"/>
      <c r="QKS106" s="154"/>
      <c r="QKT106" s="154"/>
      <c r="QKU106" s="154"/>
      <c r="QKV106" s="154"/>
      <c r="QKW106" s="154"/>
      <c r="QKX106" s="154"/>
      <c r="QKY106" s="154"/>
      <c r="QKZ106" s="154"/>
      <c r="QLA106" s="154"/>
      <c r="QLB106" s="154"/>
      <c r="QLC106" s="154"/>
      <c r="QLD106" s="154"/>
      <c r="QLE106" s="154"/>
      <c r="QLF106" s="154"/>
      <c r="QLG106" s="154"/>
      <c r="QLH106" s="154"/>
      <c r="QLI106" s="154"/>
      <c r="QLJ106" s="154"/>
      <c r="QLK106" s="154"/>
      <c r="QLL106" s="154"/>
      <c r="QLM106" s="154"/>
      <c r="QLN106" s="154"/>
      <c r="QLO106" s="154"/>
      <c r="QLP106" s="154"/>
      <c r="QLQ106" s="154"/>
      <c r="QLR106" s="154"/>
      <c r="QLS106" s="154"/>
      <c r="QLT106" s="154"/>
      <c r="QLU106" s="154"/>
      <c r="QLV106" s="154"/>
      <c r="QLW106" s="154"/>
      <c r="QLX106" s="154"/>
      <c r="QLY106" s="154"/>
      <c r="QLZ106" s="154"/>
      <c r="QMA106" s="154"/>
      <c r="QMB106" s="154"/>
      <c r="QMC106" s="154"/>
      <c r="QMD106" s="154"/>
      <c r="QME106" s="154"/>
      <c r="QMF106" s="154"/>
      <c r="QMG106" s="154"/>
      <c r="QMH106" s="154"/>
      <c r="QMI106" s="154"/>
      <c r="QMJ106" s="154"/>
      <c r="QMK106" s="154"/>
      <c r="QML106" s="154"/>
      <c r="QMM106" s="154"/>
      <c r="QMN106" s="154"/>
      <c r="QMO106" s="154"/>
      <c r="QMP106" s="154"/>
      <c r="QMQ106" s="154"/>
      <c r="QMR106" s="154"/>
      <c r="QMS106" s="154"/>
      <c r="QMT106" s="154"/>
      <c r="QMU106" s="154"/>
      <c r="QMV106" s="154"/>
      <c r="QMW106" s="154"/>
      <c r="QMX106" s="154"/>
      <c r="QMY106" s="154"/>
      <c r="QMZ106" s="154"/>
      <c r="QNA106" s="154"/>
      <c r="QNB106" s="154"/>
      <c r="QNC106" s="154"/>
      <c r="QND106" s="154"/>
      <c r="QNE106" s="154"/>
      <c r="QNF106" s="154"/>
      <c r="QNG106" s="154"/>
      <c r="QNH106" s="154"/>
      <c r="QNI106" s="154"/>
      <c r="QNJ106" s="154"/>
      <c r="QNK106" s="154"/>
      <c r="QNL106" s="154"/>
      <c r="QNM106" s="154"/>
      <c r="QNN106" s="154"/>
      <c r="QNO106" s="154"/>
      <c r="QNP106" s="154"/>
      <c r="QNQ106" s="154"/>
      <c r="QNR106" s="154"/>
      <c r="QNS106" s="154"/>
      <c r="QNT106" s="154"/>
      <c r="QNU106" s="154"/>
      <c r="QNV106" s="154"/>
      <c r="QNW106" s="154"/>
      <c r="QNX106" s="154"/>
      <c r="QNY106" s="154"/>
      <c r="QNZ106" s="154"/>
      <c r="QOA106" s="154"/>
      <c r="QOB106" s="154"/>
      <c r="QOC106" s="154"/>
      <c r="QOD106" s="154"/>
      <c r="QOE106" s="154"/>
      <c r="QOF106" s="154"/>
      <c r="QOG106" s="154"/>
      <c r="QOH106" s="154"/>
      <c r="QOI106" s="154"/>
      <c r="QOJ106" s="154"/>
      <c r="QOK106" s="154"/>
      <c r="QOL106" s="154"/>
      <c r="QOM106" s="154"/>
      <c r="QON106" s="154"/>
      <c r="QOO106" s="154"/>
      <c r="QOP106" s="154"/>
      <c r="QOQ106" s="154"/>
      <c r="QOR106" s="154"/>
      <c r="QOS106" s="154"/>
      <c r="QOT106" s="154"/>
      <c r="QOU106" s="154"/>
      <c r="QOV106" s="154"/>
      <c r="QOW106" s="154"/>
      <c r="QOX106" s="154"/>
      <c r="QOY106" s="154"/>
      <c r="QOZ106" s="154"/>
      <c r="QPA106" s="154"/>
      <c r="QPB106" s="154"/>
      <c r="QPC106" s="154"/>
      <c r="QPD106" s="154"/>
      <c r="QPE106" s="154"/>
      <c r="QPF106" s="154"/>
      <c r="QPG106" s="154"/>
      <c r="QPH106" s="154"/>
      <c r="QPI106" s="154"/>
      <c r="QPJ106" s="154"/>
      <c r="QPK106" s="154"/>
      <c r="QPL106" s="154"/>
      <c r="QPM106" s="154"/>
      <c r="QPN106" s="154"/>
      <c r="QPO106" s="154"/>
      <c r="QPP106" s="154"/>
      <c r="QPQ106" s="154"/>
      <c r="QPR106" s="154"/>
      <c r="QPS106" s="154"/>
      <c r="QPT106" s="154"/>
      <c r="QPU106" s="154"/>
      <c r="QPV106" s="154"/>
      <c r="QPW106" s="154"/>
      <c r="QPX106" s="154"/>
      <c r="QPY106" s="154"/>
      <c r="QPZ106" s="154"/>
      <c r="QQA106" s="154"/>
      <c r="QQB106" s="154"/>
      <c r="QQC106" s="154"/>
      <c r="QQD106" s="154"/>
      <c r="QQE106" s="154"/>
      <c r="QQF106" s="154"/>
      <c r="QQG106" s="154"/>
      <c r="QQH106" s="154"/>
      <c r="QQI106" s="154"/>
      <c r="QQJ106" s="154"/>
      <c r="QQK106" s="154"/>
      <c r="QQL106" s="154"/>
      <c r="QQM106" s="154"/>
      <c r="QQN106" s="154"/>
      <c r="QQO106" s="154"/>
      <c r="QQP106" s="154"/>
      <c r="QQQ106" s="154"/>
      <c r="QQR106" s="154"/>
      <c r="QQS106" s="154"/>
      <c r="QQT106" s="154"/>
      <c r="QQU106" s="154"/>
      <c r="QQV106" s="154"/>
      <c r="QQW106" s="154"/>
      <c r="QQX106" s="154"/>
      <c r="QQY106" s="154"/>
      <c r="QQZ106" s="154"/>
      <c r="QRA106" s="154"/>
      <c r="QRB106" s="154"/>
      <c r="QRC106" s="154"/>
      <c r="QRD106" s="154"/>
      <c r="QRE106" s="154"/>
      <c r="QRF106" s="154"/>
      <c r="QRG106" s="154"/>
      <c r="QRH106" s="154"/>
      <c r="QRI106" s="154"/>
      <c r="QRJ106" s="154"/>
      <c r="QRK106" s="154"/>
      <c r="QRL106" s="154"/>
      <c r="QRM106" s="154"/>
      <c r="QRN106" s="154"/>
      <c r="QRO106" s="154"/>
      <c r="QRP106" s="154"/>
      <c r="QRQ106" s="154"/>
      <c r="QRR106" s="154"/>
      <c r="QRS106" s="154"/>
      <c r="QRT106" s="154"/>
      <c r="QRU106" s="154"/>
      <c r="QRV106" s="154"/>
      <c r="QRW106" s="154"/>
      <c r="QRX106" s="154"/>
      <c r="QRY106" s="154"/>
      <c r="QRZ106" s="154"/>
      <c r="QSA106" s="154"/>
      <c r="QSB106" s="154"/>
      <c r="QSC106" s="154"/>
      <c r="QSD106" s="154"/>
      <c r="QSE106" s="154"/>
      <c r="QSF106" s="154"/>
      <c r="QSG106" s="154"/>
      <c r="QSH106" s="154"/>
      <c r="QSI106" s="154"/>
      <c r="QSJ106" s="154"/>
      <c r="QSK106" s="154"/>
      <c r="QSL106" s="154"/>
      <c r="QSM106" s="154"/>
      <c r="QSN106" s="154"/>
      <c r="QSO106" s="154"/>
      <c r="QSP106" s="154"/>
      <c r="QSQ106" s="154"/>
      <c r="QSR106" s="154"/>
      <c r="QSS106" s="154"/>
      <c r="QST106" s="154"/>
      <c r="QSU106" s="154"/>
      <c r="QSV106" s="154"/>
      <c r="QSW106" s="154"/>
      <c r="QSX106" s="154"/>
      <c r="QSY106" s="154"/>
      <c r="QSZ106" s="154"/>
      <c r="QTA106" s="154"/>
      <c r="QTB106" s="154"/>
      <c r="QTC106" s="154"/>
      <c r="QTD106" s="154"/>
      <c r="QTE106" s="154"/>
      <c r="QTF106" s="154"/>
      <c r="QTG106" s="154"/>
      <c r="QTH106" s="154"/>
      <c r="QTI106" s="154"/>
      <c r="QTJ106" s="154"/>
      <c r="QTK106" s="154"/>
      <c r="QTL106" s="154"/>
      <c r="QTM106" s="154"/>
      <c r="QTN106" s="154"/>
      <c r="QTO106" s="154"/>
      <c r="QTP106" s="154"/>
      <c r="QTQ106" s="154"/>
      <c r="QTR106" s="154"/>
      <c r="QTS106" s="154"/>
      <c r="QTT106" s="154"/>
      <c r="QTU106" s="154"/>
      <c r="QTV106" s="154"/>
      <c r="QTW106" s="154"/>
      <c r="QTX106" s="154"/>
      <c r="QTY106" s="154"/>
      <c r="QTZ106" s="154"/>
      <c r="QUA106" s="154"/>
      <c r="QUB106" s="154"/>
      <c r="QUC106" s="154"/>
      <c r="QUD106" s="154"/>
      <c r="QUE106" s="154"/>
      <c r="QUF106" s="154"/>
      <c r="QUG106" s="154"/>
      <c r="QUH106" s="154"/>
      <c r="QUI106" s="154"/>
      <c r="QUJ106" s="154"/>
      <c r="QUK106" s="154"/>
      <c r="QUL106" s="154"/>
      <c r="QUM106" s="154"/>
      <c r="QUN106" s="154"/>
      <c r="QUO106" s="154"/>
      <c r="QUP106" s="154"/>
      <c r="QUQ106" s="154"/>
      <c r="QUR106" s="154"/>
      <c r="QUS106" s="154"/>
      <c r="QUT106" s="154"/>
      <c r="QUU106" s="154"/>
      <c r="QUV106" s="154"/>
      <c r="QUW106" s="154"/>
      <c r="QUX106" s="154"/>
      <c r="QUY106" s="154"/>
      <c r="QUZ106" s="154"/>
      <c r="QVA106" s="154"/>
      <c r="QVB106" s="154"/>
      <c r="QVC106" s="154"/>
      <c r="QVD106" s="154"/>
      <c r="QVE106" s="154"/>
      <c r="QVF106" s="154"/>
      <c r="QVG106" s="154"/>
      <c r="QVH106" s="154"/>
      <c r="QVI106" s="154"/>
      <c r="QVJ106" s="154"/>
      <c r="QVK106" s="154"/>
      <c r="QVL106" s="154"/>
      <c r="QVM106" s="154"/>
      <c r="QVN106" s="154"/>
      <c r="QVO106" s="154"/>
      <c r="QVP106" s="154"/>
      <c r="QVQ106" s="154"/>
      <c r="QVR106" s="154"/>
      <c r="QVS106" s="154"/>
      <c r="QVT106" s="154"/>
      <c r="QVU106" s="154"/>
      <c r="QVV106" s="154"/>
      <c r="QVW106" s="154"/>
      <c r="QVX106" s="154"/>
      <c r="QVY106" s="154"/>
      <c r="QVZ106" s="154"/>
      <c r="QWA106" s="154"/>
      <c r="QWB106" s="154"/>
      <c r="QWC106" s="154"/>
      <c r="QWD106" s="154"/>
      <c r="QWE106" s="154"/>
      <c r="QWF106" s="154"/>
      <c r="QWG106" s="154"/>
      <c r="QWH106" s="154"/>
      <c r="QWI106" s="154"/>
      <c r="QWJ106" s="154"/>
      <c r="QWK106" s="154"/>
      <c r="QWL106" s="154"/>
      <c r="QWM106" s="154"/>
      <c r="QWN106" s="154"/>
      <c r="QWO106" s="154"/>
      <c r="QWP106" s="154"/>
      <c r="QWQ106" s="154"/>
      <c r="QWR106" s="154"/>
      <c r="QWS106" s="154"/>
      <c r="QWT106" s="154"/>
      <c r="QWU106" s="154"/>
      <c r="QWV106" s="154"/>
      <c r="QWW106" s="154"/>
      <c r="QWX106" s="154"/>
      <c r="QWY106" s="154"/>
      <c r="QWZ106" s="154"/>
      <c r="QXA106" s="154"/>
      <c r="QXB106" s="154"/>
      <c r="QXC106" s="154"/>
      <c r="QXD106" s="154"/>
      <c r="QXE106" s="154"/>
      <c r="QXF106" s="154"/>
      <c r="QXG106" s="154"/>
      <c r="QXH106" s="154"/>
      <c r="QXI106" s="154"/>
      <c r="QXJ106" s="154"/>
      <c r="QXK106" s="154"/>
      <c r="QXL106" s="154"/>
      <c r="QXM106" s="154"/>
      <c r="QXN106" s="154"/>
      <c r="QXO106" s="154"/>
      <c r="QXP106" s="154"/>
      <c r="QXQ106" s="154"/>
      <c r="QXR106" s="154"/>
      <c r="QXS106" s="154"/>
      <c r="QXT106" s="154"/>
      <c r="QXU106" s="154"/>
      <c r="QXV106" s="154"/>
      <c r="QXW106" s="154"/>
      <c r="QXX106" s="154"/>
      <c r="QXY106" s="154"/>
      <c r="QXZ106" s="154"/>
      <c r="QYA106" s="154"/>
      <c r="QYB106" s="154"/>
      <c r="QYC106" s="154"/>
      <c r="QYD106" s="154"/>
      <c r="QYE106" s="154"/>
      <c r="QYF106" s="154"/>
      <c r="QYG106" s="154"/>
      <c r="QYH106" s="154"/>
      <c r="QYI106" s="154"/>
      <c r="QYJ106" s="154"/>
      <c r="QYK106" s="154"/>
      <c r="QYL106" s="154"/>
      <c r="QYM106" s="154"/>
      <c r="QYN106" s="154"/>
      <c r="QYO106" s="154"/>
      <c r="QYP106" s="154"/>
      <c r="QYQ106" s="154"/>
      <c r="QYR106" s="154"/>
      <c r="QYS106" s="154"/>
      <c r="QYT106" s="154"/>
      <c r="QYU106" s="154"/>
      <c r="QYV106" s="154"/>
      <c r="QYW106" s="154"/>
      <c r="QYX106" s="154"/>
      <c r="QYY106" s="154"/>
      <c r="QYZ106" s="154"/>
      <c r="QZA106" s="154"/>
      <c r="QZB106" s="154"/>
      <c r="QZC106" s="154"/>
      <c r="QZD106" s="154"/>
      <c r="QZE106" s="154"/>
      <c r="QZF106" s="154"/>
      <c r="QZG106" s="154"/>
      <c r="QZH106" s="154"/>
      <c r="QZI106" s="154"/>
      <c r="QZJ106" s="154"/>
      <c r="QZK106" s="154"/>
      <c r="QZL106" s="154"/>
      <c r="QZM106" s="154"/>
      <c r="QZN106" s="154"/>
      <c r="QZO106" s="154"/>
      <c r="QZP106" s="154"/>
      <c r="QZQ106" s="154"/>
      <c r="QZR106" s="154"/>
      <c r="QZS106" s="154"/>
      <c r="QZT106" s="154"/>
      <c r="QZU106" s="154"/>
      <c r="QZV106" s="154"/>
      <c r="QZW106" s="154"/>
      <c r="QZX106" s="154"/>
      <c r="QZY106" s="154"/>
      <c r="QZZ106" s="154"/>
      <c r="RAA106" s="154"/>
      <c r="RAB106" s="154"/>
      <c r="RAC106" s="154"/>
      <c r="RAD106" s="154"/>
      <c r="RAE106" s="154"/>
      <c r="RAF106" s="154"/>
      <c r="RAG106" s="154"/>
      <c r="RAH106" s="154"/>
      <c r="RAI106" s="154"/>
      <c r="RAJ106" s="154"/>
      <c r="RAK106" s="154"/>
      <c r="RAL106" s="154"/>
      <c r="RAM106" s="154"/>
      <c r="RAN106" s="154"/>
      <c r="RAO106" s="154"/>
      <c r="RAP106" s="154"/>
      <c r="RAQ106" s="154"/>
      <c r="RAR106" s="154"/>
      <c r="RAS106" s="154"/>
      <c r="RAT106" s="154"/>
      <c r="RAU106" s="154"/>
      <c r="RAV106" s="154"/>
      <c r="RAW106" s="154"/>
      <c r="RAX106" s="154"/>
      <c r="RAY106" s="154"/>
      <c r="RAZ106" s="154"/>
      <c r="RBA106" s="154"/>
      <c r="RBB106" s="154"/>
      <c r="RBC106" s="154"/>
      <c r="RBD106" s="154"/>
      <c r="RBE106" s="154"/>
      <c r="RBF106" s="154"/>
      <c r="RBG106" s="154"/>
      <c r="RBH106" s="154"/>
      <c r="RBI106" s="154"/>
      <c r="RBJ106" s="154"/>
      <c r="RBK106" s="154"/>
      <c r="RBL106" s="154"/>
      <c r="RBM106" s="154"/>
      <c r="RBN106" s="154"/>
      <c r="RBO106" s="154"/>
      <c r="RBP106" s="154"/>
      <c r="RBQ106" s="154"/>
      <c r="RBR106" s="154"/>
      <c r="RBS106" s="154"/>
      <c r="RBT106" s="154"/>
      <c r="RBU106" s="154"/>
      <c r="RBV106" s="154"/>
      <c r="RBW106" s="154"/>
      <c r="RBX106" s="154"/>
      <c r="RBY106" s="154"/>
      <c r="RBZ106" s="154"/>
      <c r="RCA106" s="154"/>
      <c r="RCB106" s="154"/>
      <c r="RCC106" s="154"/>
      <c r="RCD106" s="154"/>
      <c r="RCE106" s="154"/>
      <c r="RCF106" s="154"/>
      <c r="RCG106" s="154"/>
      <c r="RCH106" s="154"/>
      <c r="RCI106" s="154"/>
      <c r="RCJ106" s="154"/>
      <c r="RCK106" s="154"/>
      <c r="RCL106" s="154"/>
      <c r="RCM106" s="154"/>
      <c r="RCN106" s="154"/>
      <c r="RCO106" s="154"/>
      <c r="RCP106" s="154"/>
      <c r="RCQ106" s="154"/>
      <c r="RCR106" s="154"/>
      <c r="RCS106" s="154"/>
      <c r="RCT106" s="154"/>
      <c r="RCU106" s="154"/>
      <c r="RCV106" s="154"/>
      <c r="RCW106" s="154"/>
      <c r="RCX106" s="154"/>
      <c r="RCY106" s="154"/>
      <c r="RCZ106" s="154"/>
      <c r="RDA106" s="154"/>
      <c r="RDB106" s="154"/>
      <c r="RDC106" s="154"/>
      <c r="RDD106" s="154"/>
      <c r="RDE106" s="154"/>
      <c r="RDF106" s="154"/>
      <c r="RDG106" s="154"/>
      <c r="RDH106" s="154"/>
      <c r="RDI106" s="154"/>
      <c r="RDJ106" s="154"/>
      <c r="RDK106" s="154"/>
      <c r="RDL106" s="154"/>
      <c r="RDM106" s="154"/>
      <c r="RDN106" s="154"/>
      <c r="RDO106" s="154"/>
      <c r="RDP106" s="154"/>
      <c r="RDQ106" s="154"/>
      <c r="RDR106" s="154"/>
      <c r="RDS106" s="154"/>
      <c r="RDT106" s="154"/>
      <c r="RDU106" s="154"/>
      <c r="RDV106" s="154"/>
      <c r="RDW106" s="154"/>
      <c r="RDX106" s="154"/>
      <c r="RDY106" s="154"/>
      <c r="RDZ106" s="154"/>
      <c r="REA106" s="154"/>
      <c r="REB106" s="154"/>
      <c r="REC106" s="154"/>
      <c r="RED106" s="154"/>
      <c r="REE106" s="154"/>
      <c r="REF106" s="154"/>
      <c r="REG106" s="154"/>
      <c r="REH106" s="154"/>
      <c r="REI106" s="154"/>
      <c r="REJ106" s="154"/>
      <c r="REK106" s="154"/>
      <c r="REL106" s="154"/>
      <c r="REM106" s="154"/>
      <c r="REN106" s="154"/>
      <c r="REO106" s="154"/>
      <c r="REP106" s="154"/>
      <c r="REQ106" s="154"/>
      <c r="RER106" s="154"/>
      <c r="RES106" s="154"/>
      <c r="RET106" s="154"/>
      <c r="REU106" s="154"/>
      <c r="REV106" s="154"/>
      <c r="REW106" s="154"/>
      <c r="REX106" s="154"/>
      <c r="REY106" s="154"/>
      <c r="REZ106" s="154"/>
      <c r="RFA106" s="154"/>
      <c r="RFB106" s="154"/>
      <c r="RFC106" s="154"/>
      <c r="RFD106" s="154"/>
      <c r="RFE106" s="154"/>
      <c r="RFF106" s="154"/>
      <c r="RFG106" s="154"/>
      <c r="RFH106" s="154"/>
      <c r="RFI106" s="154"/>
      <c r="RFJ106" s="154"/>
      <c r="RFK106" s="154"/>
      <c r="RFL106" s="154"/>
      <c r="RFM106" s="154"/>
      <c r="RFN106" s="154"/>
      <c r="RFO106" s="154"/>
      <c r="RFP106" s="154"/>
      <c r="RFQ106" s="154"/>
      <c r="RFR106" s="154"/>
      <c r="RFS106" s="154"/>
      <c r="RFT106" s="154"/>
      <c r="RFU106" s="154"/>
      <c r="RFV106" s="154"/>
      <c r="RFW106" s="154"/>
      <c r="RFX106" s="154"/>
      <c r="RFY106" s="154"/>
      <c r="RFZ106" s="154"/>
      <c r="RGA106" s="154"/>
      <c r="RGB106" s="154"/>
      <c r="RGC106" s="154"/>
      <c r="RGD106" s="154"/>
      <c r="RGE106" s="154"/>
      <c r="RGF106" s="154"/>
      <c r="RGG106" s="154"/>
      <c r="RGH106" s="154"/>
      <c r="RGI106" s="154"/>
      <c r="RGJ106" s="154"/>
      <c r="RGK106" s="154"/>
      <c r="RGL106" s="154"/>
      <c r="RGM106" s="154"/>
      <c r="RGN106" s="154"/>
      <c r="RGO106" s="154"/>
      <c r="RGP106" s="154"/>
      <c r="RGQ106" s="154"/>
      <c r="RGR106" s="154"/>
      <c r="RGS106" s="154"/>
      <c r="RGT106" s="154"/>
      <c r="RGU106" s="154"/>
      <c r="RGV106" s="154"/>
      <c r="RGW106" s="154"/>
      <c r="RGX106" s="154"/>
      <c r="RGY106" s="154"/>
      <c r="RGZ106" s="154"/>
      <c r="RHA106" s="154"/>
      <c r="RHB106" s="154"/>
      <c r="RHC106" s="154"/>
      <c r="RHD106" s="154"/>
      <c r="RHE106" s="154"/>
      <c r="RHF106" s="154"/>
      <c r="RHG106" s="154"/>
      <c r="RHH106" s="154"/>
      <c r="RHI106" s="154"/>
      <c r="RHJ106" s="154"/>
      <c r="RHK106" s="154"/>
      <c r="RHL106" s="154"/>
      <c r="RHM106" s="154"/>
      <c r="RHN106" s="154"/>
      <c r="RHO106" s="154"/>
      <c r="RHP106" s="154"/>
      <c r="RHQ106" s="154"/>
      <c r="RHR106" s="154"/>
      <c r="RHS106" s="154"/>
      <c r="RHT106" s="154"/>
      <c r="RHU106" s="154"/>
      <c r="RHV106" s="154"/>
      <c r="RHW106" s="154"/>
      <c r="RHX106" s="154"/>
      <c r="RHY106" s="154"/>
      <c r="RHZ106" s="154"/>
      <c r="RIA106" s="154"/>
      <c r="RIB106" s="154"/>
      <c r="RIC106" s="154"/>
      <c r="RID106" s="154"/>
      <c r="RIE106" s="154"/>
      <c r="RIF106" s="154"/>
      <c r="RIG106" s="154"/>
      <c r="RIH106" s="154"/>
      <c r="RII106" s="154"/>
      <c r="RIJ106" s="154"/>
      <c r="RIK106" s="154"/>
      <c r="RIL106" s="154"/>
      <c r="RIM106" s="154"/>
      <c r="RIN106" s="154"/>
      <c r="RIO106" s="154"/>
      <c r="RIP106" s="154"/>
      <c r="RIQ106" s="154"/>
      <c r="RIR106" s="154"/>
      <c r="RIS106" s="154"/>
      <c r="RIT106" s="154"/>
      <c r="RIU106" s="154"/>
      <c r="RIV106" s="154"/>
      <c r="RIW106" s="154"/>
      <c r="RIX106" s="154"/>
      <c r="RIY106" s="154"/>
      <c r="RIZ106" s="154"/>
      <c r="RJA106" s="154"/>
      <c r="RJB106" s="154"/>
      <c r="RJC106" s="154"/>
      <c r="RJD106" s="154"/>
      <c r="RJE106" s="154"/>
      <c r="RJF106" s="154"/>
      <c r="RJG106" s="154"/>
      <c r="RJH106" s="154"/>
      <c r="RJI106" s="154"/>
      <c r="RJJ106" s="154"/>
      <c r="RJK106" s="154"/>
      <c r="RJL106" s="154"/>
      <c r="RJM106" s="154"/>
      <c r="RJN106" s="154"/>
      <c r="RJO106" s="154"/>
      <c r="RJP106" s="154"/>
      <c r="RJQ106" s="154"/>
      <c r="RJR106" s="154"/>
      <c r="RJS106" s="154"/>
      <c r="RJT106" s="154"/>
      <c r="RJU106" s="154"/>
      <c r="RJV106" s="154"/>
      <c r="RJW106" s="154"/>
      <c r="RJX106" s="154"/>
      <c r="RJY106" s="154"/>
      <c r="RJZ106" s="154"/>
      <c r="RKA106" s="154"/>
      <c r="RKB106" s="154"/>
      <c r="RKC106" s="154"/>
      <c r="RKD106" s="154"/>
      <c r="RKE106" s="154"/>
      <c r="RKF106" s="154"/>
      <c r="RKG106" s="154"/>
      <c r="RKH106" s="154"/>
      <c r="RKI106" s="154"/>
      <c r="RKJ106" s="154"/>
      <c r="RKK106" s="154"/>
      <c r="RKL106" s="154"/>
      <c r="RKM106" s="154"/>
      <c r="RKN106" s="154"/>
      <c r="RKO106" s="154"/>
      <c r="RKP106" s="154"/>
      <c r="RKQ106" s="154"/>
      <c r="RKR106" s="154"/>
      <c r="RKS106" s="154"/>
      <c r="RKT106" s="154"/>
      <c r="RKU106" s="154"/>
      <c r="RKV106" s="154"/>
      <c r="RKW106" s="154"/>
      <c r="RKX106" s="154"/>
      <c r="RKY106" s="154"/>
      <c r="RKZ106" s="154"/>
      <c r="RLA106" s="154"/>
      <c r="RLB106" s="154"/>
      <c r="RLC106" s="154"/>
      <c r="RLD106" s="154"/>
      <c r="RLE106" s="154"/>
      <c r="RLF106" s="154"/>
      <c r="RLG106" s="154"/>
      <c r="RLH106" s="154"/>
      <c r="RLI106" s="154"/>
      <c r="RLJ106" s="154"/>
      <c r="RLK106" s="154"/>
      <c r="RLL106" s="154"/>
      <c r="RLM106" s="154"/>
      <c r="RLN106" s="154"/>
      <c r="RLO106" s="154"/>
      <c r="RLP106" s="154"/>
      <c r="RLQ106" s="154"/>
      <c r="RLR106" s="154"/>
      <c r="RLS106" s="154"/>
      <c r="RLT106" s="154"/>
      <c r="RLU106" s="154"/>
      <c r="RLV106" s="154"/>
      <c r="RLW106" s="154"/>
      <c r="RLX106" s="154"/>
      <c r="RLY106" s="154"/>
      <c r="RLZ106" s="154"/>
      <c r="RMA106" s="154"/>
      <c r="RMB106" s="154"/>
      <c r="RMC106" s="154"/>
      <c r="RMD106" s="154"/>
      <c r="RME106" s="154"/>
      <c r="RMF106" s="154"/>
      <c r="RMG106" s="154"/>
      <c r="RMH106" s="154"/>
      <c r="RMI106" s="154"/>
      <c r="RMJ106" s="154"/>
      <c r="RMK106" s="154"/>
      <c r="RML106" s="154"/>
      <c r="RMM106" s="154"/>
      <c r="RMN106" s="154"/>
      <c r="RMO106" s="154"/>
      <c r="RMP106" s="154"/>
      <c r="RMQ106" s="154"/>
      <c r="RMR106" s="154"/>
      <c r="RMS106" s="154"/>
      <c r="RMT106" s="154"/>
      <c r="RMU106" s="154"/>
      <c r="RMV106" s="154"/>
      <c r="RMW106" s="154"/>
      <c r="RMX106" s="154"/>
      <c r="RMY106" s="154"/>
      <c r="RMZ106" s="154"/>
      <c r="RNA106" s="154"/>
      <c r="RNB106" s="154"/>
      <c r="RNC106" s="154"/>
      <c r="RND106" s="154"/>
      <c r="RNE106" s="154"/>
      <c r="RNF106" s="154"/>
      <c r="RNG106" s="154"/>
      <c r="RNH106" s="154"/>
      <c r="RNI106" s="154"/>
      <c r="RNJ106" s="154"/>
      <c r="RNK106" s="154"/>
      <c r="RNL106" s="154"/>
      <c r="RNM106" s="154"/>
      <c r="RNN106" s="154"/>
      <c r="RNO106" s="154"/>
      <c r="RNP106" s="154"/>
      <c r="RNQ106" s="154"/>
      <c r="RNR106" s="154"/>
      <c r="RNS106" s="154"/>
      <c r="RNT106" s="154"/>
      <c r="RNU106" s="154"/>
      <c r="RNV106" s="154"/>
      <c r="RNW106" s="154"/>
      <c r="RNX106" s="154"/>
      <c r="RNY106" s="154"/>
      <c r="RNZ106" s="154"/>
      <c r="ROA106" s="154"/>
      <c r="ROB106" s="154"/>
      <c r="ROC106" s="154"/>
      <c r="ROD106" s="154"/>
      <c r="ROE106" s="154"/>
      <c r="ROF106" s="154"/>
      <c r="ROG106" s="154"/>
      <c r="ROH106" s="154"/>
      <c r="ROI106" s="154"/>
      <c r="ROJ106" s="154"/>
      <c r="ROK106" s="154"/>
      <c r="ROL106" s="154"/>
      <c r="ROM106" s="154"/>
      <c r="RON106" s="154"/>
      <c r="ROO106" s="154"/>
      <c r="ROP106" s="154"/>
      <c r="ROQ106" s="154"/>
      <c r="ROR106" s="154"/>
      <c r="ROS106" s="154"/>
      <c r="ROT106" s="154"/>
      <c r="ROU106" s="154"/>
      <c r="ROV106" s="154"/>
      <c r="ROW106" s="154"/>
      <c r="ROX106" s="154"/>
      <c r="ROY106" s="154"/>
      <c r="ROZ106" s="154"/>
      <c r="RPA106" s="154"/>
      <c r="RPB106" s="154"/>
      <c r="RPC106" s="154"/>
      <c r="RPD106" s="154"/>
      <c r="RPE106" s="154"/>
      <c r="RPF106" s="154"/>
      <c r="RPG106" s="154"/>
      <c r="RPH106" s="154"/>
      <c r="RPI106" s="154"/>
      <c r="RPJ106" s="154"/>
      <c r="RPK106" s="154"/>
      <c r="RPL106" s="154"/>
      <c r="RPM106" s="154"/>
      <c r="RPN106" s="154"/>
      <c r="RPO106" s="154"/>
      <c r="RPP106" s="154"/>
      <c r="RPQ106" s="154"/>
      <c r="RPR106" s="154"/>
      <c r="RPS106" s="154"/>
      <c r="RPT106" s="154"/>
      <c r="RPU106" s="154"/>
      <c r="RPV106" s="154"/>
      <c r="RPW106" s="154"/>
      <c r="RPX106" s="154"/>
      <c r="RPY106" s="154"/>
      <c r="RPZ106" s="154"/>
      <c r="RQA106" s="154"/>
      <c r="RQB106" s="154"/>
      <c r="RQC106" s="154"/>
      <c r="RQD106" s="154"/>
      <c r="RQE106" s="154"/>
      <c r="RQF106" s="154"/>
      <c r="RQG106" s="154"/>
      <c r="RQH106" s="154"/>
      <c r="RQI106" s="154"/>
      <c r="RQJ106" s="154"/>
      <c r="RQK106" s="154"/>
      <c r="RQL106" s="154"/>
      <c r="RQM106" s="154"/>
      <c r="RQN106" s="154"/>
      <c r="RQO106" s="154"/>
      <c r="RQP106" s="154"/>
      <c r="RQQ106" s="154"/>
      <c r="RQR106" s="154"/>
      <c r="RQS106" s="154"/>
      <c r="RQT106" s="154"/>
      <c r="RQU106" s="154"/>
      <c r="RQV106" s="154"/>
      <c r="RQW106" s="154"/>
      <c r="RQX106" s="154"/>
      <c r="RQY106" s="154"/>
      <c r="RQZ106" s="154"/>
      <c r="RRA106" s="154"/>
      <c r="RRB106" s="154"/>
      <c r="RRC106" s="154"/>
      <c r="RRD106" s="154"/>
      <c r="RRE106" s="154"/>
      <c r="RRF106" s="154"/>
      <c r="RRG106" s="154"/>
      <c r="RRH106" s="154"/>
      <c r="RRI106" s="154"/>
      <c r="RRJ106" s="154"/>
      <c r="RRK106" s="154"/>
      <c r="RRL106" s="154"/>
      <c r="RRM106" s="154"/>
      <c r="RRN106" s="154"/>
      <c r="RRO106" s="154"/>
      <c r="RRP106" s="154"/>
      <c r="RRQ106" s="154"/>
      <c r="RRR106" s="154"/>
      <c r="RRS106" s="154"/>
      <c r="RRT106" s="154"/>
      <c r="RRU106" s="154"/>
      <c r="RRV106" s="154"/>
      <c r="RRW106" s="154"/>
      <c r="RRX106" s="154"/>
      <c r="RRY106" s="154"/>
      <c r="RRZ106" s="154"/>
      <c r="RSA106" s="154"/>
      <c r="RSB106" s="154"/>
      <c r="RSC106" s="154"/>
      <c r="RSD106" s="154"/>
      <c r="RSE106" s="154"/>
      <c r="RSF106" s="154"/>
      <c r="RSG106" s="154"/>
      <c r="RSH106" s="154"/>
      <c r="RSI106" s="154"/>
      <c r="RSJ106" s="154"/>
      <c r="RSK106" s="154"/>
      <c r="RSL106" s="154"/>
      <c r="RSM106" s="154"/>
      <c r="RSN106" s="154"/>
      <c r="RSO106" s="154"/>
      <c r="RSP106" s="154"/>
      <c r="RSQ106" s="154"/>
      <c r="RSR106" s="154"/>
      <c r="RSS106" s="154"/>
      <c r="RST106" s="154"/>
      <c r="RSU106" s="154"/>
      <c r="RSV106" s="154"/>
      <c r="RSW106" s="154"/>
      <c r="RSX106" s="154"/>
      <c r="RSY106" s="154"/>
      <c r="RSZ106" s="154"/>
      <c r="RTA106" s="154"/>
      <c r="RTB106" s="154"/>
      <c r="RTC106" s="154"/>
      <c r="RTD106" s="154"/>
      <c r="RTE106" s="154"/>
      <c r="RTF106" s="154"/>
      <c r="RTG106" s="154"/>
      <c r="RTH106" s="154"/>
      <c r="RTI106" s="154"/>
      <c r="RTJ106" s="154"/>
      <c r="RTK106" s="154"/>
      <c r="RTL106" s="154"/>
      <c r="RTM106" s="154"/>
      <c r="RTN106" s="154"/>
      <c r="RTO106" s="154"/>
      <c r="RTP106" s="154"/>
      <c r="RTQ106" s="154"/>
      <c r="RTR106" s="154"/>
      <c r="RTS106" s="154"/>
      <c r="RTT106" s="154"/>
      <c r="RTU106" s="154"/>
      <c r="RTV106" s="154"/>
      <c r="RTW106" s="154"/>
      <c r="RTX106" s="154"/>
      <c r="RTY106" s="154"/>
      <c r="RTZ106" s="154"/>
      <c r="RUA106" s="154"/>
      <c r="RUB106" s="154"/>
      <c r="RUC106" s="154"/>
      <c r="RUD106" s="154"/>
      <c r="RUE106" s="154"/>
      <c r="RUF106" s="154"/>
      <c r="RUG106" s="154"/>
      <c r="RUH106" s="154"/>
      <c r="RUI106" s="154"/>
      <c r="RUJ106" s="154"/>
      <c r="RUK106" s="154"/>
      <c r="RUL106" s="154"/>
      <c r="RUM106" s="154"/>
      <c r="RUN106" s="154"/>
      <c r="RUO106" s="154"/>
      <c r="RUP106" s="154"/>
      <c r="RUQ106" s="154"/>
      <c r="RUR106" s="154"/>
      <c r="RUS106" s="154"/>
      <c r="RUT106" s="154"/>
      <c r="RUU106" s="154"/>
      <c r="RUV106" s="154"/>
      <c r="RUW106" s="154"/>
      <c r="RUX106" s="154"/>
      <c r="RUY106" s="154"/>
      <c r="RUZ106" s="154"/>
      <c r="RVA106" s="154"/>
      <c r="RVB106" s="154"/>
      <c r="RVC106" s="154"/>
      <c r="RVD106" s="154"/>
      <c r="RVE106" s="154"/>
      <c r="RVF106" s="154"/>
      <c r="RVG106" s="154"/>
      <c r="RVH106" s="154"/>
      <c r="RVI106" s="154"/>
      <c r="RVJ106" s="154"/>
      <c r="RVK106" s="154"/>
      <c r="RVL106" s="154"/>
      <c r="RVM106" s="154"/>
      <c r="RVN106" s="154"/>
      <c r="RVO106" s="154"/>
      <c r="RVP106" s="154"/>
      <c r="RVQ106" s="154"/>
      <c r="RVR106" s="154"/>
      <c r="RVS106" s="154"/>
      <c r="RVT106" s="154"/>
      <c r="RVU106" s="154"/>
      <c r="RVV106" s="154"/>
      <c r="RVW106" s="154"/>
      <c r="RVX106" s="154"/>
      <c r="RVY106" s="154"/>
      <c r="RVZ106" s="154"/>
      <c r="RWA106" s="154"/>
      <c r="RWB106" s="154"/>
      <c r="RWC106" s="154"/>
      <c r="RWD106" s="154"/>
      <c r="RWE106" s="154"/>
      <c r="RWF106" s="154"/>
      <c r="RWG106" s="154"/>
      <c r="RWH106" s="154"/>
      <c r="RWI106" s="154"/>
      <c r="RWJ106" s="154"/>
      <c r="RWK106" s="154"/>
      <c r="RWL106" s="154"/>
      <c r="RWM106" s="154"/>
      <c r="RWN106" s="154"/>
      <c r="RWO106" s="154"/>
      <c r="RWP106" s="154"/>
      <c r="RWQ106" s="154"/>
      <c r="RWR106" s="154"/>
      <c r="RWS106" s="154"/>
      <c r="RWT106" s="154"/>
      <c r="RWU106" s="154"/>
      <c r="RWV106" s="154"/>
      <c r="RWW106" s="154"/>
      <c r="RWX106" s="154"/>
      <c r="RWY106" s="154"/>
      <c r="RWZ106" s="154"/>
      <c r="RXA106" s="154"/>
      <c r="RXB106" s="154"/>
      <c r="RXC106" s="154"/>
      <c r="RXD106" s="154"/>
      <c r="RXE106" s="154"/>
      <c r="RXF106" s="154"/>
      <c r="RXG106" s="154"/>
      <c r="RXH106" s="154"/>
      <c r="RXI106" s="154"/>
      <c r="RXJ106" s="154"/>
      <c r="RXK106" s="154"/>
      <c r="RXL106" s="154"/>
      <c r="RXM106" s="154"/>
      <c r="RXN106" s="154"/>
      <c r="RXO106" s="154"/>
      <c r="RXP106" s="154"/>
      <c r="RXQ106" s="154"/>
      <c r="RXR106" s="154"/>
      <c r="RXS106" s="154"/>
      <c r="RXT106" s="154"/>
      <c r="RXU106" s="154"/>
      <c r="RXV106" s="154"/>
      <c r="RXW106" s="154"/>
      <c r="RXX106" s="154"/>
      <c r="RXY106" s="154"/>
      <c r="RXZ106" s="154"/>
      <c r="RYA106" s="154"/>
      <c r="RYB106" s="154"/>
      <c r="RYC106" s="154"/>
      <c r="RYD106" s="154"/>
      <c r="RYE106" s="154"/>
      <c r="RYF106" s="154"/>
      <c r="RYG106" s="154"/>
      <c r="RYH106" s="154"/>
      <c r="RYI106" s="154"/>
      <c r="RYJ106" s="154"/>
      <c r="RYK106" s="154"/>
      <c r="RYL106" s="154"/>
      <c r="RYM106" s="154"/>
      <c r="RYN106" s="154"/>
      <c r="RYO106" s="154"/>
      <c r="RYP106" s="154"/>
      <c r="RYQ106" s="154"/>
      <c r="RYR106" s="154"/>
      <c r="RYS106" s="154"/>
      <c r="RYT106" s="154"/>
      <c r="RYU106" s="154"/>
      <c r="RYV106" s="154"/>
      <c r="RYW106" s="154"/>
      <c r="RYX106" s="154"/>
      <c r="RYY106" s="154"/>
      <c r="RYZ106" s="154"/>
      <c r="RZA106" s="154"/>
      <c r="RZB106" s="154"/>
      <c r="RZC106" s="154"/>
      <c r="RZD106" s="154"/>
      <c r="RZE106" s="154"/>
      <c r="RZF106" s="154"/>
      <c r="RZG106" s="154"/>
      <c r="RZH106" s="154"/>
      <c r="RZI106" s="154"/>
      <c r="RZJ106" s="154"/>
      <c r="RZK106" s="154"/>
      <c r="RZL106" s="154"/>
      <c r="RZM106" s="154"/>
      <c r="RZN106" s="154"/>
      <c r="RZO106" s="154"/>
      <c r="RZP106" s="154"/>
      <c r="RZQ106" s="154"/>
      <c r="RZR106" s="154"/>
      <c r="RZS106" s="154"/>
      <c r="RZT106" s="154"/>
      <c r="RZU106" s="154"/>
      <c r="RZV106" s="154"/>
      <c r="RZW106" s="154"/>
      <c r="RZX106" s="154"/>
      <c r="RZY106" s="154"/>
      <c r="RZZ106" s="154"/>
      <c r="SAA106" s="154"/>
      <c r="SAB106" s="154"/>
      <c r="SAC106" s="154"/>
      <c r="SAD106" s="154"/>
      <c r="SAE106" s="154"/>
      <c r="SAF106" s="154"/>
      <c r="SAG106" s="154"/>
      <c r="SAH106" s="154"/>
      <c r="SAI106" s="154"/>
      <c r="SAJ106" s="154"/>
      <c r="SAK106" s="154"/>
      <c r="SAL106" s="154"/>
      <c r="SAM106" s="154"/>
      <c r="SAN106" s="154"/>
      <c r="SAO106" s="154"/>
      <c r="SAP106" s="154"/>
      <c r="SAQ106" s="154"/>
      <c r="SAR106" s="154"/>
      <c r="SAS106" s="154"/>
      <c r="SAT106" s="154"/>
      <c r="SAU106" s="154"/>
      <c r="SAV106" s="154"/>
      <c r="SAW106" s="154"/>
      <c r="SAX106" s="154"/>
      <c r="SAY106" s="154"/>
      <c r="SAZ106" s="154"/>
      <c r="SBA106" s="154"/>
      <c r="SBB106" s="154"/>
      <c r="SBC106" s="154"/>
      <c r="SBD106" s="154"/>
      <c r="SBE106" s="154"/>
      <c r="SBF106" s="154"/>
      <c r="SBG106" s="154"/>
      <c r="SBH106" s="154"/>
      <c r="SBI106" s="154"/>
      <c r="SBJ106" s="154"/>
      <c r="SBK106" s="154"/>
      <c r="SBL106" s="154"/>
      <c r="SBM106" s="154"/>
      <c r="SBN106" s="154"/>
      <c r="SBO106" s="154"/>
      <c r="SBP106" s="154"/>
      <c r="SBQ106" s="154"/>
      <c r="SBR106" s="154"/>
      <c r="SBS106" s="154"/>
      <c r="SBT106" s="154"/>
      <c r="SBU106" s="154"/>
      <c r="SBV106" s="154"/>
      <c r="SBW106" s="154"/>
      <c r="SBX106" s="154"/>
      <c r="SBY106" s="154"/>
      <c r="SBZ106" s="154"/>
      <c r="SCA106" s="154"/>
      <c r="SCB106" s="154"/>
      <c r="SCC106" s="154"/>
      <c r="SCD106" s="154"/>
      <c r="SCE106" s="154"/>
      <c r="SCF106" s="154"/>
      <c r="SCG106" s="154"/>
      <c r="SCH106" s="154"/>
      <c r="SCI106" s="154"/>
      <c r="SCJ106" s="154"/>
      <c r="SCK106" s="154"/>
      <c r="SCL106" s="154"/>
      <c r="SCM106" s="154"/>
      <c r="SCN106" s="154"/>
      <c r="SCO106" s="154"/>
      <c r="SCP106" s="154"/>
      <c r="SCQ106" s="154"/>
      <c r="SCR106" s="154"/>
      <c r="SCS106" s="154"/>
      <c r="SCT106" s="154"/>
      <c r="SCU106" s="154"/>
      <c r="SCV106" s="154"/>
      <c r="SCW106" s="154"/>
      <c r="SCX106" s="154"/>
      <c r="SCY106" s="154"/>
      <c r="SCZ106" s="154"/>
      <c r="SDA106" s="154"/>
      <c r="SDB106" s="154"/>
      <c r="SDC106" s="154"/>
      <c r="SDD106" s="154"/>
      <c r="SDE106" s="154"/>
      <c r="SDF106" s="154"/>
      <c r="SDG106" s="154"/>
      <c r="SDH106" s="154"/>
      <c r="SDI106" s="154"/>
      <c r="SDJ106" s="154"/>
      <c r="SDK106" s="154"/>
      <c r="SDL106" s="154"/>
      <c r="SDM106" s="154"/>
      <c r="SDN106" s="154"/>
      <c r="SDO106" s="154"/>
      <c r="SDP106" s="154"/>
      <c r="SDQ106" s="154"/>
      <c r="SDR106" s="154"/>
      <c r="SDS106" s="154"/>
      <c r="SDT106" s="154"/>
      <c r="SDU106" s="154"/>
      <c r="SDV106" s="154"/>
      <c r="SDW106" s="154"/>
      <c r="SDX106" s="154"/>
      <c r="SDY106" s="154"/>
      <c r="SDZ106" s="154"/>
      <c r="SEA106" s="154"/>
      <c r="SEB106" s="154"/>
      <c r="SEC106" s="154"/>
      <c r="SED106" s="154"/>
      <c r="SEE106" s="154"/>
      <c r="SEF106" s="154"/>
      <c r="SEG106" s="154"/>
      <c r="SEH106" s="154"/>
      <c r="SEI106" s="154"/>
      <c r="SEJ106" s="154"/>
      <c r="SEK106" s="154"/>
      <c r="SEL106" s="154"/>
      <c r="SEM106" s="154"/>
      <c r="SEN106" s="154"/>
      <c r="SEO106" s="154"/>
      <c r="SEP106" s="154"/>
      <c r="SEQ106" s="154"/>
      <c r="SER106" s="154"/>
      <c r="SES106" s="154"/>
      <c r="SET106" s="154"/>
      <c r="SEU106" s="154"/>
      <c r="SEV106" s="154"/>
      <c r="SEW106" s="154"/>
      <c r="SEX106" s="154"/>
      <c r="SEY106" s="154"/>
      <c r="SEZ106" s="154"/>
      <c r="SFA106" s="154"/>
      <c r="SFB106" s="154"/>
      <c r="SFC106" s="154"/>
      <c r="SFD106" s="154"/>
      <c r="SFE106" s="154"/>
      <c r="SFF106" s="154"/>
      <c r="SFG106" s="154"/>
      <c r="SFH106" s="154"/>
      <c r="SFI106" s="154"/>
      <c r="SFJ106" s="154"/>
      <c r="SFK106" s="154"/>
      <c r="SFL106" s="154"/>
      <c r="SFM106" s="154"/>
      <c r="SFN106" s="154"/>
      <c r="SFO106" s="154"/>
      <c r="SFP106" s="154"/>
      <c r="SFQ106" s="154"/>
      <c r="SFR106" s="154"/>
      <c r="SFS106" s="154"/>
      <c r="SFT106" s="154"/>
      <c r="SFU106" s="154"/>
      <c r="SFV106" s="154"/>
      <c r="SFW106" s="154"/>
      <c r="SFX106" s="154"/>
      <c r="SFY106" s="154"/>
      <c r="SFZ106" s="154"/>
      <c r="SGA106" s="154"/>
      <c r="SGB106" s="154"/>
      <c r="SGC106" s="154"/>
      <c r="SGD106" s="154"/>
      <c r="SGE106" s="154"/>
      <c r="SGF106" s="154"/>
      <c r="SGG106" s="154"/>
      <c r="SGH106" s="154"/>
      <c r="SGI106" s="154"/>
      <c r="SGJ106" s="154"/>
      <c r="SGK106" s="154"/>
      <c r="SGL106" s="154"/>
      <c r="SGM106" s="154"/>
      <c r="SGN106" s="154"/>
      <c r="SGO106" s="154"/>
      <c r="SGP106" s="154"/>
      <c r="SGQ106" s="154"/>
      <c r="SGR106" s="154"/>
      <c r="SGS106" s="154"/>
      <c r="SGT106" s="154"/>
      <c r="SGU106" s="154"/>
      <c r="SGV106" s="154"/>
      <c r="SGW106" s="154"/>
      <c r="SGX106" s="154"/>
      <c r="SGY106" s="154"/>
      <c r="SGZ106" s="154"/>
      <c r="SHA106" s="154"/>
      <c r="SHB106" s="154"/>
      <c r="SHC106" s="154"/>
      <c r="SHD106" s="154"/>
      <c r="SHE106" s="154"/>
      <c r="SHF106" s="154"/>
      <c r="SHG106" s="154"/>
      <c r="SHH106" s="154"/>
      <c r="SHI106" s="154"/>
      <c r="SHJ106" s="154"/>
      <c r="SHK106" s="154"/>
      <c r="SHL106" s="154"/>
      <c r="SHM106" s="154"/>
      <c r="SHN106" s="154"/>
      <c r="SHO106" s="154"/>
      <c r="SHP106" s="154"/>
      <c r="SHQ106" s="154"/>
      <c r="SHR106" s="154"/>
      <c r="SHS106" s="154"/>
      <c r="SHT106" s="154"/>
      <c r="SHU106" s="154"/>
      <c r="SHV106" s="154"/>
      <c r="SHW106" s="154"/>
      <c r="SHX106" s="154"/>
      <c r="SHY106" s="154"/>
      <c r="SHZ106" s="154"/>
      <c r="SIA106" s="154"/>
      <c r="SIB106" s="154"/>
      <c r="SIC106" s="154"/>
      <c r="SID106" s="154"/>
      <c r="SIE106" s="154"/>
      <c r="SIF106" s="154"/>
      <c r="SIG106" s="154"/>
      <c r="SIH106" s="154"/>
      <c r="SII106" s="154"/>
      <c r="SIJ106" s="154"/>
      <c r="SIK106" s="154"/>
      <c r="SIL106" s="154"/>
      <c r="SIM106" s="154"/>
      <c r="SIN106" s="154"/>
      <c r="SIO106" s="154"/>
      <c r="SIP106" s="154"/>
      <c r="SIQ106" s="154"/>
      <c r="SIR106" s="154"/>
      <c r="SIS106" s="154"/>
      <c r="SIT106" s="154"/>
      <c r="SIU106" s="154"/>
      <c r="SIV106" s="154"/>
      <c r="SIW106" s="154"/>
      <c r="SIX106" s="154"/>
      <c r="SIY106" s="154"/>
      <c r="SIZ106" s="154"/>
      <c r="SJA106" s="154"/>
      <c r="SJB106" s="154"/>
      <c r="SJC106" s="154"/>
      <c r="SJD106" s="154"/>
      <c r="SJE106" s="154"/>
      <c r="SJF106" s="154"/>
      <c r="SJG106" s="154"/>
      <c r="SJH106" s="154"/>
      <c r="SJI106" s="154"/>
      <c r="SJJ106" s="154"/>
      <c r="SJK106" s="154"/>
      <c r="SJL106" s="154"/>
      <c r="SJM106" s="154"/>
      <c r="SJN106" s="154"/>
      <c r="SJO106" s="154"/>
      <c r="SJP106" s="154"/>
      <c r="SJQ106" s="154"/>
      <c r="SJR106" s="154"/>
      <c r="SJS106" s="154"/>
      <c r="SJT106" s="154"/>
      <c r="SJU106" s="154"/>
      <c r="SJV106" s="154"/>
      <c r="SJW106" s="154"/>
      <c r="SJX106" s="154"/>
      <c r="SJY106" s="154"/>
      <c r="SJZ106" s="154"/>
      <c r="SKA106" s="154"/>
      <c r="SKB106" s="154"/>
      <c r="SKC106" s="154"/>
      <c r="SKD106" s="154"/>
      <c r="SKE106" s="154"/>
      <c r="SKF106" s="154"/>
      <c r="SKG106" s="154"/>
      <c r="SKH106" s="154"/>
      <c r="SKI106" s="154"/>
      <c r="SKJ106" s="154"/>
      <c r="SKK106" s="154"/>
      <c r="SKL106" s="154"/>
      <c r="SKM106" s="154"/>
      <c r="SKN106" s="154"/>
      <c r="SKO106" s="154"/>
      <c r="SKP106" s="154"/>
      <c r="SKQ106" s="154"/>
      <c r="SKR106" s="154"/>
      <c r="SKS106" s="154"/>
      <c r="SKT106" s="154"/>
      <c r="SKU106" s="154"/>
      <c r="SKV106" s="154"/>
      <c r="SKW106" s="154"/>
      <c r="SKX106" s="154"/>
      <c r="SKY106" s="154"/>
      <c r="SKZ106" s="154"/>
      <c r="SLA106" s="154"/>
      <c r="SLB106" s="154"/>
      <c r="SLC106" s="154"/>
      <c r="SLD106" s="154"/>
      <c r="SLE106" s="154"/>
      <c r="SLF106" s="154"/>
      <c r="SLG106" s="154"/>
      <c r="SLH106" s="154"/>
      <c r="SLI106" s="154"/>
      <c r="SLJ106" s="154"/>
      <c r="SLK106" s="154"/>
      <c r="SLL106" s="154"/>
      <c r="SLM106" s="154"/>
      <c r="SLN106" s="154"/>
      <c r="SLO106" s="154"/>
      <c r="SLP106" s="154"/>
      <c r="SLQ106" s="154"/>
      <c r="SLR106" s="154"/>
      <c r="SLS106" s="154"/>
      <c r="SLT106" s="154"/>
      <c r="SLU106" s="154"/>
      <c r="SLV106" s="154"/>
      <c r="SLW106" s="154"/>
      <c r="SLX106" s="154"/>
      <c r="SLY106" s="154"/>
      <c r="SLZ106" s="154"/>
      <c r="SMA106" s="154"/>
      <c r="SMB106" s="154"/>
      <c r="SMC106" s="154"/>
      <c r="SMD106" s="154"/>
      <c r="SME106" s="154"/>
      <c r="SMF106" s="154"/>
      <c r="SMG106" s="154"/>
      <c r="SMH106" s="154"/>
      <c r="SMI106" s="154"/>
      <c r="SMJ106" s="154"/>
      <c r="SMK106" s="154"/>
      <c r="SML106" s="154"/>
      <c r="SMM106" s="154"/>
      <c r="SMN106" s="154"/>
      <c r="SMO106" s="154"/>
      <c r="SMP106" s="154"/>
      <c r="SMQ106" s="154"/>
      <c r="SMR106" s="154"/>
      <c r="SMS106" s="154"/>
      <c r="SMT106" s="154"/>
      <c r="SMU106" s="154"/>
      <c r="SMV106" s="154"/>
      <c r="SMW106" s="154"/>
      <c r="SMX106" s="154"/>
      <c r="SMY106" s="154"/>
      <c r="SMZ106" s="154"/>
      <c r="SNA106" s="154"/>
      <c r="SNB106" s="154"/>
      <c r="SNC106" s="154"/>
      <c r="SND106" s="154"/>
      <c r="SNE106" s="154"/>
      <c r="SNF106" s="154"/>
      <c r="SNG106" s="154"/>
      <c r="SNH106" s="154"/>
      <c r="SNI106" s="154"/>
      <c r="SNJ106" s="154"/>
      <c r="SNK106" s="154"/>
      <c r="SNL106" s="154"/>
      <c r="SNM106" s="154"/>
      <c r="SNN106" s="154"/>
      <c r="SNO106" s="154"/>
      <c r="SNP106" s="154"/>
      <c r="SNQ106" s="154"/>
      <c r="SNR106" s="154"/>
      <c r="SNS106" s="154"/>
      <c r="SNT106" s="154"/>
      <c r="SNU106" s="154"/>
      <c r="SNV106" s="154"/>
      <c r="SNW106" s="154"/>
      <c r="SNX106" s="154"/>
      <c r="SNY106" s="154"/>
      <c r="SNZ106" s="154"/>
      <c r="SOA106" s="154"/>
      <c r="SOB106" s="154"/>
      <c r="SOC106" s="154"/>
      <c r="SOD106" s="154"/>
      <c r="SOE106" s="154"/>
      <c r="SOF106" s="154"/>
      <c r="SOG106" s="154"/>
      <c r="SOH106" s="154"/>
      <c r="SOI106" s="154"/>
      <c r="SOJ106" s="154"/>
      <c r="SOK106" s="154"/>
      <c r="SOL106" s="154"/>
      <c r="SOM106" s="154"/>
      <c r="SON106" s="154"/>
      <c r="SOO106" s="154"/>
      <c r="SOP106" s="154"/>
      <c r="SOQ106" s="154"/>
      <c r="SOR106" s="154"/>
      <c r="SOS106" s="154"/>
      <c r="SOT106" s="154"/>
      <c r="SOU106" s="154"/>
      <c r="SOV106" s="154"/>
      <c r="SOW106" s="154"/>
      <c r="SOX106" s="154"/>
      <c r="SOY106" s="154"/>
      <c r="SOZ106" s="154"/>
      <c r="SPA106" s="154"/>
      <c r="SPB106" s="154"/>
      <c r="SPC106" s="154"/>
      <c r="SPD106" s="154"/>
      <c r="SPE106" s="154"/>
      <c r="SPF106" s="154"/>
      <c r="SPG106" s="154"/>
      <c r="SPH106" s="154"/>
      <c r="SPI106" s="154"/>
      <c r="SPJ106" s="154"/>
      <c r="SPK106" s="154"/>
      <c r="SPL106" s="154"/>
      <c r="SPM106" s="154"/>
      <c r="SPN106" s="154"/>
      <c r="SPO106" s="154"/>
      <c r="SPP106" s="154"/>
      <c r="SPQ106" s="154"/>
      <c r="SPR106" s="154"/>
      <c r="SPS106" s="154"/>
      <c r="SPT106" s="154"/>
      <c r="SPU106" s="154"/>
      <c r="SPV106" s="154"/>
      <c r="SPW106" s="154"/>
      <c r="SPX106" s="154"/>
      <c r="SPY106" s="154"/>
      <c r="SPZ106" s="154"/>
      <c r="SQA106" s="154"/>
      <c r="SQB106" s="154"/>
      <c r="SQC106" s="154"/>
      <c r="SQD106" s="154"/>
      <c r="SQE106" s="154"/>
      <c r="SQF106" s="154"/>
      <c r="SQG106" s="154"/>
      <c r="SQH106" s="154"/>
      <c r="SQI106" s="154"/>
      <c r="SQJ106" s="154"/>
      <c r="SQK106" s="154"/>
      <c r="SQL106" s="154"/>
      <c r="SQM106" s="154"/>
      <c r="SQN106" s="154"/>
      <c r="SQO106" s="154"/>
      <c r="SQP106" s="154"/>
      <c r="SQQ106" s="154"/>
      <c r="SQR106" s="154"/>
      <c r="SQS106" s="154"/>
      <c r="SQT106" s="154"/>
      <c r="SQU106" s="154"/>
      <c r="SQV106" s="154"/>
      <c r="SQW106" s="154"/>
      <c r="SQX106" s="154"/>
      <c r="SQY106" s="154"/>
      <c r="SQZ106" s="154"/>
      <c r="SRA106" s="154"/>
      <c r="SRB106" s="154"/>
      <c r="SRC106" s="154"/>
      <c r="SRD106" s="154"/>
      <c r="SRE106" s="154"/>
      <c r="SRF106" s="154"/>
      <c r="SRG106" s="154"/>
      <c r="SRH106" s="154"/>
      <c r="SRI106" s="154"/>
      <c r="SRJ106" s="154"/>
      <c r="SRK106" s="154"/>
      <c r="SRL106" s="154"/>
      <c r="SRM106" s="154"/>
      <c r="SRN106" s="154"/>
      <c r="SRO106" s="154"/>
      <c r="SRP106" s="154"/>
      <c r="SRQ106" s="154"/>
      <c r="SRR106" s="154"/>
      <c r="SRS106" s="154"/>
      <c r="SRT106" s="154"/>
      <c r="SRU106" s="154"/>
      <c r="SRV106" s="154"/>
      <c r="SRW106" s="154"/>
      <c r="SRX106" s="154"/>
      <c r="SRY106" s="154"/>
      <c r="SRZ106" s="154"/>
      <c r="SSA106" s="154"/>
      <c r="SSB106" s="154"/>
      <c r="SSC106" s="154"/>
      <c r="SSD106" s="154"/>
      <c r="SSE106" s="154"/>
      <c r="SSF106" s="154"/>
      <c r="SSG106" s="154"/>
      <c r="SSH106" s="154"/>
      <c r="SSI106" s="154"/>
      <c r="SSJ106" s="154"/>
      <c r="SSK106" s="154"/>
      <c r="SSL106" s="154"/>
      <c r="SSM106" s="154"/>
      <c r="SSN106" s="154"/>
      <c r="SSO106" s="154"/>
      <c r="SSP106" s="154"/>
      <c r="SSQ106" s="154"/>
      <c r="SSR106" s="154"/>
      <c r="SSS106" s="154"/>
      <c r="SST106" s="154"/>
      <c r="SSU106" s="154"/>
      <c r="SSV106" s="154"/>
      <c r="SSW106" s="154"/>
      <c r="SSX106" s="154"/>
      <c r="SSY106" s="154"/>
      <c r="SSZ106" s="154"/>
      <c r="STA106" s="154"/>
      <c r="STB106" s="154"/>
      <c r="STC106" s="154"/>
      <c r="STD106" s="154"/>
      <c r="STE106" s="154"/>
      <c r="STF106" s="154"/>
      <c r="STG106" s="154"/>
      <c r="STH106" s="154"/>
      <c r="STI106" s="154"/>
      <c r="STJ106" s="154"/>
      <c r="STK106" s="154"/>
      <c r="STL106" s="154"/>
      <c r="STM106" s="154"/>
      <c r="STN106" s="154"/>
      <c r="STO106" s="154"/>
      <c r="STP106" s="154"/>
      <c r="STQ106" s="154"/>
      <c r="STR106" s="154"/>
      <c r="STS106" s="154"/>
      <c r="STT106" s="154"/>
      <c r="STU106" s="154"/>
      <c r="STV106" s="154"/>
      <c r="STW106" s="154"/>
      <c r="STX106" s="154"/>
      <c r="STY106" s="154"/>
      <c r="STZ106" s="154"/>
      <c r="SUA106" s="154"/>
      <c r="SUB106" s="154"/>
      <c r="SUC106" s="154"/>
      <c r="SUD106" s="154"/>
      <c r="SUE106" s="154"/>
      <c r="SUF106" s="154"/>
      <c r="SUG106" s="154"/>
      <c r="SUH106" s="154"/>
      <c r="SUI106" s="154"/>
      <c r="SUJ106" s="154"/>
      <c r="SUK106" s="154"/>
      <c r="SUL106" s="154"/>
      <c r="SUM106" s="154"/>
      <c r="SUN106" s="154"/>
      <c r="SUO106" s="154"/>
      <c r="SUP106" s="154"/>
      <c r="SUQ106" s="154"/>
      <c r="SUR106" s="154"/>
      <c r="SUS106" s="154"/>
      <c r="SUT106" s="154"/>
      <c r="SUU106" s="154"/>
      <c r="SUV106" s="154"/>
      <c r="SUW106" s="154"/>
      <c r="SUX106" s="154"/>
      <c r="SUY106" s="154"/>
      <c r="SUZ106" s="154"/>
      <c r="SVA106" s="154"/>
      <c r="SVB106" s="154"/>
      <c r="SVC106" s="154"/>
      <c r="SVD106" s="154"/>
      <c r="SVE106" s="154"/>
      <c r="SVF106" s="154"/>
      <c r="SVG106" s="154"/>
      <c r="SVH106" s="154"/>
      <c r="SVI106" s="154"/>
      <c r="SVJ106" s="154"/>
      <c r="SVK106" s="154"/>
      <c r="SVL106" s="154"/>
      <c r="SVM106" s="154"/>
      <c r="SVN106" s="154"/>
      <c r="SVO106" s="154"/>
      <c r="SVP106" s="154"/>
      <c r="SVQ106" s="154"/>
      <c r="SVR106" s="154"/>
      <c r="SVS106" s="154"/>
      <c r="SVT106" s="154"/>
      <c r="SVU106" s="154"/>
      <c r="SVV106" s="154"/>
      <c r="SVW106" s="154"/>
      <c r="SVX106" s="154"/>
      <c r="SVY106" s="154"/>
      <c r="SVZ106" s="154"/>
      <c r="SWA106" s="154"/>
      <c r="SWB106" s="154"/>
      <c r="SWC106" s="154"/>
      <c r="SWD106" s="154"/>
      <c r="SWE106" s="154"/>
      <c r="SWF106" s="154"/>
      <c r="SWG106" s="154"/>
      <c r="SWH106" s="154"/>
      <c r="SWI106" s="154"/>
      <c r="SWJ106" s="154"/>
      <c r="SWK106" s="154"/>
      <c r="SWL106" s="154"/>
      <c r="SWM106" s="154"/>
      <c r="SWN106" s="154"/>
      <c r="SWO106" s="154"/>
      <c r="SWP106" s="154"/>
      <c r="SWQ106" s="154"/>
      <c r="SWR106" s="154"/>
      <c r="SWS106" s="154"/>
      <c r="SWT106" s="154"/>
      <c r="SWU106" s="154"/>
      <c r="SWV106" s="154"/>
      <c r="SWW106" s="154"/>
      <c r="SWX106" s="154"/>
      <c r="SWY106" s="154"/>
      <c r="SWZ106" s="154"/>
      <c r="SXA106" s="154"/>
      <c r="SXB106" s="154"/>
      <c r="SXC106" s="154"/>
      <c r="SXD106" s="154"/>
      <c r="SXE106" s="154"/>
      <c r="SXF106" s="154"/>
      <c r="SXG106" s="154"/>
      <c r="SXH106" s="154"/>
      <c r="SXI106" s="154"/>
      <c r="SXJ106" s="154"/>
      <c r="SXK106" s="154"/>
      <c r="SXL106" s="154"/>
      <c r="SXM106" s="154"/>
      <c r="SXN106" s="154"/>
      <c r="SXO106" s="154"/>
      <c r="SXP106" s="154"/>
      <c r="SXQ106" s="154"/>
      <c r="SXR106" s="154"/>
      <c r="SXS106" s="154"/>
      <c r="SXT106" s="154"/>
      <c r="SXU106" s="154"/>
      <c r="SXV106" s="154"/>
      <c r="SXW106" s="154"/>
      <c r="SXX106" s="154"/>
      <c r="SXY106" s="154"/>
      <c r="SXZ106" s="154"/>
      <c r="SYA106" s="154"/>
      <c r="SYB106" s="154"/>
      <c r="SYC106" s="154"/>
      <c r="SYD106" s="154"/>
      <c r="SYE106" s="154"/>
      <c r="SYF106" s="154"/>
      <c r="SYG106" s="154"/>
      <c r="SYH106" s="154"/>
      <c r="SYI106" s="154"/>
      <c r="SYJ106" s="154"/>
      <c r="SYK106" s="154"/>
      <c r="SYL106" s="154"/>
      <c r="SYM106" s="154"/>
      <c r="SYN106" s="154"/>
      <c r="SYO106" s="154"/>
      <c r="SYP106" s="154"/>
      <c r="SYQ106" s="154"/>
      <c r="SYR106" s="154"/>
      <c r="SYS106" s="154"/>
      <c r="SYT106" s="154"/>
      <c r="SYU106" s="154"/>
      <c r="SYV106" s="154"/>
      <c r="SYW106" s="154"/>
      <c r="SYX106" s="154"/>
      <c r="SYY106" s="154"/>
      <c r="SYZ106" s="154"/>
      <c r="SZA106" s="154"/>
      <c r="SZB106" s="154"/>
      <c r="SZC106" s="154"/>
      <c r="SZD106" s="154"/>
      <c r="SZE106" s="154"/>
      <c r="SZF106" s="154"/>
      <c r="SZG106" s="154"/>
      <c r="SZH106" s="154"/>
      <c r="SZI106" s="154"/>
      <c r="SZJ106" s="154"/>
      <c r="SZK106" s="154"/>
      <c r="SZL106" s="154"/>
      <c r="SZM106" s="154"/>
      <c r="SZN106" s="154"/>
      <c r="SZO106" s="154"/>
      <c r="SZP106" s="154"/>
      <c r="SZQ106" s="154"/>
      <c r="SZR106" s="154"/>
      <c r="SZS106" s="154"/>
      <c r="SZT106" s="154"/>
      <c r="SZU106" s="154"/>
      <c r="SZV106" s="154"/>
      <c r="SZW106" s="154"/>
      <c r="SZX106" s="154"/>
      <c r="SZY106" s="154"/>
      <c r="SZZ106" s="154"/>
      <c r="TAA106" s="154"/>
      <c r="TAB106" s="154"/>
      <c r="TAC106" s="154"/>
      <c r="TAD106" s="154"/>
      <c r="TAE106" s="154"/>
      <c r="TAF106" s="154"/>
      <c r="TAG106" s="154"/>
      <c r="TAH106" s="154"/>
      <c r="TAI106" s="154"/>
      <c r="TAJ106" s="154"/>
      <c r="TAK106" s="154"/>
      <c r="TAL106" s="154"/>
      <c r="TAM106" s="154"/>
      <c r="TAN106" s="154"/>
      <c r="TAO106" s="154"/>
      <c r="TAP106" s="154"/>
      <c r="TAQ106" s="154"/>
      <c r="TAR106" s="154"/>
      <c r="TAS106" s="154"/>
      <c r="TAT106" s="154"/>
      <c r="TAU106" s="154"/>
      <c r="TAV106" s="154"/>
      <c r="TAW106" s="154"/>
      <c r="TAX106" s="154"/>
      <c r="TAY106" s="154"/>
      <c r="TAZ106" s="154"/>
      <c r="TBA106" s="154"/>
      <c r="TBB106" s="154"/>
      <c r="TBC106" s="154"/>
      <c r="TBD106" s="154"/>
      <c r="TBE106" s="154"/>
      <c r="TBF106" s="154"/>
      <c r="TBG106" s="154"/>
      <c r="TBH106" s="154"/>
      <c r="TBI106" s="154"/>
      <c r="TBJ106" s="154"/>
      <c r="TBK106" s="154"/>
      <c r="TBL106" s="154"/>
      <c r="TBM106" s="154"/>
      <c r="TBN106" s="154"/>
      <c r="TBO106" s="154"/>
      <c r="TBP106" s="154"/>
      <c r="TBQ106" s="154"/>
      <c r="TBR106" s="154"/>
      <c r="TBS106" s="154"/>
      <c r="TBT106" s="154"/>
      <c r="TBU106" s="154"/>
      <c r="TBV106" s="154"/>
      <c r="TBW106" s="154"/>
      <c r="TBX106" s="154"/>
      <c r="TBY106" s="154"/>
      <c r="TBZ106" s="154"/>
      <c r="TCA106" s="154"/>
      <c r="TCB106" s="154"/>
      <c r="TCC106" s="154"/>
      <c r="TCD106" s="154"/>
      <c r="TCE106" s="154"/>
      <c r="TCF106" s="154"/>
      <c r="TCG106" s="154"/>
      <c r="TCH106" s="154"/>
      <c r="TCI106" s="154"/>
      <c r="TCJ106" s="154"/>
      <c r="TCK106" s="154"/>
      <c r="TCL106" s="154"/>
      <c r="TCM106" s="154"/>
      <c r="TCN106" s="154"/>
      <c r="TCO106" s="154"/>
      <c r="TCP106" s="154"/>
      <c r="TCQ106" s="154"/>
      <c r="TCR106" s="154"/>
      <c r="TCS106" s="154"/>
      <c r="TCT106" s="154"/>
      <c r="TCU106" s="154"/>
      <c r="TCV106" s="154"/>
      <c r="TCW106" s="154"/>
      <c r="TCX106" s="154"/>
      <c r="TCY106" s="154"/>
      <c r="TCZ106" s="154"/>
      <c r="TDA106" s="154"/>
      <c r="TDB106" s="154"/>
      <c r="TDC106" s="154"/>
      <c r="TDD106" s="154"/>
      <c r="TDE106" s="154"/>
      <c r="TDF106" s="154"/>
      <c r="TDG106" s="154"/>
      <c r="TDH106" s="154"/>
      <c r="TDI106" s="154"/>
      <c r="TDJ106" s="154"/>
      <c r="TDK106" s="154"/>
      <c r="TDL106" s="154"/>
      <c r="TDM106" s="154"/>
      <c r="TDN106" s="154"/>
      <c r="TDO106" s="154"/>
      <c r="TDP106" s="154"/>
      <c r="TDQ106" s="154"/>
      <c r="TDR106" s="154"/>
      <c r="TDS106" s="154"/>
      <c r="TDT106" s="154"/>
      <c r="TDU106" s="154"/>
      <c r="TDV106" s="154"/>
      <c r="TDW106" s="154"/>
      <c r="TDX106" s="154"/>
      <c r="TDY106" s="154"/>
      <c r="TDZ106" s="154"/>
      <c r="TEA106" s="154"/>
      <c r="TEB106" s="154"/>
      <c r="TEC106" s="154"/>
      <c r="TED106" s="154"/>
      <c r="TEE106" s="154"/>
      <c r="TEF106" s="154"/>
      <c r="TEG106" s="154"/>
      <c r="TEH106" s="154"/>
      <c r="TEI106" s="154"/>
      <c r="TEJ106" s="154"/>
      <c r="TEK106" s="154"/>
      <c r="TEL106" s="154"/>
      <c r="TEM106" s="154"/>
      <c r="TEN106" s="154"/>
      <c r="TEO106" s="154"/>
      <c r="TEP106" s="154"/>
      <c r="TEQ106" s="154"/>
      <c r="TER106" s="154"/>
      <c r="TES106" s="154"/>
      <c r="TET106" s="154"/>
      <c r="TEU106" s="154"/>
      <c r="TEV106" s="154"/>
      <c r="TEW106" s="154"/>
      <c r="TEX106" s="154"/>
      <c r="TEY106" s="154"/>
      <c r="TEZ106" s="154"/>
      <c r="TFA106" s="154"/>
      <c r="TFB106" s="154"/>
      <c r="TFC106" s="154"/>
      <c r="TFD106" s="154"/>
      <c r="TFE106" s="154"/>
      <c r="TFF106" s="154"/>
      <c r="TFG106" s="154"/>
      <c r="TFH106" s="154"/>
      <c r="TFI106" s="154"/>
      <c r="TFJ106" s="154"/>
      <c r="TFK106" s="154"/>
      <c r="TFL106" s="154"/>
      <c r="TFM106" s="154"/>
      <c r="TFN106" s="154"/>
      <c r="TFO106" s="154"/>
      <c r="TFP106" s="154"/>
      <c r="TFQ106" s="154"/>
      <c r="TFR106" s="154"/>
      <c r="TFS106" s="154"/>
      <c r="TFT106" s="154"/>
      <c r="TFU106" s="154"/>
      <c r="TFV106" s="154"/>
      <c r="TFW106" s="154"/>
      <c r="TFX106" s="154"/>
      <c r="TFY106" s="154"/>
      <c r="TFZ106" s="154"/>
      <c r="TGA106" s="154"/>
      <c r="TGB106" s="154"/>
      <c r="TGC106" s="154"/>
      <c r="TGD106" s="154"/>
      <c r="TGE106" s="154"/>
      <c r="TGF106" s="154"/>
      <c r="TGG106" s="154"/>
      <c r="TGH106" s="154"/>
      <c r="TGI106" s="154"/>
      <c r="TGJ106" s="154"/>
      <c r="TGK106" s="154"/>
      <c r="TGL106" s="154"/>
      <c r="TGM106" s="154"/>
      <c r="TGN106" s="154"/>
      <c r="TGO106" s="154"/>
      <c r="TGP106" s="154"/>
      <c r="TGQ106" s="154"/>
      <c r="TGR106" s="154"/>
      <c r="TGS106" s="154"/>
      <c r="TGT106" s="154"/>
      <c r="TGU106" s="154"/>
      <c r="TGV106" s="154"/>
      <c r="TGW106" s="154"/>
      <c r="TGX106" s="154"/>
      <c r="TGY106" s="154"/>
      <c r="TGZ106" s="154"/>
      <c r="THA106" s="154"/>
      <c r="THB106" s="154"/>
      <c r="THC106" s="154"/>
      <c r="THD106" s="154"/>
      <c r="THE106" s="154"/>
      <c r="THF106" s="154"/>
      <c r="THG106" s="154"/>
      <c r="THH106" s="154"/>
      <c r="THI106" s="154"/>
      <c r="THJ106" s="154"/>
      <c r="THK106" s="154"/>
      <c r="THL106" s="154"/>
      <c r="THM106" s="154"/>
      <c r="THN106" s="154"/>
      <c r="THO106" s="154"/>
      <c r="THP106" s="154"/>
      <c r="THQ106" s="154"/>
      <c r="THR106" s="154"/>
      <c r="THS106" s="154"/>
      <c r="THT106" s="154"/>
      <c r="THU106" s="154"/>
      <c r="THV106" s="154"/>
      <c r="THW106" s="154"/>
      <c r="THX106" s="154"/>
      <c r="THY106" s="154"/>
      <c r="THZ106" s="154"/>
      <c r="TIA106" s="154"/>
      <c r="TIB106" s="154"/>
      <c r="TIC106" s="154"/>
      <c r="TID106" s="154"/>
      <c r="TIE106" s="154"/>
      <c r="TIF106" s="154"/>
      <c r="TIG106" s="154"/>
      <c r="TIH106" s="154"/>
      <c r="TII106" s="154"/>
      <c r="TIJ106" s="154"/>
      <c r="TIK106" s="154"/>
      <c r="TIL106" s="154"/>
      <c r="TIM106" s="154"/>
      <c r="TIN106" s="154"/>
      <c r="TIO106" s="154"/>
      <c r="TIP106" s="154"/>
      <c r="TIQ106" s="154"/>
      <c r="TIR106" s="154"/>
      <c r="TIS106" s="154"/>
      <c r="TIT106" s="154"/>
      <c r="TIU106" s="154"/>
      <c r="TIV106" s="154"/>
      <c r="TIW106" s="154"/>
      <c r="TIX106" s="154"/>
      <c r="TIY106" s="154"/>
      <c r="TIZ106" s="154"/>
      <c r="TJA106" s="154"/>
      <c r="TJB106" s="154"/>
      <c r="TJC106" s="154"/>
      <c r="TJD106" s="154"/>
      <c r="TJE106" s="154"/>
      <c r="TJF106" s="154"/>
      <c r="TJG106" s="154"/>
      <c r="TJH106" s="154"/>
      <c r="TJI106" s="154"/>
      <c r="TJJ106" s="154"/>
      <c r="TJK106" s="154"/>
      <c r="TJL106" s="154"/>
      <c r="TJM106" s="154"/>
      <c r="TJN106" s="154"/>
      <c r="TJO106" s="154"/>
      <c r="TJP106" s="154"/>
      <c r="TJQ106" s="154"/>
      <c r="TJR106" s="154"/>
      <c r="TJS106" s="154"/>
      <c r="TJT106" s="154"/>
      <c r="TJU106" s="154"/>
      <c r="TJV106" s="154"/>
      <c r="TJW106" s="154"/>
      <c r="TJX106" s="154"/>
      <c r="TJY106" s="154"/>
      <c r="TJZ106" s="154"/>
      <c r="TKA106" s="154"/>
      <c r="TKB106" s="154"/>
      <c r="TKC106" s="154"/>
      <c r="TKD106" s="154"/>
      <c r="TKE106" s="154"/>
      <c r="TKF106" s="154"/>
      <c r="TKG106" s="154"/>
      <c r="TKH106" s="154"/>
      <c r="TKI106" s="154"/>
      <c r="TKJ106" s="154"/>
      <c r="TKK106" s="154"/>
      <c r="TKL106" s="154"/>
      <c r="TKM106" s="154"/>
      <c r="TKN106" s="154"/>
      <c r="TKO106" s="154"/>
      <c r="TKP106" s="154"/>
      <c r="TKQ106" s="154"/>
      <c r="TKR106" s="154"/>
      <c r="TKS106" s="154"/>
      <c r="TKT106" s="154"/>
      <c r="TKU106" s="154"/>
      <c r="TKV106" s="154"/>
      <c r="TKW106" s="154"/>
      <c r="TKX106" s="154"/>
      <c r="TKY106" s="154"/>
      <c r="TKZ106" s="154"/>
      <c r="TLA106" s="154"/>
      <c r="TLB106" s="154"/>
      <c r="TLC106" s="154"/>
      <c r="TLD106" s="154"/>
      <c r="TLE106" s="154"/>
      <c r="TLF106" s="154"/>
      <c r="TLG106" s="154"/>
      <c r="TLH106" s="154"/>
      <c r="TLI106" s="154"/>
      <c r="TLJ106" s="154"/>
      <c r="TLK106" s="154"/>
      <c r="TLL106" s="154"/>
      <c r="TLM106" s="154"/>
      <c r="TLN106" s="154"/>
      <c r="TLO106" s="154"/>
      <c r="TLP106" s="154"/>
      <c r="TLQ106" s="154"/>
      <c r="TLR106" s="154"/>
      <c r="TLS106" s="154"/>
      <c r="TLT106" s="154"/>
      <c r="TLU106" s="154"/>
      <c r="TLV106" s="154"/>
      <c r="TLW106" s="154"/>
      <c r="TLX106" s="154"/>
      <c r="TLY106" s="154"/>
      <c r="TLZ106" s="154"/>
      <c r="TMA106" s="154"/>
      <c r="TMB106" s="154"/>
      <c r="TMC106" s="154"/>
      <c r="TMD106" s="154"/>
      <c r="TME106" s="154"/>
      <c r="TMF106" s="154"/>
      <c r="TMG106" s="154"/>
      <c r="TMH106" s="154"/>
      <c r="TMI106" s="154"/>
      <c r="TMJ106" s="154"/>
      <c r="TMK106" s="154"/>
      <c r="TML106" s="154"/>
      <c r="TMM106" s="154"/>
      <c r="TMN106" s="154"/>
      <c r="TMO106" s="154"/>
      <c r="TMP106" s="154"/>
      <c r="TMQ106" s="154"/>
      <c r="TMR106" s="154"/>
      <c r="TMS106" s="154"/>
      <c r="TMT106" s="154"/>
      <c r="TMU106" s="154"/>
      <c r="TMV106" s="154"/>
      <c r="TMW106" s="154"/>
      <c r="TMX106" s="154"/>
      <c r="TMY106" s="154"/>
      <c r="TMZ106" s="154"/>
      <c r="TNA106" s="154"/>
      <c r="TNB106" s="154"/>
      <c r="TNC106" s="154"/>
      <c r="TND106" s="154"/>
      <c r="TNE106" s="154"/>
      <c r="TNF106" s="154"/>
      <c r="TNG106" s="154"/>
      <c r="TNH106" s="154"/>
      <c r="TNI106" s="154"/>
      <c r="TNJ106" s="154"/>
      <c r="TNK106" s="154"/>
      <c r="TNL106" s="154"/>
      <c r="TNM106" s="154"/>
      <c r="TNN106" s="154"/>
      <c r="TNO106" s="154"/>
      <c r="TNP106" s="154"/>
      <c r="TNQ106" s="154"/>
      <c r="TNR106" s="154"/>
      <c r="TNS106" s="154"/>
      <c r="TNT106" s="154"/>
      <c r="TNU106" s="154"/>
      <c r="TNV106" s="154"/>
      <c r="TNW106" s="154"/>
      <c r="TNX106" s="154"/>
      <c r="TNY106" s="154"/>
      <c r="TNZ106" s="154"/>
      <c r="TOA106" s="154"/>
      <c r="TOB106" s="154"/>
      <c r="TOC106" s="154"/>
      <c r="TOD106" s="154"/>
      <c r="TOE106" s="154"/>
      <c r="TOF106" s="154"/>
      <c r="TOG106" s="154"/>
      <c r="TOH106" s="154"/>
      <c r="TOI106" s="154"/>
      <c r="TOJ106" s="154"/>
      <c r="TOK106" s="154"/>
      <c r="TOL106" s="154"/>
      <c r="TOM106" s="154"/>
      <c r="TON106" s="154"/>
      <c r="TOO106" s="154"/>
      <c r="TOP106" s="154"/>
      <c r="TOQ106" s="154"/>
      <c r="TOR106" s="154"/>
      <c r="TOS106" s="154"/>
      <c r="TOT106" s="154"/>
      <c r="TOU106" s="154"/>
      <c r="TOV106" s="154"/>
      <c r="TOW106" s="154"/>
      <c r="TOX106" s="154"/>
      <c r="TOY106" s="154"/>
      <c r="TOZ106" s="154"/>
      <c r="TPA106" s="154"/>
      <c r="TPB106" s="154"/>
      <c r="TPC106" s="154"/>
      <c r="TPD106" s="154"/>
      <c r="TPE106" s="154"/>
      <c r="TPF106" s="154"/>
      <c r="TPG106" s="154"/>
      <c r="TPH106" s="154"/>
      <c r="TPI106" s="154"/>
      <c r="TPJ106" s="154"/>
      <c r="TPK106" s="154"/>
      <c r="TPL106" s="154"/>
      <c r="TPM106" s="154"/>
      <c r="TPN106" s="154"/>
      <c r="TPO106" s="154"/>
      <c r="TPP106" s="154"/>
      <c r="TPQ106" s="154"/>
      <c r="TPR106" s="154"/>
      <c r="TPS106" s="154"/>
      <c r="TPT106" s="154"/>
      <c r="TPU106" s="154"/>
      <c r="TPV106" s="154"/>
      <c r="TPW106" s="154"/>
      <c r="TPX106" s="154"/>
      <c r="TPY106" s="154"/>
      <c r="TPZ106" s="154"/>
      <c r="TQA106" s="154"/>
      <c r="TQB106" s="154"/>
      <c r="TQC106" s="154"/>
      <c r="TQD106" s="154"/>
      <c r="TQE106" s="154"/>
      <c r="TQF106" s="154"/>
      <c r="TQG106" s="154"/>
      <c r="TQH106" s="154"/>
      <c r="TQI106" s="154"/>
      <c r="TQJ106" s="154"/>
      <c r="TQK106" s="154"/>
      <c r="TQL106" s="154"/>
      <c r="TQM106" s="154"/>
      <c r="TQN106" s="154"/>
      <c r="TQO106" s="154"/>
      <c r="TQP106" s="154"/>
      <c r="TQQ106" s="154"/>
      <c r="TQR106" s="154"/>
      <c r="TQS106" s="154"/>
      <c r="TQT106" s="154"/>
      <c r="TQU106" s="154"/>
      <c r="TQV106" s="154"/>
      <c r="TQW106" s="154"/>
      <c r="TQX106" s="154"/>
      <c r="TQY106" s="154"/>
      <c r="TQZ106" s="154"/>
      <c r="TRA106" s="154"/>
      <c r="TRB106" s="154"/>
      <c r="TRC106" s="154"/>
      <c r="TRD106" s="154"/>
      <c r="TRE106" s="154"/>
      <c r="TRF106" s="154"/>
      <c r="TRG106" s="154"/>
      <c r="TRH106" s="154"/>
      <c r="TRI106" s="154"/>
      <c r="TRJ106" s="154"/>
      <c r="TRK106" s="154"/>
      <c r="TRL106" s="154"/>
      <c r="TRM106" s="154"/>
      <c r="TRN106" s="154"/>
      <c r="TRO106" s="154"/>
      <c r="TRP106" s="154"/>
      <c r="TRQ106" s="154"/>
      <c r="TRR106" s="154"/>
      <c r="TRS106" s="154"/>
      <c r="TRT106" s="154"/>
      <c r="TRU106" s="154"/>
      <c r="TRV106" s="154"/>
      <c r="TRW106" s="154"/>
      <c r="TRX106" s="154"/>
      <c r="TRY106" s="154"/>
      <c r="TRZ106" s="154"/>
      <c r="TSA106" s="154"/>
      <c r="TSB106" s="154"/>
      <c r="TSC106" s="154"/>
      <c r="TSD106" s="154"/>
      <c r="TSE106" s="154"/>
      <c r="TSF106" s="154"/>
      <c r="TSG106" s="154"/>
      <c r="TSH106" s="154"/>
      <c r="TSI106" s="154"/>
      <c r="TSJ106" s="154"/>
      <c r="TSK106" s="154"/>
      <c r="TSL106" s="154"/>
      <c r="TSM106" s="154"/>
      <c r="TSN106" s="154"/>
      <c r="TSO106" s="154"/>
      <c r="TSP106" s="154"/>
      <c r="TSQ106" s="154"/>
      <c r="TSR106" s="154"/>
      <c r="TSS106" s="154"/>
      <c r="TST106" s="154"/>
      <c r="TSU106" s="154"/>
      <c r="TSV106" s="154"/>
      <c r="TSW106" s="154"/>
      <c r="TSX106" s="154"/>
      <c r="TSY106" s="154"/>
      <c r="TSZ106" s="154"/>
      <c r="TTA106" s="154"/>
      <c r="TTB106" s="154"/>
      <c r="TTC106" s="154"/>
      <c r="TTD106" s="154"/>
      <c r="TTE106" s="154"/>
      <c r="TTF106" s="154"/>
      <c r="TTG106" s="154"/>
      <c r="TTH106" s="154"/>
      <c r="TTI106" s="154"/>
      <c r="TTJ106" s="154"/>
      <c r="TTK106" s="154"/>
      <c r="TTL106" s="154"/>
      <c r="TTM106" s="154"/>
      <c r="TTN106" s="154"/>
      <c r="TTO106" s="154"/>
      <c r="TTP106" s="154"/>
      <c r="TTQ106" s="154"/>
      <c r="TTR106" s="154"/>
      <c r="TTS106" s="154"/>
      <c r="TTT106" s="154"/>
      <c r="TTU106" s="154"/>
      <c r="TTV106" s="154"/>
      <c r="TTW106" s="154"/>
      <c r="TTX106" s="154"/>
      <c r="TTY106" s="154"/>
      <c r="TTZ106" s="154"/>
      <c r="TUA106" s="154"/>
      <c r="TUB106" s="154"/>
      <c r="TUC106" s="154"/>
      <c r="TUD106" s="154"/>
      <c r="TUE106" s="154"/>
      <c r="TUF106" s="154"/>
      <c r="TUG106" s="154"/>
      <c r="TUH106" s="154"/>
      <c r="TUI106" s="154"/>
      <c r="TUJ106" s="154"/>
      <c r="TUK106" s="154"/>
      <c r="TUL106" s="154"/>
      <c r="TUM106" s="154"/>
      <c r="TUN106" s="154"/>
      <c r="TUO106" s="154"/>
      <c r="TUP106" s="154"/>
      <c r="TUQ106" s="154"/>
      <c r="TUR106" s="154"/>
      <c r="TUS106" s="154"/>
      <c r="TUT106" s="154"/>
      <c r="TUU106" s="154"/>
      <c r="TUV106" s="154"/>
      <c r="TUW106" s="154"/>
      <c r="TUX106" s="154"/>
      <c r="TUY106" s="154"/>
      <c r="TUZ106" s="154"/>
      <c r="TVA106" s="154"/>
      <c r="TVB106" s="154"/>
      <c r="TVC106" s="154"/>
      <c r="TVD106" s="154"/>
      <c r="TVE106" s="154"/>
      <c r="TVF106" s="154"/>
      <c r="TVG106" s="154"/>
      <c r="TVH106" s="154"/>
      <c r="TVI106" s="154"/>
      <c r="TVJ106" s="154"/>
      <c r="TVK106" s="154"/>
      <c r="TVL106" s="154"/>
      <c r="TVM106" s="154"/>
      <c r="TVN106" s="154"/>
      <c r="TVO106" s="154"/>
      <c r="TVP106" s="154"/>
      <c r="TVQ106" s="154"/>
      <c r="TVR106" s="154"/>
      <c r="TVS106" s="154"/>
      <c r="TVT106" s="154"/>
      <c r="TVU106" s="154"/>
      <c r="TVV106" s="154"/>
      <c r="TVW106" s="154"/>
      <c r="TVX106" s="154"/>
      <c r="TVY106" s="154"/>
      <c r="TVZ106" s="154"/>
      <c r="TWA106" s="154"/>
      <c r="TWB106" s="154"/>
      <c r="TWC106" s="154"/>
      <c r="TWD106" s="154"/>
      <c r="TWE106" s="154"/>
      <c r="TWF106" s="154"/>
      <c r="TWG106" s="154"/>
      <c r="TWH106" s="154"/>
      <c r="TWI106" s="154"/>
      <c r="TWJ106" s="154"/>
      <c r="TWK106" s="154"/>
      <c r="TWL106" s="154"/>
      <c r="TWM106" s="154"/>
      <c r="TWN106" s="154"/>
      <c r="TWO106" s="154"/>
      <c r="TWP106" s="154"/>
      <c r="TWQ106" s="154"/>
      <c r="TWR106" s="154"/>
      <c r="TWS106" s="154"/>
      <c r="TWT106" s="154"/>
      <c r="TWU106" s="154"/>
      <c r="TWV106" s="154"/>
      <c r="TWW106" s="154"/>
      <c r="TWX106" s="154"/>
      <c r="TWY106" s="154"/>
      <c r="TWZ106" s="154"/>
      <c r="TXA106" s="154"/>
      <c r="TXB106" s="154"/>
      <c r="TXC106" s="154"/>
      <c r="TXD106" s="154"/>
      <c r="TXE106" s="154"/>
      <c r="TXF106" s="154"/>
      <c r="TXG106" s="154"/>
      <c r="TXH106" s="154"/>
      <c r="TXI106" s="154"/>
      <c r="TXJ106" s="154"/>
      <c r="TXK106" s="154"/>
      <c r="TXL106" s="154"/>
      <c r="TXM106" s="154"/>
      <c r="TXN106" s="154"/>
      <c r="TXO106" s="154"/>
      <c r="TXP106" s="154"/>
      <c r="TXQ106" s="154"/>
      <c r="TXR106" s="154"/>
      <c r="TXS106" s="154"/>
      <c r="TXT106" s="154"/>
      <c r="TXU106" s="154"/>
      <c r="TXV106" s="154"/>
      <c r="TXW106" s="154"/>
      <c r="TXX106" s="154"/>
      <c r="TXY106" s="154"/>
      <c r="TXZ106" s="154"/>
      <c r="TYA106" s="154"/>
      <c r="TYB106" s="154"/>
      <c r="TYC106" s="154"/>
      <c r="TYD106" s="154"/>
      <c r="TYE106" s="154"/>
      <c r="TYF106" s="154"/>
      <c r="TYG106" s="154"/>
      <c r="TYH106" s="154"/>
      <c r="TYI106" s="154"/>
      <c r="TYJ106" s="154"/>
      <c r="TYK106" s="154"/>
      <c r="TYL106" s="154"/>
      <c r="TYM106" s="154"/>
      <c r="TYN106" s="154"/>
      <c r="TYO106" s="154"/>
      <c r="TYP106" s="154"/>
      <c r="TYQ106" s="154"/>
      <c r="TYR106" s="154"/>
      <c r="TYS106" s="154"/>
      <c r="TYT106" s="154"/>
      <c r="TYU106" s="154"/>
      <c r="TYV106" s="154"/>
      <c r="TYW106" s="154"/>
      <c r="TYX106" s="154"/>
      <c r="TYY106" s="154"/>
      <c r="TYZ106" s="154"/>
      <c r="TZA106" s="154"/>
      <c r="TZB106" s="154"/>
      <c r="TZC106" s="154"/>
      <c r="TZD106" s="154"/>
      <c r="TZE106" s="154"/>
      <c r="TZF106" s="154"/>
      <c r="TZG106" s="154"/>
      <c r="TZH106" s="154"/>
      <c r="TZI106" s="154"/>
      <c r="TZJ106" s="154"/>
      <c r="TZK106" s="154"/>
      <c r="TZL106" s="154"/>
      <c r="TZM106" s="154"/>
      <c r="TZN106" s="154"/>
      <c r="TZO106" s="154"/>
      <c r="TZP106" s="154"/>
      <c r="TZQ106" s="154"/>
      <c r="TZR106" s="154"/>
      <c r="TZS106" s="154"/>
      <c r="TZT106" s="154"/>
      <c r="TZU106" s="154"/>
      <c r="TZV106" s="154"/>
      <c r="TZW106" s="154"/>
      <c r="TZX106" s="154"/>
      <c r="TZY106" s="154"/>
      <c r="TZZ106" s="154"/>
      <c r="UAA106" s="154"/>
      <c r="UAB106" s="154"/>
      <c r="UAC106" s="154"/>
      <c r="UAD106" s="154"/>
      <c r="UAE106" s="154"/>
      <c r="UAF106" s="154"/>
      <c r="UAG106" s="154"/>
      <c r="UAH106" s="154"/>
      <c r="UAI106" s="154"/>
      <c r="UAJ106" s="154"/>
      <c r="UAK106" s="154"/>
      <c r="UAL106" s="154"/>
      <c r="UAM106" s="154"/>
      <c r="UAN106" s="154"/>
      <c r="UAO106" s="154"/>
      <c r="UAP106" s="154"/>
      <c r="UAQ106" s="154"/>
      <c r="UAR106" s="154"/>
      <c r="UAS106" s="154"/>
      <c r="UAT106" s="154"/>
      <c r="UAU106" s="154"/>
      <c r="UAV106" s="154"/>
      <c r="UAW106" s="154"/>
      <c r="UAX106" s="154"/>
      <c r="UAY106" s="154"/>
      <c r="UAZ106" s="154"/>
      <c r="UBA106" s="154"/>
      <c r="UBB106" s="154"/>
      <c r="UBC106" s="154"/>
      <c r="UBD106" s="154"/>
      <c r="UBE106" s="154"/>
      <c r="UBF106" s="154"/>
      <c r="UBG106" s="154"/>
      <c r="UBH106" s="154"/>
      <c r="UBI106" s="154"/>
      <c r="UBJ106" s="154"/>
      <c r="UBK106" s="154"/>
      <c r="UBL106" s="154"/>
      <c r="UBM106" s="154"/>
      <c r="UBN106" s="154"/>
      <c r="UBO106" s="154"/>
      <c r="UBP106" s="154"/>
      <c r="UBQ106" s="154"/>
      <c r="UBR106" s="154"/>
      <c r="UBS106" s="154"/>
      <c r="UBT106" s="154"/>
      <c r="UBU106" s="154"/>
      <c r="UBV106" s="154"/>
      <c r="UBW106" s="154"/>
      <c r="UBX106" s="154"/>
      <c r="UBY106" s="154"/>
      <c r="UBZ106" s="154"/>
      <c r="UCA106" s="154"/>
      <c r="UCB106" s="154"/>
      <c r="UCC106" s="154"/>
      <c r="UCD106" s="154"/>
      <c r="UCE106" s="154"/>
      <c r="UCF106" s="154"/>
      <c r="UCG106" s="154"/>
      <c r="UCH106" s="154"/>
      <c r="UCI106" s="154"/>
      <c r="UCJ106" s="154"/>
      <c r="UCK106" s="154"/>
      <c r="UCL106" s="154"/>
      <c r="UCM106" s="154"/>
      <c r="UCN106" s="154"/>
      <c r="UCO106" s="154"/>
      <c r="UCP106" s="154"/>
      <c r="UCQ106" s="154"/>
      <c r="UCR106" s="154"/>
      <c r="UCS106" s="154"/>
      <c r="UCT106" s="154"/>
      <c r="UCU106" s="154"/>
      <c r="UCV106" s="154"/>
      <c r="UCW106" s="154"/>
      <c r="UCX106" s="154"/>
      <c r="UCY106" s="154"/>
      <c r="UCZ106" s="154"/>
      <c r="UDA106" s="154"/>
      <c r="UDB106" s="154"/>
      <c r="UDC106" s="154"/>
      <c r="UDD106" s="154"/>
      <c r="UDE106" s="154"/>
      <c r="UDF106" s="154"/>
      <c r="UDG106" s="154"/>
      <c r="UDH106" s="154"/>
      <c r="UDI106" s="154"/>
      <c r="UDJ106" s="154"/>
      <c r="UDK106" s="154"/>
      <c r="UDL106" s="154"/>
      <c r="UDM106" s="154"/>
      <c r="UDN106" s="154"/>
      <c r="UDO106" s="154"/>
      <c r="UDP106" s="154"/>
      <c r="UDQ106" s="154"/>
      <c r="UDR106" s="154"/>
      <c r="UDS106" s="154"/>
      <c r="UDT106" s="154"/>
      <c r="UDU106" s="154"/>
      <c r="UDV106" s="154"/>
      <c r="UDW106" s="154"/>
      <c r="UDX106" s="154"/>
      <c r="UDY106" s="154"/>
      <c r="UDZ106" s="154"/>
      <c r="UEA106" s="154"/>
      <c r="UEB106" s="154"/>
      <c r="UEC106" s="154"/>
      <c r="UED106" s="154"/>
      <c r="UEE106" s="154"/>
      <c r="UEF106" s="154"/>
      <c r="UEG106" s="154"/>
      <c r="UEH106" s="154"/>
      <c r="UEI106" s="154"/>
      <c r="UEJ106" s="154"/>
      <c r="UEK106" s="154"/>
      <c r="UEL106" s="154"/>
      <c r="UEM106" s="154"/>
      <c r="UEN106" s="154"/>
      <c r="UEO106" s="154"/>
      <c r="UEP106" s="154"/>
      <c r="UEQ106" s="154"/>
      <c r="UER106" s="154"/>
      <c r="UES106" s="154"/>
      <c r="UET106" s="154"/>
      <c r="UEU106" s="154"/>
      <c r="UEV106" s="154"/>
      <c r="UEW106" s="154"/>
      <c r="UEX106" s="154"/>
      <c r="UEY106" s="154"/>
      <c r="UEZ106" s="154"/>
      <c r="UFA106" s="154"/>
      <c r="UFB106" s="154"/>
      <c r="UFC106" s="154"/>
      <c r="UFD106" s="154"/>
      <c r="UFE106" s="154"/>
      <c r="UFF106" s="154"/>
      <c r="UFG106" s="154"/>
      <c r="UFH106" s="154"/>
      <c r="UFI106" s="154"/>
      <c r="UFJ106" s="154"/>
      <c r="UFK106" s="154"/>
      <c r="UFL106" s="154"/>
      <c r="UFM106" s="154"/>
      <c r="UFN106" s="154"/>
      <c r="UFO106" s="154"/>
      <c r="UFP106" s="154"/>
      <c r="UFQ106" s="154"/>
      <c r="UFR106" s="154"/>
      <c r="UFS106" s="154"/>
      <c r="UFT106" s="154"/>
      <c r="UFU106" s="154"/>
      <c r="UFV106" s="154"/>
      <c r="UFW106" s="154"/>
      <c r="UFX106" s="154"/>
      <c r="UFY106" s="154"/>
      <c r="UFZ106" s="154"/>
      <c r="UGA106" s="154"/>
      <c r="UGB106" s="154"/>
      <c r="UGC106" s="154"/>
      <c r="UGD106" s="154"/>
      <c r="UGE106" s="154"/>
      <c r="UGF106" s="154"/>
      <c r="UGG106" s="154"/>
      <c r="UGH106" s="154"/>
      <c r="UGI106" s="154"/>
      <c r="UGJ106" s="154"/>
      <c r="UGK106" s="154"/>
      <c r="UGL106" s="154"/>
      <c r="UGM106" s="154"/>
      <c r="UGN106" s="154"/>
      <c r="UGO106" s="154"/>
      <c r="UGP106" s="154"/>
      <c r="UGQ106" s="154"/>
      <c r="UGR106" s="154"/>
      <c r="UGS106" s="154"/>
      <c r="UGT106" s="154"/>
      <c r="UGU106" s="154"/>
      <c r="UGV106" s="154"/>
      <c r="UGW106" s="154"/>
      <c r="UGX106" s="154"/>
      <c r="UGY106" s="154"/>
      <c r="UGZ106" s="154"/>
      <c r="UHA106" s="154"/>
      <c r="UHB106" s="154"/>
      <c r="UHC106" s="154"/>
      <c r="UHD106" s="154"/>
      <c r="UHE106" s="154"/>
      <c r="UHF106" s="154"/>
      <c r="UHG106" s="154"/>
      <c r="UHH106" s="154"/>
      <c r="UHI106" s="154"/>
      <c r="UHJ106" s="154"/>
      <c r="UHK106" s="154"/>
      <c r="UHL106" s="154"/>
      <c r="UHM106" s="154"/>
      <c r="UHN106" s="154"/>
      <c r="UHO106" s="154"/>
      <c r="UHP106" s="154"/>
      <c r="UHQ106" s="154"/>
      <c r="UHR106" s="154"/>
      <c r="UHS106" s="154"/>
      <c r="UHT106" s="154"/>
      <c r="UHU106" s="154"/>
      <c r="UHV106" s="154"/>
      <c r="UHW106" s="154"/>
      <c r="UHX106" s="154"/>
      <c r="UHY106" s="154"/>
      <c r="UHZ106" s="154"/>
      <c r="UIA106" s="154"/>
      <c r="UIB106" s="154"/>
      <c r="UIC106" s="154"/>
      <c r="UID106" s="154"/>
      <c r="UIE106" s="154"/>
      <c r="UIF106" s="154"/>
      <c r="UIG106" s="154"/>
      <c r="UIH106" s="154"/>
      <c r="UII106" s="154"/>
      <c r="UIJ106" s="154"/>
      <c r="UIK106" s="154"/>
      <c r="UIL106" s="154"/>
      <c r="UIM106" s="154"/>
      <c r="UIN106" s="154"/>
      <c r="UIO106" s="154"/>
      <c r="UIP106" s="154"/>
      <c r="UIQ106" s="154"/>
      <c r="UIR106" s="154"/>
      <c r="UIS106" s="154"/>
      <c r="UIT106" s="154"/>
      <c r="UIU106" s="154"/>
      <c r="UIV106" s="154"/>
      <c r="UIW106" s="154"/>
      <c r="UIX106" s="154"/>
      <c r="UIY106" s="154"/>
      <c r="UIZ106" s="154"/>
      <c r="UJA106" s="154"/>
      <c r="UJB106" s="154"/>
      <c r="UJC106" s="154"/>
      <c r="UJD106" s="154"/>
      <c r="UJE106" s="154"/>
      <c r="UJF106" s="154"/>
      <c r="UJG106" s="154"/>
      <c r="UJH106" s="154"/>
      <c r="UJI106" s="154"/>
      <c r="UJJ106" s="154"/>
      <c r="UJK106" s="154"/>
      <c r="UJL106" s="154"/>
      <c r="UJM106" s="154"/>
      <c r="UJN106" s="154"/>
      <c r="UJO106" s="154"/>
      <c r="UJP106" s="154"/>
      <c r="UJQ106" s="154"/>
      <c r="UJR106" s="154"/>
      <c r="UJS106" s="154"/>
      <c r="UJT106" s="154"/>
      <c r="UJU106" s="154"/>
      <c r="UJV106" s="154"/>
      <c r="UJW106" s="154"/>
      <c r="UJX106" s="154"/>
      <c r="UJY106" s="154"/>
      <c r="UJZ106" s="154"/>
      <c r="UKA106" s="154"/>
      <c r="UKB106" s="154"/>
      <c r="UKC106" s="154"/>
      <c r="UKD106" s="154"/>
      <c r="UKE106" s="154"/>
      <c r="UKF106" s="154"/>
      <c r="UKG106" s="154"/>
      <c r="UKH106" s="154"/>
      <c r="UKI106" s="154"/>
      <c r="UKJ106" s="154"/>
      <c r="UKK106" s="154"/>
      <c r="UKL106" s="154"/>
      <c r="UKM106" s="154"/>
      <c r="UKN106" s="154"/>
      <c r="UKO106" s="154"/>
      <c r="UKP106" s="154"/>
      <c r="UKQ106" s="154"/>
      <c r="UKR106" s="154"/>
      <c r="UKS106" s="154"/>
      <c r="UKT106" s="154"/>
      <c r="UKU106" s="154"/>
      <c r="UKV106" s="154"/>
      <c r="UKW106" s="154"/>
      <c r="UKX106" s="154"/>
      <c r="UKY106" s="154"/>
      <c r="UKZ106" s="154"/>
      <c r="ULA106" s="154"/>
      <c r="ULB106" s="154"/>
      <c r="ULC106" s="154"/>
      <c r="ULD106" s="154"/>
      <c r="ULE106" s="154"/>
      <c r="ULF106" s="154"/>
      <c r="ULG106" s="154"/>
      <c r="ULH106" s="154"/>
      <c r="ULI106" s="154"/>
      <c r="ULJ106" s="154"/>
      <c r="ULK106" s="154"/>
      <c r="ULL106" s="154"/>
      <c r="ULM106" s="154"/>
      <c r="ULN106" s="154"/>
      <c r="ULO106" s="154"/>
      <c r="ULP106" s="154"/>
      <c r="ULQ106" s="154"/>
      <c r="ULR106" s="154"/>
      <c r="ULS106" s="154"/>
      <c r="ULT106" s="154"/>
      <c r="ULU106" s="154"/>
      <c r="ULV106" s="154"/>
      <c r="ULW106" s="154"/>
      <c r="ULX106" s="154"/>
      <c r="ULY106" s="154"/>
      <c r="ULZ106" s="154"/>
      <c r="UMA106" s="154"/>
      <c r="UMB106" s="154"/>
      <c r="UMC106" s="154"/>
      <c r="UMD106" s="154"/>
      <c r="UME106" s="154"/>
      <c r="UMF106" s="154"/>
      <c r="UMG106" s="154"/>
      <c r="UMH106" s="154"/>
      <c r="UMI106" s="154"/>
      <c r="UMJ106" s="154"/>
      <c r="UMK106" s="154"/>
      <c r="UML106" s="154"/>
      <c r="UMM106" s="154"/>
      <c r="UMN106" s="154"/>
      <c r="UMO106" s="154"/>
      <c r="UMP106" s="154"/>
      <c r="UMQ106" s="154"/>
      <c r="UMR106" s="154"/>
      <c r="UMS106" s="154"/>
      <c r="UMT106" s="154"/>
      <c r="UMU106" s="154"/>
      <c r="UMV106" s="154"/>
      <c r="UMW106" s="154"/>
      <c r="UMX106" s="154"/>
      <c r="UMY106" s="154"/>
      <c r="UMZ106" s="154"/>
      <c r="UNA106" s="154"/>
      <c r="UNB106" s="154"/>
      <c r="UNC106" s="154"/>
      <c r="UND106" s="154"/>
      <c r="UNE106" s="154"/>
      <c r="UNF106" s="154"/>
      <c r="UNG106" s="154"/>
      <c r="UNH106" s="154"/>
      <c r="UNI106" s="154"/>
      <c r="UNJ106" s="154"/>
      <c r="UNK106" s="154"/>
      <c r="UNL106" s="154"/>
      <c r="UNM106" s="154"/>
      <c r="UNN106" s="154"/>
      <c r="UNO106" s="154"/>
      <c r="UNP106" s="154"/>
      <c r="UNQ106" s="154"/>
      <c r="UNR106" s="154"/>
      <c r="UNS106" s="154"/>
      <c r="UNT106" s="154"/>
      <c r="UNU106" s="154"/>
      <c r="UNV106" s="154"/>
      <c r="UNW106" s="154"/>
      <c r="UNX106" s="154"/>
      <c r="UNY106" s="154"/>
      <c r="UNZ106" s="154"/>
      <c r="UOA106" s="154"/>
      <c r="UOB106" s="154"/>
      <c r="UOC106" s="154"/>
      <c r="UOD106" s="154"/>
      <c r="UOE106" s="154"/>
      <c r="UOF106" s="154"/>
      <c r="UOG106" s="154"/>
      <c r="UOH106" s="154"/>
      <c r="UOI106" s="154"/>
      <c r="UOJ106" s="154"/>
      <c r="UOK106" s="154"/>
      <c r="UOL106" s="154"/>
      <c r="UOM106" s="154"/>
      <c r="UON106" s="154"/>
      <c r="UOO106" s="154"/>
      <c r="UOP106" s="154"/>
      <c r="UOQ106" s="154"/>
      <c r="UOR106" s="154"/>
      <c r="UOS106" s="154"/>
      <c r="UOT106" s="154"/>
      <c r="UOU106" s="154"/>
      <c r="UOV106" s="154"/>
      <c r="UOW106" s="154"/>
      <c r="UOX106" s="154"/>
      <c r="UOY106" s="154"/>
      <c r="UOZ106" s="154"/>
      <c r="UPA106" s="154"/>
      <c r="UPB106" s="154"/>
      <c r="UPC106" s="154"/>
      <c r="UPD106" s="154"/>
      <c r="UPE106" s="154"/>
      <c r="UPF106" s="154"/>
      <c r="UPG106" s="154"/>
      <c r="UPH106" s="154"/>
      <c r="UPI106" s="154"/>
      <c r="UPJ106" s="154"/>
      <c r="UPK106" s="154"/>
      <c r="UPL106" s="154"/>
      <c r="UPM106" s="154"/>
      <c r="UPN106" s="154"/>
      <c r="UPO106" s="154"/>
      <c r="UPP106" s="154"/>
      <c r="UPQ106" s="154"/>
      <c r="UPR106" s="154"/>
      <c r="UPS106" s="154"/>
      <c r="UPT106" s="154"/>
      <c r="UPU106" s="154"/>
      <c r="UPV106" s="154"/>
      <c r="UPW106" s="154"/>
      <c r="UPX106" s="154"/>
      <c r="UPY106" s="154"/>
      <c r="UPZ106" s="154"/>
      <c r="UQA106" s="154"/>
      <c r="UQB106" s="154"/>
      <c r="UQC106" s="154"/>
      <c r="UQD106" s="154"/>
      <c r="UQE106" s="154"/>
      <c r="UQF106" s="154"/>
      <c r="UQG106" s="154"/>
      <c r="UQH106" s="154"/>
      <c r="UQI106" s="154"/>
      <c r="UQJ106" s="154"/>
      <c r="UQK106" s="154"/>
      <c r="UQL106" s="154"/>
      <c r="UQM106" s="154"/>
      <c r="UQN106" s="154"/>
      <c r="UQO106" s="154"/>
      <c r="UQP106" s="154"/>
      <c r="UQQ106" s="154"/>
      <c r="UQR106" s="154"/>
      <c r="UQS106" s="154"/>
      <c r="UQT106" s="154"/>
      <c r="UQU106" s="154"/>
      <c r="UQV106" s="154"/>
      <c r="UQW106" s="154"/>
      <c r="UQX106" s="154"/>
      <c r="UQY106" s="154"/>
      <c r="UQZ106" s="154"/>
      <c r="URA106" s="154"/>
      <c r="URB106" s="154"/>
      <c r="URC106" s="154"/>
      <c r="URD106" s="154"/>
      <c r="URE106" s="154"/>
      <c r="URF106" s="154"/>
      <c r="URG106" s="154"/>
      <c r="URH106" s="154"/>
      <c r="URI106" s="154"/>
      <c r="URJ106" s="154"/>
      <c r="URK106" s="154"/>
      <c r="URL106" s="154"/>
      <c r="URM106" s="154"/>
      <c r="URN106" s="154"/>
      <c r="URO106" s="154"/>
      <c r="URP106" s="154"/>
      <c r="URQ106" s="154"/>
      <c r="URR106" s="154"/>
      <c r="URS106" s="154"/>
      <c r="URT106" s="154"/>
      <c r="URU106" s="154"/>
      <c r="URV106" s="154"/>
      <c r="URW106" s="154"/>
      <c r="URX106" s="154"/>
      <c r="URY106" s="154"/>
      <c r="URZ106" s="154"/>
      <c r="USA106" s="154"/>
      <c r="USB106" s="154"/>
      <c r="USC106" s="154"/>
      <c r="USD106" s="154"/>
      <c r="USE106" s="154"/>
      <c r="USF106" s="154"/>
      <c r="USG106" s="154"/>
      <c r="USH106" s="154"/>
      <c r="USI106" s="154"/>
      <c r="USJ106" s="154"/>
      <c r="USK106" s="154"/>
      <c r="USL106" s="154"/>
      <c r="USM106" s="154"/>
      <c r="USN106" s="154"/>
      <c r="USO106" s="154"/>
      <c r="USP106" s="154"/>
      <c r="USQ106" s="154"/>
      <c r="USR106" s="154"/>
      <c r="USS106" s="154"/>
      <c r="UST106" s="154"/>
      <c r="USU106" s="154"/>
      <c r="USV106" s="154"/>
      <c r="USW106" s="154"/>
      <c r="USX106" s="154"/>
      <c r="USY106" s="154"/>
      <c r="USZ106" s="154"/>
      <c r="UTA106" s="154"/>
      <c r="UTB106" s="154"/>
      <c r="UTC106" s="154"/>
      <c r="UTD106" s="154"/>
      <c r="UTE106" s="154"/>
      <c r="UTF106" s="154"/>
      <c r="UTG106" s="154"/>
      <c r="UTH106" s="154"/>
      <c r="UTI106" s="154"/>
      <c r="UTJ106" s="154"/>
      <c r="UTK106" s="154"/>
      <c r="UTL106" s="154"/>
      <c r="UTM106" s="154"/>
      <c r="UTN106" s="154"/>
      <c r="UTO106" s="154"/>
      <c r="UTP106" s="154"/>
      <c r="UTQ106" s="154"/>
      <c r="UTR106" s="154"/>
      <c r="UTS106" s="154"/>
      <c r="UTT106" s="154"/>
      <c r="UTU106" s="154"/>
      <c r="UTV106" s="154"/>
      <c r="UTW106" s="154"/>
      <c r="UTX106" s="154"/>
      <c r="UTY106" s="154"/>
      <c r="UTZ106" s="154"/>
      <c r="UUA106" s="154"/>
      <c r="UUB106" s="154"/>
      <c r="UUC106" s="154"/>
      <c r="UUD106" s="154"/>
      <c r="UUE106" s="154"/>
      <c r="UUF106" s="154"/>
      <c r="UUG106" s="154"/>
      <c r="UUH106" s="154"/>
      <c r="UUI106" s="154"/>
      <c r="UUJ106" s="154"/>
      <c r="UUK106" s="154"/>
      <c r="UUL106" s="154"/>
      <c r="UUM106" s="154"/>
      <c r="UUN106" s="154"/>
      <c r="UUO106" s="154"/>
      <c r="UUP106" s="154"/>
      <c r="UUQ106" s="154"/>
      <c r="UUR106" s="154"/>
      <c r="UUS106" s="154"/>
      <c r="UUT106" s="154"/>
      <c r="UUU106" s="154"/>
      <c r="UUV106" s="154"/>
      <c r="UUW106" s="154"/>
      <c r="UUX106" s="154"/>
      <c r="UUY106" s="154"/>
      <c r="UUZ106" s="154"/>
      <c r="UVA106" s="154"/>
      <c r="UVB106" s="154"/>
      <c r="UVC106" s="154"/>
      <c r="UVD106" s="154"/>
      <c r="UVE106" s="154"/>
      <c r="UVF106" s="154"/>
      <c r="UVG106" s="154"/>
      <c r="UVH106" s="154"/>
      <c r="UVI106" s="154"/>
      <c r="UVJ106" s="154"/>
      <c r="UVK106" s="154"/>
      <c r="UVL106" s="154"/>
      <c r="UVM106" s="154"/>
      <c r="UVN106" s="154"/>
      <c r="UVO106" s="154"/>
      <c r="UVP106" s="154"/>
      <c r="UVQ106" s="154"/>
      <c r="UVR106" s="154"/>
      <c r="UVS106" s="154"/>
      <c r="UVT106" s="154"/>
      <c r="UVU106" s="154"/>
      <c r="UVV106" s="154"/>
      <c r="UVW106" s="154"/>
      <c r="UVX106" s="154"/>
      <c r="UVY106" s="154"/>
      <c r="UVZ106" s="154"/>
      <c r="UWA106" s="154"/>
      <c r="UWB106" s="154"/>
      <c r="UWC106" s="154"/>
      <c r="UWD106" s="154"/>
      <c r="UWE106" s="154"/>
      <c r="UWF106" s="154"/>
      <c r="UWG106" s="154"/>
      <c r="UWH106" s="154"/>
      <c r="UWI106" s="154"/>
      <c r="UWJ106" s="154"/>
      <c r="UWK106" s="154"/>
      <c r="UWL106" s="154"/>
      <c r="UWM106" s="154"/>
      <c r="UWN106" s="154"/>
      <c r="UWO106" s="154"/>
      <c r="UWP106" s="154"/>
      <c r="UWQ106" s="154"/>
      <c r="UWR106" s="154"/>
      <c r="UWS106" s="154"/>
      <c r="UWT106" s="154"/>
      <c r="UWU106" s="154"/>
      <c r="UWV106" s="154"/>
      <c r="UWW106" s="154"/>
      <c r="UWX106" s="154"/>
      <c r="UWY106" s="154"/>
      <c r="UWZ106" s="154"/>
      <c r="UXA106" s="154"/>
      <c r="UXB106" s="154"/>
      <c r="UXC106" s="154"/>
      <c r="UXD106" s="154"/>
      <c r="UXE106" s="154"/>
      <c r="UXF106" s="154"/>
      <c r="UXG106" s="154"/>
      <c r="UXH106" s="154"/>
      <c r="UXI106" s="154"/>
      <c r="UXJ106" s="154"/>
      <c r="UXK106" s="154"/>
      <c r="UXL106" s="154"/>
      <c r="UXM106" s="154"/>
      <c r="UXN106" s="154"/>
      <c r="UXO106" s="154"/>
      <c r="UXP106" s="154"/>
      <c r="UXQ106" s="154"/>
      <c r="UXR106" s="154"/>
      <c r="UXS106" s="154"/>
      <c r="UXT106" s="154"/>
      <c r="UXU106" s="154"/>
      <c r="UXV106" s="154"/>
      <c r="UXW106" s="154"/>
      <c r="UXX106" s="154"/>
      <c r="UXY106" s="154"/>
      <c r="UXZ106" s="154"/>
      <c r="UYA106" s="154"/>
      <c r="UYB106" s="154"/>
      <c r="UYC106" s="154"/>
      <c r="UYD106" s="154"/>
      <c r="UYE106" s="154"/>
      <c r="UYF106" s="154"/>
      <c r="UYG106" s="154"/>
      <c r="UYH106" s="154"/>
      <c r="UYI106" s="154"/>
      <c r="UYJ106" s="154"/>
      <c r="UYK106" s="154"/>
      <c r="UYL106" s="154"/>
      <c r="UYM106" s="154"/>
      <c r="UYN106" s="154"/>
      <c r="UYO106" s="154"/>
      <c r="UYP106" s="154"/>
      <c r="UYQ106" s="154"/>
      <c r="UYR106" s="154"/>
      <c r="UYS106" s="154"/>
      <c r="UYT106" s="154"/>
      <c r="UYU106" s="154"/>
      <c r="UYV106" s="154"/>
      <c r="UYW106" s="154"/>
      <c r="UYX106" s="154"/>
      <c r="UYY106" s="154"/>
      <c r="UYZ106" s="154"/>
      <c r="UZA106" s="154"/>
      <c r="UZB106" s="154"/>
      <c r="UZC106" s="154"/>
      <c r="UZD106" s="154"/>
      <c r="UZE106" s="154"/>
      <c r="UZF106" s="154"/>
      <c r="UZG106" s="154"/>
      <c r="UZH106" s="154"/>
      <c r="UZI106" s="154"/>
      <c r="UZJ106" s="154"/>
      <c r="UZK106" s="154"/>
      <c r="UZL106" s="154"/>
      <c r="UZM106" s="154"/>
      <c r="UZN106" s="154"/>
      <c r="UZO106" s="154"/>
      <c r="UZP106" s="154"/>
      <c r="UZQ106" s="154"/>
      <c r="UZR106" s="154"/>
      <c r="UZS106" s="154"/>
      <c r="UZT106" s="154"/>
      <c r="UZU106" s="154"/>
      <c r="UZV106" s="154"/>
      <c r="UZW106" s="154"/>
      <c r="UZX106" s="154"/>
      <c r="UZY106" s="154"/>
      <c r="UZZ106" s="154"/>
      <c r="VAA106" s="154"/>
      <c r="VAB106" s="154"/>
      <c r="VAC106" s="154"/>
      <c r="VAD106" s="154"/>
      <c r="VAE106" s="154"/>
      <c r="VAF106" s="154"/>
      <c r="VAG106" s="154"/>
      <c r="VAH106" s="154"/>
      <c r="VAI106" s="154"/>
      <c r="VAJ106" s="154"/>
      <c r="VAK106" s="154"/>
      <c r="VAL106" s="154"/>
      <c r="VAM106" s="154"/>
      <c r="VAN106" s="154"/>
      <c r="VAO106" s="154"/>
      <c r="VAP106" s="154"/>
      <c r="VAQ106" s="154"/>
      <c r="VAR106" s="154"/>
      <c r="VAS106" s="154"/>
      <c r="VAT106" s="154"/>
      <c r="VAU106" s="154"/>
      <c r="VAV106" s="154"/>
      <c r="VAW106" s="154"/>
      <c r="VAX106" s="154"/>
      <c r="VAY106" s="154"/>
      <c r="VAZ106" s="154"/>
      <c r="VBA106" s="154"/>
      <c r="VBB106" s="154"/>
      <c r="VBC106" s="154"/>
      <c r="VBD106" s="154"/>
      <c r="VBE106" s="154"/>
      <c r="VBF106" s="154"/>
      <c r="VBG106" s="154"/>
      <c r="VBH106" s="154"/>
      <c r="VBI106" s="154"/>
      <c r="VBJ106" s="154"/>
      <c r="VBK106" s="154"/>
      <c r="VBL106" s="154"/>
      <c r="VBM106" s="154"/>
      <c r="VBN106" s="154"/>
      <c r="VBO106" s="154"/>
      <c r="VBP106" s="154"/>
      <c r="VBQ106" s="154"/>
      <c r="VBR106" s="154"/>
      <c r="VBS106" s="154"/>
      <c r="VBT106" s="154"/>
      <c r="VBU106" s="154"/>
      <c r="VBV106" s="154"/>
      <c r="VBW106" s="154"/>
      <c r="VBX106" s="154"/>
      <c r="VBY106" s="154"/>
      <c r="VBZ106" s="154"/>
      <c r="VCA106" s="154"/>
      <c r="VCB106" s="154"/>
      <c r="VCC106" s="154"/>
      <c r="VCD106" s="154"/>
      <c r="VCE106" s="154"/>
      <c r="VCF106" s="154"/>
      <c r="VCG106" s="154"/>
      <c r="VCH106" s="154"/>
      <c r="VCI106" s="154"/>
      <c r="VCJ106" s="154"/>
      <c r="VCK106" s="154"/>
      <c r="VCL106" s="154"/>
      <c r="VCM106" s="154"/>
      <c r="VCN106" s="154"/>
      <c r="VCO106" s="154"/>
      <c r="VCP106" s="154"/>
      <c r="VCQ106" s="154"/>
      <c r="VCR106" s="154"/>
      <c r="VCS106" s="154"/>
      <c r="VCT106" s="154"/>
      <c r="VCU106" s="154"/>
      <c r="VCV106" s="154"/>
      <c r="VCW106" s="154"/>
      <c r="VCX106" s="154"/>
      <c r="VCY106" s="154"/>
      <c r="VCZ106" s="154"/>
      <c r="VDA106" s="154"/>
      <c r="VDB106" s="154"/>
      <c r="VDC106" s="154"/>
      <c r="VDD106" s="154"/>
      <c r="VDE106" s="154"/>
      <c r="VDF106" s="154"/>
      <c r="VDG106" s="154"/>
      <c r="VDH106" s="154"/>
      <c r="VDI106" s="154"/>
      <c r="VDJ106" s="154"/>
      <c r="VDK106" s="154"/>
      <c r="VDL106" s="154"/>
      <c r="VDM106" s="154"/>
      <c r="VDN106" s="154"/>
      <c r="VDO106" s="154"/>
      <c r="VDP106" s="154"/>
      <c r="VDQ106" s="154"/>
      <c r="VDR106" s="154"/>
      <c r="VDS106" s="154"/>
      <c r="VDT106" s="154"/>
      <c r="VDU106" s="154"/>
      <c r="VDV106" s="154"/>
      <c r="VDW106" s="154"/>
      <c r="VDX106" s="154"/>
      <c r="VDY106" s="154"/>
      <c r="VDZ106" s="154"/>
      <c r="VEA106" s="154"/>
      <c r="VEB106" s="154"/>
      <c r="VEC106" s="154"/>
      <c r="VED106" s="154"/>
      <c r="VEE106" s="154"/>
      <c r="VEF106" s="154"/>
      <c r="VEG106" s="154"/>
      <c r="VEH106" s="154"/>
      <c r="VEI106" s="154"/>
      <c r="VEJ106" s="154"/>
      <c r="VEK106" s="154"/>
      <c r="VEL106" s="154"/>
      <c r="VEM106" s="154"/>
      <c r="VEN106" s="154"/>
      <c r="VEO106" s="154"/>
      <c r="VEP106" s="154"/>
      <c r="VEQ106" s="154"/>
      <c r="VER106" s="154"/>
      <c r="VES106" s="154"/>
      <c r="VET106" s="154"/>
      <c r="VEU106" s="154"/>
      <c r="VEV106" s="154"/>
      <c r="VEW106" s="154"/>
      <c r="VEX106" s="154"/>
      <c r="VEY106" s="154"/>
      <c r="VEZ106" s="154"/>
      <c r="VFA106" s="154"/>
      <c r="VFB106" s="154"/>
      <c r="VFC106" s="154"/>
      <c r="VFD106" s="154"/>
      <c r="VFE106" s="154"/>
      <c r="VFF106" s="154"/>
      <c r="VFG106" s="154"/>
      <c r="VFH106" s="154"/>
      <c r="VFI106" s="154"/>
      <c r="VFJ106" s="154"/>
      <c r="VFK106" s="154"/>
      <c r="VFL106" s="154"/>
      <c r="VFM106" s="154"/>
      <c r="VFN106" s="154"/>
      <c r="VFO106" s="154"/>
      <c r="VFP106" s="154"/>
      <c r="VFQ106" s="154"/>
      <c r="VFR106" s="154"/>
      <c r="VFS106" s="154"/>
      <c r="VFT106" s="154"/>
      <c r="VFU106" s="154"/>
      <c r="VFV106" s="154"/>
      <c r="VFW106" s="154"/>
      <c r="VFX106" s="154"/>
      <c r="VFY106" s="154"/>
      <c r="VFZ106" s="154"/>
      <c r="VGA106" s="154"/>
      <c r="VGB106" s="154"/>
      <c r="VGC106" s="154"/>
      <c r="VGD106" s="154"/>
      <c r="VGE106" s="154"/>
      <c r="VGF106" s="154"/>
      <c r="VGG106" s="154"/>
      <c r="VGH106" s="154"/>
      <c r="VGI106" s="154"/>
      <c r="VGJ106" s="154"/>
      <c r="VGK106" s="154"/>
      <c r="VGL106" s="154"/>
      <c r="VGM106" s="154"/>
      <c r="VGN106" s="154"/>
      <c r="VGO106" s="154"/>
      <c r="VGP106" s="154"/>
      <c r="VGQ106" s="154"/>
      <c r="VGR106" s="154"/>
      <c r="VGS106" s="154"/>
      <c r="VGT106" s="154"/>
      <c r="VGU106" s="154"/>
      <c r="VGV106" s="154"/>
      <c r="VGW106" s="154"/>
      <c r="VGX106" s="154"/>
      <c r="VGY106" s="154"/>
      <c r="VGZ106" s="154"/>
      <c r="VHA106" s="154"/>
      <c r="VHB106" s="154"/>
      <c r="VHC106" s="154"/>
      <c r="VHD106" s="154"/>
      <c r="VHE106" s="154"/>
      <c r="VHF106" s="154"/>
      <c r="VHG106" s="154"/>
      <c r="VHH106" s="154"/>
      <c r="VHI106" s="154"/>
      <c r="VHJ106" s="154"/>
      <c r="VHK106" s="154"/>
      <c r="VHL106" s="154"/>
      <c r="VHM106" s="154"/>
      <c r="VHN106" s="154"/>
      <c r="VHO106" s="154"/>
      <c r="VHP106" s="154"/>
      <c r="VHQ106" s="154"/>
      <c r="VHR106" s="154"/>
      <c r="VHS106" s="154"/>
      <c r="VHT106" s="154"/>
      <c r="VHU106" s="154"/>
      <c r="VHV106" s="154"/>
      <c r="VHW106" s="154"/>
      <c r="VHX106" s="154"/>
      <c r="VHY106" s="154"/>
      <c r="VHZ106" s="154"/>
      <c r="VIA106" s="154"/>
      <c r="VIB106" s="154"/>
      <c r="VIC106" s="154"/>
      <c r="VID106" s="154"/>
      <c r="VIE106" s="154"/>
      <c r="VIF106" s="154"/>
      <c r="VIG106" s="154"/>
      <c r="VIH106" s="154"/>
      <c r="VII106" s="154"/>
      <c r="VIJ106" s="154"/>
      <c r="VIK106" s="154"/>
      <c r="VIL106" s="154"/>
      <c r="VIM106" s="154"/>
      <c r="VIN106" s="154"/>
      <c r="VIO106" s="154"/>
      <c r="VIP106" s="154"/>
      <c r="VIQ106" s="154"/>
      <c r="VIR106" s="154"/>
      <c r="VIS106" s="154"/>
      <c r="VIT106" s="154"/>
      <c r="VIU106" s="154"/>
      <c r="VIV106" s="154"/>
      <c r="VIW106" s="154"/>
      <c r="VIX106" s="154"/>
      <c r="VIY106" s="154"/>
      <c r="VIZ106" s="154"/>
      <c r="VJA106" s="154"/>
      <c r="VJB106" s="154"/>
      <c r="VJC106" s="154"/>
      <c r="VJD106" s="154"/>
      <c r="VJE106" s="154"/>
      <c r="VJF106" s="154"/>
      <c r="VJG106" s="154"/>
      <c r="VJH106" s="154"/>
      <c r="VJI106" s="154"/>
      <c r="VJJ106" s="154"/>
      <c r="VJK106" s="154"/>
      <c r="VJL106" s="154"/>
      <c r="VJM106" s="154"/>
      <c r="VJN106" s="154"/>
      <c r="VJO106" s="154"/>
      <c r="VJP106" s="154"/>
      <c r="VJQ106" s="154"/>
      <c r="VJR106" s="154"/>
      <c r="VJS106" s="154"/>
      <c r="VJT106" s="154"/>
      <c r="VJU106" s="154"/>
      <c r="VJV106" s="154"/>
      <c r="VJW106" s="154"/>
      <c r="VJX106" s="154"/>
      <c r="VJY106" s="154"/>
      <c r="VJZ106" s="154"/>
      <c r="VKA106" s="154"/>
      <c r="VKB106" s="154"/>
      <c r="VKC106" s="154"/>
      <c r="VKD106" s="154"/>
      <c r="VKE106" s="154"/>
      <c r="VKF106" s="154"/>
      <c r="VKG106" s="154"/>
      <c r="VKH106" s="154"/>
      <c r="VKI106" s="154"/>
      <c r="VKJ106" s="154"/>
      <c r="VKK106" s="154"/>
      <c r="VKL106" s="154"/>
      <c r="VKM106" s="154"/>
      <c r="VKN106" s="154"/>
      <c r="VKO106" s="154"/>
      <c r="VKP106" s="154"/>
      <c r="VKQ106" s="154"/>
      <c r="VKR106" s="154"/>
      <c r="VKS106" s="154"/>
      <c r="VKT106" s="154"/>
      <c r="VKU106" s="154"/>
      <c r="VKV106" s="154"/>
      <c r="VKW106" s="154"/>
      <c r="VKX106" s="154"/>
      <c r="VKY106" s="154"/>
      <c r="VKZ106" s="154"/>
      <c r="VLA106" s="154"/>
      <c r="VLB106" s="154"/>
      <c r="VLC106" s="154"/>
      <c r="VLD106" s="154"/>
      <c r="VLE106" s="154"/>
      <c r="VLF106" s="154"/>
      <c r="VLG106" s="154"/>
      <c r="VLH106" s="154"/>
      <c r="VLI106" s="154"/>
      <c r="VLJ106" s="154"/>
      <c r="VLK106" s="154"/>
      <c r="VLL106" s="154"/>
      <c r="VLM106" s="154"/>
      <c r="VLN106" s="154"/>
      <c r="VLO106" s="154"/>
      <c r="VLP106" s="154"/>
      <c r="VLQ106" s="154"/>
      <c r="VLR106" s="154"/>
      <c r="VLS106" s="154"/>
      <c r="VLT106" s="154"/>
      <c r="VLU106" s="154"/>
      <c r="VLV106" s="154"/>
      <c r="VLW106" s="154"/>
      <c r="VLX106" s="154"/>
      <c r="VLY106" s="154"/>
      <c r="VLZ106" s="154"/>
      <c r="VMA106" s="154"/>
      <c r="VMB106" s="154"/>
      <c r="VMC106" s="154"/>
      <c r="VMD106" s="154"/>
      <c r="VME106" s="154"/>
      <c r="VMF106" s="154"/>
      <c r="VMG106" s="154"/>
      <c r="VMH106" s="154"/>
      <c r="VMI106" s="154"/>
      <c r="VMJ106" s="154"/>
      <c r="VMK106" s="154"/>
      <c r="VML106" s="154"/>
      <c r="VMM106" s="154"/>
      <c r="VMN106" s="154"/>
      <c r="VMO106" s="154"/>
      <c r="VMP106" s="154"/>
      <c r="VMQ106" s="154"/>
      <c r="VMR106" s="154"/>
      <c r="VMS106" s="154"/>
      <c r="VMT106" s="154"/>
      <c r="VMU106" s="154"/>
      <c r="VMV106" s="154"/>
      <c r="VMW106" s="154"/>
      <c r="VMX106" s="154"/>
      <c r="VMY106" s="154"/>
      <c r="VMZ106" s="154"/>
      <c r="VNA106" s="154"/>
      <c r="VNB106" s="154"/>
      <c r="VNC106" s="154"/>
      <c r="VND106" s="154"/>
      <c r="VNE106" s="154"/>
      <c r="VNF106" s="154"/>
      <c r="VNG106" s="154"/>
      <c r="VNH106" s="154"/>
      <c r="VNI106" s="154"/>
      <c r="VNJ106" s="154"/>
      <c r="VNK106" s="154"/>
      <c r="VNL106" s="154"/>
      <c r="VNM106" s="154"/>
      <c r="VNN106" s="154"/>
      <c r="VNO106" s="154"/>
      <c r="VNP106" s="154"/>
      <c r="VNQ106" s="154"/>
      <c r="VNR106" s="154"/>
      <c r="VNS106" s="154"/>
      <c r="VNT106" s="154"/>
      <c r="VNU106" s="154"/>
      <c r="VNV106" s="154"/>
      <c r="VNW106" s="154"/>
      <c r="VNX106" s="154"/>
      <c r="VNY106" s="154"/>
      <c r="VNZ106" s="154"/>
      <c r="VOA106" s="154"/>
      <c r="VOB106" s="154"/>
      <c r="VOC106" s="154"/>
      <c r="VOD106" s="154"/>
      <c r="VOE106" s="154"/>
      <c r="VOF106" s="154"/>
      <c r="VOG106" s="154"/>
      <c r="VOH106" s="154"/>
      <c r="VOI106" s="154"/>
      <c r="VOJ106" s="154"/>
      <c r="VOK106" s="154"/>
      <c r="VOL106" s="154"/>
      <c r="VOM106" s="154"/>
      <c r="VON106" s="154"/>
      <c r="VOO106" s="154"/>
      <c r="VOP106" s="154"/>
      <c r="VOQ106" s="154"/>
      <c r="VOR106" s="154"/>
      <c r="VOS106" s="154"/>
      <c r="VOT106" s="154"/>
      <c r="VOU106" s="154"/>
      <c r="VOV106" s="154"/>
      <c r="VOW106" s="154"/>
      <c r="VOX106" s="154"/>
      <c r="VOY106" s="154"/>
      <c r="VOZ106" s="154"/>
      <c r="VPA106" s="154"/>
      <c r="VPB106" s="154"/>
      <c r="VPC106" s="154"/>
      <c r="VPD106" s="154"/>
      <c r="VPE106" s="154"/>
      <c r="VPF106" s="154"/>
      <c r="VPG106" s="154"/>
      <c r="VPH106" s="154"/>
      <c r="VPI106" s="154"/>
      <c r="VPJ106" s="154"/>
      <c r="VPK106" s="154"/>
      <c r="VPL106" s="154"/>
      <c r="VPM106" s="154"/>
      <c r="VPN106" s="154"/>
      <c r="VPO106" s="154"/>
      <c r="VPP106" s="154"/>
      <c r="VPQ106" s="154"/>
      <c r="VPR106" s="154"/>
      <c r="VPS106" s="154"/>
      <c r="VPT106" s="154"/>
      <c r="VPU106" s="154"/>
      <c r="VPV106" s="154"/>
      <c r="VPW106" s="154"/>
      <c r="VPX106" s="154"/>
      <c r="VPY106" s="154"/>
      <c r="VPZ106" s="154"/>
      <c r="VQA106" s="154"/>
      <c r="VQB106" s="154"/>
      <c r="VQC106" s="154"/>
      <c r="VQD106" s="154"/>
      <c r="VQE106" s="154"/>
      <c r="VQF106" s="154"/>
      <c r="VQG106" s="154"/>
      <c r="VQH106" s="154"/>
      <c r="VQI106" s="154"/>
      <c r="VQJ106" s="154"/>
      <c r="VQK106" s="154"/>
      <c r="VQL106" s="154"/>
      <c r="VQM106" s="154"/>
      <c r="VQN106" s="154"/>
      <c r="VQO106" s="154"/>
      <c r="VQP106" s="154"/>
      <c r="VQQ106" s="154"/>
      <c r="VQR106" s="154"/>
      <c r="VQS106" s="154"/>
      <c r="VQT106" s="154"/>
      <c r="VQU106" s="154"/>
      <c r="VQV106" s="154"/>
      <c r="VQW106" s="154"/>
      <c r="VQX106" s="154"/>
      <c r="VQY106" s="154"/>
      <c r="VQZ106" s="154"/>
      <c r="VRA106" s="154"/>
      <c r="VRB106" s="154"/>
      <c r="VRC106" s="154"/>
      <c r="VRD106" s="154"/>
      <c r="VRE106" s="154"/>
      <c r="VRF106" s="154"/>
      <c r="VRG106" s="154"/>
      <c r="VRH106" s="154"/>
      <c r="VRI106" s="154"/>
      <c r="VRJ106" s="154"/>
      <c r="VRK106" s="154"/>
      <c r="VRL106" s="154"/>
      <c r="VRM106" s="154"/>
      <c r="VRN106" s="154"/>
      <c r="VRO106" s="154"/>
      <c r="VRP106" s="154"/>
      <c r="VRQ106" s="154"/>
      <c r="VRR106" s="154"/>
      <c r="VRS106" s="154"/>
      <c r="VRT106" s="154"/>
      <c r="VRU106" s="154"/>
      <c r="VRV106" s="154"/>
      <c r="VRW106" s="154"/>
      <c r="VRX106" s="154"/>
      <c r="VRY106" s="154"/>
      <c r="VRZ106" s="154"/>
      <c r="VSA106" s="154"/>
      <c r="VSB106" s="154"/>
      <c r="VSC106" s="154"/>
      <c r="VSD106" s="154"/>
      <c r="VSE106" s="154"/>
      <c r="VSF106" s="154"/>
      <c r="VSG106" s="154"/>
      <c r="VSH106" s="154"/>
      <c r="VSI106" s="154"/>
      <c r="VSJ106" s="154"/>
      <c r="VSK106" s="154"/>
      <c r="VSL106" s="154"/>
      <c r="VSM106" s="154"/>
      <c r="VSN106" s="154"/>
      <c r="VSO106" s="154"/>
      <c r="VSP106" s="154"/>
      <c r="VSQ106" s="154"/>
      <c r="VSR106" s="154"/>
      <c r="VSS106" s="154"/>
      <c r="VST106" s="154"/>
      <c r="VSU106" s="154"/>
      <c r="VSV106" s="154"/>
      <c r="VSW106" s="154"/>
      <c r="VSX106" s="154"/>
      <c r="VSY106" s="154"/>
      <c r="VSZ106" s="154"/>
      <c r="VTA106" s="154"/>
      <c r="VTB106" s="154"/>
      <c r="VTC106" s="154"/>
      <c r="VTD106" s="154"/>
      <c r="VTE106" s="154"/>
      <c r="VTF106" s="154"/>
      <c r="VTG106" s="154"/>
      <c r="VTH106" s="154"/>
      <c r="VTI106" s="154"/>
      <c r="VTJ106" s="154"/>
      <c r="VTK106" s="154"/>
      <c r="VTL106" s="154"/>
      <c r="VTM106" s="154"/>
      <c r="VTN106" s="154"/>
      <c r="VTO106" s="154"/>
      <c r="VTP106" s="154"/>
      <c r="VTQ106" s="154"/>
      <c r="VTR106" s="154"/>
      <c r="VTS106" s="154"/>
      <c r="VTT106" s="154"/>
      <c r="VTU106" s="154"/>
      <c r="VTV106" s="154"/>
      <c r="VTW106" s="154"/>
      <c r="VTX106" s="154"/>
      <c r="VTY106" s="154"/>
      <c r="VTZ106" s="154"/>
      <c r="VUA106" s="154"/>
      <c r="VUB106" s="154"/>
      <c r="VUC106" s="154"/>
      <c r="VUD106" s="154"/>
      <c r="VUE106" s="154"/>
      <c r="VUF106" s="154"/>
      <c r="VUG106" s="154"/>
      <c r="VUH106" s="154"/>
      <c r="VUI106" s="154"/>
      <c r="VUJ106" s="154"/>
      <c r="VUK106" s="154"/>
      <c r="VUL106" s="154"/>
      <c r="VUM106" s="154"/>
      <c r="VUN106" s="154"/>
      <c r="VUO106" s="154"/>
      <c r="VUP106" s="154"/>
      <c r="VUQ106" s="154"/>
      <c r="VUR106" s="154"/>
      <c r="VUS106" s="154"/>
      <c r="VUT106" s="154"/>
      <c r="VUU106" s="154"/>
      <c r="VUV106" s="154"/>
      <c r="VUW106" s="154"/>
      <c r="VUX106" s="154"/>
      <c r="VUY106" s="154"/>
      <c r="VUZ106" s="154"/>
      <c r="VVA106" s="154"/>
      <c r="VVB106" s="154"/>
      <c r="VVC106" s="154"/>
      <c r="VVD106" s="154"/>
      <c r="VVE106" s="154"/>
      <c r="VVF106" s="154"/>
      <c r="VVG106" s="154"/>
      <c r="VVH106" s="154"/>
      <c r="VVI106" s="154"/>
      <c r="VVJ106" s="154"/>
      <c r="VVK106" s="154"/>
      <c r="VVL106" s="154"/>
      <c r="VVM106" s="154"/>
      <c r="VVN106" s="154"/>
      <c r="VVO106" s="154"/>
      <c r="VVP106" s="154"/>
      <c r="VVQ106" s="154"/>
      <c r="VVR106" s="154"/>
      <c r="VVS106" s="154"/>
      <c r="VVT106" s="154"/>
      <c r="VVU106" s="154"/>
      <c r="VVV106" s="154"/>
      <c r="VVW106" s="154"/>
      <c r="VVX106" s="154"/>
      <c r="VVY106" s="154"/>
      <c r="VVZ106" s="154"/>
      <c r="VWA106" s="154"/>
      <c r="VWB106" s="154"/>
      <c r="VWC106" s="154"/>
      <c r="VWD106" s="154"/>
      <c r="VWE106" s="154"/>
      <c r="VWF106" s="154"/>
      <c r="VWG106" s="154"/>
      <c r="VWH106" s="154"/>
      <c r="VWI106" s="154"/>
      <c r="VWJ106" s="154"/>
      <c r="VWK106" s="154"/>
      <c r="VWL106" s="154"/>
      <c r="VWM106" s="154"/>
      <c r="VWN106" s="154"/>
      <c r="VWO106" s="154"/>
      <c r="VWP106" s="154"/>
      <c r="VWQ106" s="154"/>
      <c r="VWR106" s="154"/>
      <c r="VWS106" s="154"/>
      <c r="VWT106" s="154"/>
      <c r="VWU106" s="154"/>
      <c r="VWV106" s="154"/>
      <c r="VWW106" s="154"/>
      <c r="VWX106" s="154"/>
      <c r="VWY106" s="154"/>
      <c r="VWZ106" s="154"/>
      <c r="VXA106" s="154"/>
      <c r="VXB106" s="154"/>
      <c r="VXC106" s="154"/>
      <c r="VXD106" s="154"/>
      <c r="VXE106" s="154"/>
      <c r="VXF106" s="154"/>
      <c r="VXG106" s="154"/>
      <c r="VXH106" s="154"/>
      <c r="VXI106" s="154"/>
      <c r="VXJ106" s="154"/>
      <c r="VXK106" s="154"/>
      <c r="VXL106" s="154"/>
      <c r="VXM106" s="154"/>
      <c r="VXN106" s="154"/>
      <c r="VXO106" s="154"/>
      <c r="VXP106" s="154"/>
      <c r="VXQ106" s="154"/>
      <c r="VXR106" s="154"/>
      <c r="VXS106" s="154"/>
      <c r="VXT106" s="154"/>
      <c r="VXU106" s="154"/>
      <c r="VXV106" s="154"/>
      <c r="VXW106" s="154"/>
      <c r="VXX106" s="154"/>
      <c r="VXY106" s="154"/>
      <c r="VXZ106" s="154"/>
      <c r="VYA106" s="154"/>
      <c r="VYB106" s="154"/>
      <c r="VYC106" s="154"/>
      <c r="VYD106" s="154"/>
      <c r="VYE106" s="154"/>
      <c r="VYF106" s="154"/>
      <c r="VYG106" s="154"/>
      <c r="VYH106" s="154"/>
      <c r="VYI106" s="154"/>
      <c r="VYJ106" s="154"/>
      <c r="VYK106" s="154"/>
      <c r="VYL106" s="154"/>
      <c r="VYM106" s="154"/>
      <c r="VYN106" s="154"/>
      <c r="VYO106" s="154"/>
      <c r="VYP106" s="154"/>
      <c r="VYQ106" s="154"/>
      <c r="VYR106" s="154"/>
      <c r="VYS106" s="154"/>
      <c r="VYT106" s="154"/>
      <c r="VYU106" s="154"/>
      <c r="VYV106" s="154"/>
      <c r="VYW106" s="154"/>
      <c r="VYX106" s="154"/>
      <c r="VYY106" s="154"/>
      <c r="VYZ106" s="154"/>
      <c r="VZA106" s="154"/>
      <c r="VZB106" s="154"/>
      <c r="VZC106" s="154"/>
      <c r="VZD106" s="154"/>
      <c r="VZE106" s="154"/>
      <c r="VZF106" s="154"/>
      <c r="VZG106" s="154"/>
      <c r="VZH106" s="154"/>
      <c r="VZI106" s="154"/>
      <c r="VZJ106" s="154"/>
      <c r="VZK106" s="154"/>
      <c r="VZL106" s="154"/>
      <c r="VZM106" s="154"/>
      <c r="VZN106" s="154"/>
      <c r="VZO106" s="154"/>
      <c r="VZP106" s="154"/>
      <c r="VZQ106" s="154"/>
      <c r="VZR106" s="154"/>
      <c r="VZS106" s="154"/>
      <c r="VZT106" s="154"/>
      <c r="VZU106" s="154"/>
      <c r="VZV106" s="154"/>
      <c r="VZW106" s="154"/>
      <c r="VZX106" s="154"/>
      <c r="VZY106" s="154"/>
      <c r="VZZ106" s="154"/>
      <c r="WAA106" s="154"/>
      <c r="WAB106" s="154"/>
      <c r="WAC106" s="154"/>
      <c r="WAD106" s="154"/>
      <c r="WAE106" s="154"/>
      <c r="WAF106" s="154"/>
      <c r="WAG106" s="154"/>
      <c r="WAH106" s="154"/>
      <c r="WAI106" s="154"/>
      <c r="WAJ106" s="154"/>
      <c r="WAK106" s="154"/>
      <c r="WAL106" s="154"/>
      <c r="WAM106" s="154"/>
      <c r="WAN106" s="154"/>
      <c r="WAO106" s="154"/>
      <c r="WAP106" s="154"/>
      <c r="WAQ106" s="154"/>
      <c r="WAR106" s="154"/>
      <c r="WAS106" s="154"/>
      <c r="WAT106" s="154"/>
      <c r="WAU106" s="154"/>
      <c r="WAV106" s="154"/>
      <c r="WAW106" s="154"/>
      <c r="WAX106" s="154"/>
      <c r="WAY106" s="154"/>
      <c r="WAZ106" s="154"/>
      <c r="WBA106" s="154"/>
      <c r="WBB106" s="154"/>
      <c r="WBC106" s="154"/>
      <c r="WBD106" s="154"/>
      <c r="WBE106" s="154"/>
      <c r="WBF106" s="154"/>
      <c r="WBG106" s="154"/>
      <c r="WBH106" s="154"/>
      <c r="WBI106" s="154"/>
      <c r="WBJ106" s="154"/>
      <c r="WBK106" s="154"/>
      <c r="WBL106" s="154"/>
      <c r="WBM106" s="154"/>
      <c r="WBN106" s="154"/>
      <c r="WBO106" s="154"/>
      <c r="WBP106" s="154"/>
      <c r="WBQ106" s="154"/>
      <c r="WBR106" s="154"/>
      <c r="WBS106" s="154"/>
      <c r="WBT106" s="154"/>
      <c r="WBU106" s="154"/>
      <c r="WBV106" s="154"/>
      <c r="WBW106" s="154"/>
      <c r="WBX106" s="154"/>
      <c r="WBY106" s="154"/>
      <c r="WBZ106" s="154"/>
      <c r="WCA106" s="154"/>
      <c r="WCB106" s="154"/>
      <c r="WCC106" s="154"/>
      <c r="WCD106" s="154"/>
      <c r="WCE106" s="154"/>
      <c r="WCF106" s="154"/>
      <c r="WCG106" s="154"/>
      <c r="WCH106" s="154"/>
      <c r="WCI106" s="154"/>
      <c r="WCJ106" s="154"/>
      <c r="WCK106" s="154"/>
      <c r="WCL106" s="154"/>
      <c r="WCM106" s="154"/>
      <c r="WCN106" s="154"/>
      <c r="WCO106" s="154"/>
      <c r="WCP106" s="154"/>
      <c r="WCQ106" s="154"/>
      <c r="WCR106" s="154"/>
      <c r="WCS106" s="154"/>
      <c r="WCT106" s="154"/>
      <c r="WCU106" s="154"/>
      <c r="WCV106" s="154"/>
      <c r="WCW106" s="154"/>
      <c r="WCX106" s="154"/>
      <c r="WCY106" s="154"/>
      <c r="WCZ106" s="154"/>
      <c r="WDA106" s="154"/>
      <c r="WDB106" s="154"/>
      <c r="WDC106" s="154"/>
      <c r="WDD106" s="154"/>
      <c r="WDE106" s="154"/>
      <c r="WDF106" s="154"/>
      <c r="WDG106" s="154"/>
      <c r="WDH106" s="154"/>
      <c r="WDI106" s="154"/>
      <c r="WDJ106" s="154"/>
      <c r="WDK106" s="154"/>
      <c r="WDL106" s="154"/>
      <c r="WDM106" s="154"/>
      <c r="WDN106" s="154"/>
      <c r="WDO106" s="154"/>
      <c r="WDP106" s="154"/>
      <c r="WDQ106" s="154"/>
      <c r="WDR106" s="154"/>
      <c r="WDS106" s="154"/>
      <c r="WDT106" s="154"/>
      <c r="WDU106" s="154"/>
      <c r="WDV106" s="154"/>
      <c r="WDW106" s="154"/>
      <c r="WDX106" s="154"/>
      <c r="WDY106" s="154"/>
      <c r="WDZ106" s="154"/>
      <c r="WEA106" s="154"/>
      <c r="WEB106" s="154"/>
      <c r="WEC106" s="154"/>
      <c r="WED106" s="154"/>
      <c r="WEE106" s="154"/>
      <c r="WEF106" s="154"/>
      <c r="WEG106" s="154"/>
      <c r="WEH106" s="154"/>
      <c r="WEI106" s="154"/>
      <c r="WEJ106" s="154"/>
      <c r="WEK106" s="154"/>
      <c r="WEL106" s="154"/>
      <c r="WEM106" s="154"/>
      <c r="WEN106" s="154"/>
      <c r="WEO106" s="154"/>
      <c r="WEP106" s="154"/>
      <c r="WEQ106" s="154"/>
      <c r="WER106" s="154"/>
      <c r="WES106" s="154"/>
      <c r="WET106" s="154"/>
      <c r="WEU106" s="154"/>
      <c r="WEV106" s="154"/>
      <c r="WEW106" s="154"/>
      <c r="WEX106" s="154"/>
      <c r="WEY106" s="154"/>
      <c r="WEZ106" s="154"/>
      <c r="WFA106" s="154"/>
      <c r="WFB106" s="154"/>
      <c r="WFC106" s="154"/>
      <c r="WFD106" s="154"/>
      <c r="WFE106" s="154"/>
      <c r="WFF106" s="154"/>
      <c r="WFG106" s="154"/>
      <c r="WFH106" s="154"/>
      <c r="WFI106" s="154"/>
      <c r="WFJ106" s="154"/>
      <c r="WFK106" s="154"/>
      <c r="WFL106" s="154"/>
      <c r="WFM106" s="154"/>
      <c r="WFN106" s="154"/>
      <c r="WFO106" s="154"/>
      <c r="WFP106" s="154"/>
      <c r="WFQ106" s="154"/>
      <c r="WFR106" s="154"/>
      <c r="WFS106" s="154"/>
      <c r="WFT106" s="154"/>
      <c r="WFU106" s="154"/>
      <c r="WFV106" s="154"/>
      <c r="WFW106" s="154"/>
      <c r="WFX106" s="154"/>
      <c r="WFY106" s="154"/>
      <c r="WFZ106" s="154"/>
      <c r="WGA106" s="154"/>
      <c r="WGB106" s="154"/>
      <c r="WGC106" s="154"/>
      <c r="WGD106" s="154"/>
      <c r="WGE106" s="154"/>
      <c r="WGF106" s="154"/>
      <c r="WGG106" s="154"/>
      <c r="WGH106" s="154"/>
      <c r="WGI106" s="154"/>
      <c r="WGJ106" s="154"/>
      <c r="WGK106" s="154"/>
      <c r="WGL106" s="154"/>
      <c r="WGM106" s="154"/>
      <c r="WGN106" s="154"/>
      <c r="WGO106" s="154"/>
      <c r="WGP106" s="154"/>
      <c r="WGQ106" s="154"/>
      <c r="WGR106" s="154"/>
      <c r="WGS106" s="154"/>
      <c r="WGT106" s="154"/>
      <c r="WGU106" s="154"/>
      <c r="WGV106" s="154"/>
      <c r="WGW106" s="154"/>
      <c r="WGX106" s="154"/>
      <c r="WGY106" s="154"/>
      <c r="WGZ106" s="154"/>
      <c r="WHA106" s="154"/>
      <c r="WHB106" s="154"/>
      <c r="WHC106" s="154"/>
      <c r="WHD106" s="154"/>
      <c r="WHE106" s="154"/>
      <c r="WHF106" s="154"/>
      <c r="WHG106" s="154"/>
      <c r="WHH106" s="154"/>
      <c r="WHI106" s="154"/>
      <c r="WHJ106" s="154"/>
      <c r="WHK106" s="154"/>
      <c r="WHL106" s="154"/>
      <c r="WHM106" s="154"/>
      <c r="WHN106" s="154"/>
      <c r="WHO106" s="154"/>
      <c r="WHP106" s="154"/>
      <c r="WHQ106" s="154"/>
      <c r="WHR106" s="154"/>
      <c r="WHS106" s="154"/>
      <c r="WHT106" s="154"/>
      <c r="WHU106" s="154"/>
      <c r="WHV106" s="154"/>
      <c r="WHW106" s="154"/>
      <c r="WHX106" s="154"/>
      <c r="WHY106" s="154"/>
      <c r="WHZ106" s="154"/>
      <c r="WIA106" s="154"/>
      <c r="WIB106" s="154"/>
      <c r="WIC106" s="154"/>
      <c r="WID106" s="154"/>
      <c r="WIE106" s="154"/>
      <c r="WIF106" s="154"/>
      <c r="WIG106" s="154"/>
      <c r="WIH106" s="154"/>
      <c r="WII106" s="154"/>
      <c r="WIJ106" s="154"/>
      <c r="WIK106" s="154"/>
      <c r="WIL106" s="154"/>
      <c r="WIM106" s="154"/>
      <c r="WIN106" s="154"/>
      <c r="WIO106" s="154"/>
      <c r="WIP106" s="154"/>
      <c r="WIQ106" s="154"/>
      <c r="WIR106" s="154"/>
      <c r="WIS106" s="154"/>
      <c r="WIT106" s="154"/>
      <c r="WIU106" s="154"/>
      <c r="WIV106" s="154"/>
      <c r="WIW106" s="154"/>
      <c r="WIX106" s="154"/>
      <c r="WIY106" s="154"/>
      <c r="WIZ106" s="154"/>
      <c r="WJA106" s="154"/>
      <c r="WJB106" s="154"/>
      <c r="WJC106" s="154"/>
      <c r="WJD106" s="154"/>
      <c r="WJE106" s="154"/>
      <c r="WJF106" s="154"/>
      <c r="WJG106" s="154"/>
      <c r="WJH106" s="154"/>
      <c r="WJI106" s="154"/>
      <c r="WJJ106" s="154"/>
      <c r="WJK106" s="154"/>
      <c r="WJL106" s="154"/>
      <c r="WJM106" s="154"/>
      <c r="WJN106" s="154"/>
      <c r="WJO106" s="154"/>
      <c r="WJP106" s="154"/>
      <c r="WJQ106" s="154"/>
      <c r="WJR106" s="154"/>
      <c r="WJS106" s="154"/>
      <c r="WJT106" s="154"/>
      <c r="WJU106" s="154"/>
      <c r="WJV106" s="154"/>
      <c r="WJW106" s="154"/>
      <c r="WJX106" s="154"/>
      <c r="WJY106" s="154"/>
      <c r="WJZ106" s="154"/>
      <c r="WKA106" s="154"/>
      <c r="WKB106" s="154"/>
      <c r="WKC106" s="154"/>
      <c r="WKD106" s="154"/>
      <c r="WKE106" s="154"/>
      <c r="WKF106" s="154"/>
      <c r="WKG106" s="154"/>
      <c r="WKH106" s="154"/>
      <c r="WKI106" s="154"/>
      <c r="WKJ106" s="154"/>
      <c r="WKK106" s="154"/>
      <c r="WKL106" s="154"/>
      <c r="WKM106" s="154"/>
      <c r="WKN106" s="154"/>
      <c r="WKO106" s="154"/>
      <c r="WKP106" s="154"/>
      <c r="WKQ106" s="154"/>
      <c r="WKR106" s="154"/>
      <c r="WKS106" s="154"/>
      <c r="WKT106" s="154"/>
      <c r="WKU106" s="154"/>
      <c r="WKV106" s="154"/>
      <c r="WKW106" s="154"/>
      <c r="WKX106" s="154"/>
      <c r="WKY106" s="154"/>
      <c r="WKZ106" s="154"/>
      <c r="WLA106" s="154"/>
      <c r="WLB106" s="154"/>
      <c r="WLC106" s="154"/>
      <c r="WLD106" s="154"/>
      <c r="WLE106" s="154"/>
      <c r="WLF106" s="154"/>
      <c r="WLG106" s="154"/>
      <c r="WLH106" s="154"/>
      <c r="WLI106" s="154"/>
      <c r="WLJ106" s="154"/>
      <c r="WLK106" s="154"/>
      <c r="WLL106" s="154"/>
      <c r="WLM106" s="154"/>
      <c r="WLN106" s="154"/>
      <c r="WLO106" s="154"/>
      <c r="WLP106" s="154"/>
      <c r="WLQ106" s="154"/>
      <c r="WLR106" s="154"/>
      <c r="WLS106" s="154"/>
      <c r="WLT106" s="154"/>
      <c r="WLU106" s="154"/>
      <c r="WLV106" s="154"/>
      <c r="WLW106" s="154"/>
      <c r="WLX106" s="154"/>
      <c r="WLY106" s="154"/>
      <c r="WLZ106" s="154"/>
      <c r="WMA106" s="154"/>
      <c r="WMB106" s="154"/>
      <c r="WMC106" s="154"/>
      <c r="WMD106" s="154"/>
      <c r="WME106" s="154"/>
      <c r="WMF106" s="154"/>
      <c r="WMG106" s="154"/>
      <c r="WMH106" s="154"/>
      <c r="WMI106" s="154"/>
      <c r="WMJ106" s="154"/>
      <c r="WMK106" s="154"/>
      <c r="WML106" s="154"/>
      <c r="WMM106" s="154"/>
      <c r="WMN106" s="154"/>
      <c r="WMO106" s="154"/>
      <c r="WMP106" s="154"/>
      <c r="WMQ106" s="154"/>
      <c r="WMR106" s="154"/>
      <c r="WMS106" s="154"/>
      <c r="WMT106" s="154"/>
      <c r="WMU106" s="154"/>
      <c r="WMV106" s="154"/>
      <c r="WMW106" s="154"/>
      <c r="WMX106" s="154"/>
      <c r="WMY106" s="154"/>
      <c r="WMZ106" s="154"/>
      <c r="WNA106" s="154"/>
      <c r="WNB106" s="154"/>
      <c r="WNC106" s="154"/>
      <c r="WND106" s="154"/>
      <c r="WNE106" s="154"/>
      <c r="WNF106" s="154"/>
      <c r="WNG106" s="154"/>
      <c r="WNH106" s="154"/>
      <c r="WNI106" s="154"/>
      <c r="WNJ106" s="154"/>
      <c r="WNK106" s="154"/>
      <c r="WNL106" s="154"/>
      <c r="WNM106" s="154"/>
      <c r="WNN106" s="154"/>
      <c r="WNO106" s="154"/>
      <c r="WNP106" s="154"/>
      <c r="WNQ106" s="154"/>
      <c r="WNR106" s="154"/>
      <c r="WNS106" s="154"/>
      <c r="WNT106" s="154"/>
      <c r="WNU106" s="154"/>
      <c r="WNV106" s="154"/>
      <c r="WNW106" s="154"/>
      <c r="WNX106" s="154"/>
      <c r="WNY106" s="154"/>
      <c r="WNZ106" s="154"/>
      <c r="WOA106" s="154"/>
      <c r="WOB106" s="154"/>
      <c r="WOC106" s="154"/>
      <c r="WOD106" s="154"/>
      <c r="WOE106" s="154"/>
      <c r="WOF106" s="154"/>
      <c r="WOG106" s="154"/>
      <c r="WOH106" s="154"/>
      <c r="WOI106" s="154"/>
      <c r="WOJ106" s="154"/>
      <c r="WOK106" s="154"/>
      <c r="WOL106" s="154"/>
      <c r="WOM106" s="154"/>
      <c r="WON106" s="154"/>
      <c r="WOO106" s="154"/>
      <c r="WOP106" s="154"/>
      <c r="WOQ106" s="154"/>
      <c r="WOR106" s="154"/>
      <c r="WOS106" s="154"/>
      <c r="WOT106" s="154"/>
      <c r="WOU106" s="154"/>
      <c r="WOV106" s="154"/>
      <c r="WOW106" s="154"/>
      <c r="WOX106" s="154"/>
      <c r="WOY106" s="154"/>
      <c r="WOZ106" s="154"/>
      <c r="WPA106" s="154"/>
      <c r="WPB106" s="154"/>
      <c r="WPC106" s="154"/>
      <c r="WPD106" s="154"/>
      <c r="WPE106" s="154"/>
      <c r="WPF106" s="154"/>
      <c r="WPG106" s="154"/>
      <c r="WPH106" s="154"/>
      <c r="WPI106" s="154"/>
      <c r="WPJ106" s="154"/>
      <c r="WPK106" s="154"/>
      <c r="WPL106" s="154"/>
      <c r="WPM106" s="154"/>
      <c r="WPN106" s="154"/>
      <c r="WPO106" s="154"/>
      <c r="WPP106" s="154"/>
      <c r="WPQ106" s="154"/>
      <c r="WPR106" s="154"/>
      <c r="WPS106" s="154"/>
      <c r="WPT106" s="154"/>
      <c r="WPU106" s="154"/>
      <c r="WPV106" s="154"/>
      <c r="WPW106" s="154"/>
      <c r="WPX106" s="154"/>
      <c r="WPY106" s="154"/>
      <c r="WPZ106" s="154"/>
      <c r="WQA106" s="154"/>
      <c r="WQB106" s="154"/>
      <c r="WQC106" s="154"/>
      <c r="WQD106" s="154"/>
      <c r="WQE106" s="154"/>
      <c r="WQF106" s="154"/>
      <c r="WQG106" s="154"/>
      <c r="WQH106" s="154"/>
      <c r="WQI106" s="154"/>
      <c r="WQJ106" s="154"/>
      <c r="WQK106" s="154"/>
      <c r="WQL106" s="154"/>
      <c r="WQM106" s="154"/>
      <c r="WQN106" s="154"/>
      <c r="WQO106" s="154"/>
      <c r="WQP106" s="154"/>
      <c r="WQQ106" s="154"/>
      <c r="WQR106" s="154"/>
      <c r="WQS106" s="154"/>
      <c r="WQT106" s="154"/>
      <c r="WQU106" s="154"/>
      <c r="WQV106" s="154"/>
      <c r="WQW106" s="154"/>
      <c r="WQX106" s="154"/>
      <c r="WQY106" s="154"/>
      <c r="WQZ106" s="154"/>
      <c r="WRA106" s="154"/>
      <c r="WRB106" s="154"/>
      <c r="WRC106" s="154"/>
      <c r="WRD106" s="154"/>
      <c r="WRE106" s="154"/>
      <c r="WRF106" s="154"/>
      <c r="WRG106" s="154"/>
      <c r="WRH106" s="154"/>
      <c r="WRI106" s="154"/>
      <c r="WRJ106" s="154"/>
      <c r="WRK106" s="154"/>
      <c r="WRL106" s="154"/>
      <c r="WRM106" s="154"/>
      <c r="WRN106" s="154"/>
      <c r="WRO106" s="154"/>
      <c r="WRP106" s="154"/>
      <c r="WRQ106" s="154"/>
      <c r="WRR106" s="154"/>
      <c r="WRS106" s="154"/>
      <c r="WRT106" s="154"/>
      <c r="WRU106" s="154"/>
      <c r="WRV106" s="154"/>
      <c r="WRW106" s="154"/>
      <c r="WRX106" s="154"/>
      <c r="WRY106" s="154"/>
      <c r="WRZ106" s="154"/>
      <c r="WSA106" s="154"/>
      <c r="WSB106" s="154"/>
      <c r="WSC106" s="154"/>
      <c r="WSD106" s="154"/>
      <c r="WSE106" s="154"/>
      <c r="WSF106" s="154"/>
      <c r="WSG106" s="154"/>
      <c r="WSH106" s="154"/>
      <c r="WSI106" s="154"/>
      <c r="WSJ106" s="154"/>
      <c r="WSK106" s="154"/>
      <c r="WSL106" s="154"/>
      <c r="WSM106" s="154"/>
      <c r="WSN106" s="154"/>
      <c r="WSO106" s="154"/>
      <c r="WSP106" s="154"/>
      <c r="WSQ106" s="154"/>
      <c r="WSR106" s="154"/>
      <c r="WSS106" s="154"/>
      <c r="WST106" s="154"/>
      <c r="WSU106" s="154"/>
      <c r="WSV106" s="154"/>
      <c r="WSW106" s="154"/>
      <c r="WSX106" s="154"/>
      <c r="WSY106" s="154"/>
      <c r="WSZ106" s="154"/>
      <c r="WTA106" s="154"/>
      <c r="WTB106" s="154"/>
      <c r="WTC106" s="154"/>
      <c r="WTD106" s="154"/>
      <c r="WTE106" s="154"/>
      <c r="WTF106" s="154"/>
      <c r="WTG106" s="154"/>
      <c r="WTH106" s="154"/>
      <c r="WTI106" s="154"/>
      <c r="WTJ106" s="154"/>
      <c r="WTK106" s="154"/>
      <c r="WTL106" s="154"/>
      <c r="WTM106" s="154"/>
      <c r="WTN106" s="154"/>
      <c r="WTO106" s="154"/>
      <c r="WTP106" s="154"/>
      <c r="WTQ106" s="154"/>
      <c r="WTR106" s="154"/>
      <c r="WTS106" s="154"/>
      <c r="WTT106" s="154"/>
      <c r="WTU106" s="154"/>
      <c r="WTV106" s="154"/>
      <c r="WTW106" s="154"/>
      <c r="WTX106" s="154"/>
      <c r="WTY106" s="154"/>
      <c r="WTZ106" s="154"/>
      <c r="WUA106" s="154"/>
      <c r="WUB106" s="154"/>
      <c r="WUC106" s="154"/>
      <c r="WUD106" s="154"/>
      <c r="WUE106" s="154"/>
      <c r="WUF106" s="154"/>
      <c r="WUG106" s="154"/>
      <c r="WUH106" s="154"/>
      <c r="WUI106" s="154"/>
      <c r="WUJ106" s="154"/>
      <c r="WUK106" s="154"/>
      <c r="WUL106" s="154"/>
      <c r="WUM106" s="154"/>
      <c r="WUN106" s="154"/>
      <c r="WUO106" s="154"/>
      <c r="WUP106" s="154"/>
      <c r="WUQ106" s="154"/>
      <c r="WUR106" s="154"/>
      <c r="WUS106" s="154"/>
      <c r="WUT106" s="154"/>
      <c r="WUU106" s="154"/>
      <c r="WUV106" s="154"/>
      <c r="WUW106" s="154"/>
      <c r="WUX106" s="154"/>
      <c r="WUY106" s="154"/>
      <c r="WUZ106" s="154"/>
      <c r="WVA106" s="154"/>
      <c r="WVB106" s="154"/>
      <c r="WVC106" s="154"/>
      <c r="WVD106" s="154"/>
      <c r="WVE106" s="154"/>
      <c r="WVF106" s="154"/>
      <c r="WVG106" s="154"/>
      <c r="WVH106" s="154"/>
      <c r="WVI106" s="154"/>
      <c r="WVJ106" s="154"/>
      <c r="WVK106" s="154"/>
      <c r="WVL106" s="154"/>
      <c r="WVM106" s="154"/>
      <c r="WVN106" s="154"/>
      <c r="WVO106" s="154"/>
      <c r="WVP106" s="154"/>
      <c r="WVQ106" s="154"/>
      <c r="WVR106" s="154"/>
      <c r="WVS106" s="154"/>
      <c r="WVT106" s="154"/>
      <c r="WVU106" s="154"/>
      <c r="WVV106" s="154"/>
      <c r="WVW106" s="154"/>
      <c r="WVX106" s="154"/>
      <c r="WVY106" s="154"/>
      <c r="WVZ106" s="154"/>
      <c r="WWA106" s="154"/>
      <c r="WWB106" s="154"/>
      <c r="WWC106" s="154"/>
      <c r="WWD106" s="154"/>
      <c r="WWE106" s="154"/>
      <c r="WWF106" s="154"/>
      <c r="WWG106" s="154"/>
      <c r="WWH106" s="154"/>
      <c r="WWI106" s="154"/>
      <c r="WWJ106" s="154"/>
      <c r="WWK106" s="154"/>
      <c r="WWL106" s="154"/>
      <c r="WWM106" s="154"/>
      <c r="WWN106" s="154"/>
      <c r="WWO106" s="154"/>
      <c r="WWP106" s="154"/>
      <c r="WWQ106" s="154"/>
      <c r="WWR106" s="154"/>
      <c r="WWS106" s="154"/>
      <c r="WWT106" s="154"/>
      <c r="WWU106" s="154"/>
      <c r="WWV106" s="154"/>
      <c r="WWW106" s="154"/>
      <c r="WWX106" s="154"/>
      <c r="WWY106" s="154"/>
      <c r="WWZ106" s="154"/>
      <c r="WXA106" s="154"/>
      <c r="WXB106" s="154"/>
      <c r="WXC106" s="154"/>
      <c r="WXD106" s="154"/>
      <c r="WXE106" s="154"/>
      <c r="WXF106" s="154"/>
      <c r="WXG106" s="154"/>
      <c r="WXH106" s="154"/>
      <c r="WXI106" s="154"/>
      <c r="WXJ106" s="154"/>
      <c r="WXK106" s="154"/>
      <c r="WXL106" s="154"/>
      <c r="WXM106" s="154"/>
      <c r="WXN106" s="154"/>
      <c r="WXO106" s="154"/>
      <c r="WXP106" s="154"/>
      <c r="WXQ106" s="154"/>
      <c r="WXR106" s="154"/>
      <c r="WXS106" s="154"/>
      <c r="WXT106" s="154"/>
      <c r="WXU106" s="154"/>
      <c r="WXV106" s="154"/>
      <c r="WXW106" s="154"/>
      <c r="WXX106" s="154"/>
      <c r="WXY106" s="154"/>
      <c r="WXZ106" s="154"/>
      <c r="WYA106" s="154"/>
      <c r="WYB106" s="154"/>
      <c r="WYC106" s="154"/>
      <c r="WYD106" s="154"/>
      <c r="WYE106" s="154"/>
      <c r="WYF106" s="154"/>
      <c r="WYG106" s="154"/>
      <c r="WYH106" s="154"/>
      <c r="WYI106" s="154"/>
      <c r="WYJ106" s="154"/>
      <c r="WYK106" s="154"/>
      <c r="WYL106" s="154"/>
      <c r="WYM106" s="154"/>
      <c r="WYN106" s="154"/>
      <c r="WYO106" s="154"/>
      <c r="WYP106" s="154"/>
      <c r="WYQ106" s="154"/>
      <c r="WYR106" s="154"/>
      <c r="WYS106" s="154"/>
      <c r="WYT106" s="154"/>
      <c r="WYU106" s="154"/>
      <c r="WYV106" s="154"/>
      <c r="WYW106" s="154"/>
      <c r="WYX106" s="154"/>
      <c r="WYY106" s="154"/>
      <c r="WYZ106" s="154"/>
      <c r="WZA106" s="154"/>
      <c r="WZB106" s="154"/>
      <c r="WZC106" s="154"/>
      <c r="WZD106" s="154"/>
      <c r="WZE106" s="154"/>
      <c r="WZF106" s="154"/>
      <c r="WZG106" s="154"/>
      <c r="WZH106" s="154"/>
      <c r="WZI106" s="154"/>
      <c r="WZJ106" s="154"/>
      <c r="WZK106" s="154"/>
      <c r="WZL106" s="154"/>
      <c r="WZM106" s="154"/>
      <c r="WZN106" s="154"/>
      <c r="WZO106" s="154"/>
      <c r="WZP106" s="154"/>
      <c r="WZQ106" s="154"/>
      <c r="WZR106" s="154"/>
      <c r="WZS106" s="154"/>
      <c r="WZT106" s="154"/>
      <c r="WZU106" s="154"/>
      <c r="WZV106" s="154"/>
      <c r="WZW106" s="154"/>
      <c r="WZX106" s="154"/>
      <c r="WZY106" s="154"/>
      <c r="WZZ106" s="154"/>
      <c r="XAA106" s="154"/>
      <c r="XAB106" s="154"/>
      <c r="XAC106" s="154"/>
      <c r="XAD106" s="154"/>
      <c r="XAE106" s="154"/>
      <c r="XAF106" s="154"/>
      <c r="XAG106" s="154"/>
      <c r="XAH106" s="154"/>
      <c r="XAI106" s="154"/>
      <c r="XAJ106" s="154"/>
      <c r="XAK106" s="154"/>
      <c r="XAL106" s="154"/>
      <c r="XAM106" s="154"/>
      <c r="XAN106" s="154"/>
      <c r="XAO106" s="154"/>
      <c r="XAP106" s="154"/>
      <c r="XAQ106" s="154"/>
      <c r="XAR106" s="154"/>
      <c r="XAS106" s="154"/>
      <c r="XAT106" s="154"/>
      <c r="XAU106" s="154"/>
      <c r="XAV106" s="154"/>
      <c r="XAW106" s="154"/>
      <c r="XAX106" s="154"/>
      <c r="XAY106" s="154"/>
      <c r="XAZ106" s="154"/>
      <c r="XBA106" s="154"/>
      <c r="XBB106" s="154"/>
      <c r="XBC106" s="154"/>
      <c r="XBD106" s="154"/>
      <c r="XBE106" s="154"/>
      <c r="XBF106" s="154"/>
      <c r="XBG106" s="154"/>
      <c r="XBH106" s="154"/>
      <c r="XBI106" s="154"/>
      <c r="XBJ106" s="154"/>
      <c r="XBK106" s="154"/>
      <c r="XBL106" s="154"/>
      <c r="XBM106" s="154"/>
      <c r="XBN106" s="154"/>
      <c r="XBO106" s="154"/>
      <c r="XBP106" s="154"/>
      <c r="XBQ106" s="154"/>
      <c r="XBR106" s="154"/>
      <c r="XBS106" s="154"/>
      <c r="XBT106" s="154"/>
      <c r="XBU106" s="154"/>
      <c r="XBV106" s="154"/>
      <c r="XBW106" s="154"/>
      <c r="XBX106" s="154"/>
      <c r="XBY106" s="154"/>
      <c r="XBZ106" s="154"/>
      <c r="XCA106" s="154"/>
      <c r="XCB106" s="154"/>
      <c r="XCC106" s="154"/>
      <c r="XCD106" s="154"/>
      <c r="XCE106" s="154"/>
      <c r="XCF106" s="154"/>
      <c r="XCG106" s="154"/>
      <c r="XCH106" s="154"/>
      <c r="XCI106" s="154"/>
      <c r="XCJ106" s="154"/>
      <c r="XCK106" s="154"/>
      <c r="XCL106" s="154"/>
      <c r="XCM106" s="154"/>
      <c r="XCN106" s="154"/>
      <c r="XCO106" s="154"/>
      <c r="XCP106" s="154"/>
      <c r="XCQ106" s="154"/>
      <c r="XCR106" s="154"/>
      <c r="XCS106" s="154"/>
      <c r="XCT106" s="154"/>
      <c r="XCU106" s="154"/>
      <c r="XCV106" s="154"/>
      <c r="XCW106" s="154"/>
      <c r="XCX106" s="154"/>
      <c r="XCY106" s="154"/>
      <c r="XCZ106" s="154"/>
      <c r="XDA106" s="154"/>
      <c r="XDB106" s="154"/>
      <c r="XDC106" s="154"/>
      <c r="XDD106" s="154"/>
      <c r="XDE106" s="154"/>
      <c r="XDF106" s="154"/>
      <c r="XDG106" s="154"/>
      <c r="XDH106" s="154"/>
      <c r="XDI106" s="154"/>
      <c r="XDJ106" s="154"/>
      <c r="XDK106" s="154"/>
      <c r="XDL106" s="154"/>
      <c r="XDM106" s="154"/>
      <c r="XDN106" s="154"/>
      <c r="XDO106" s="154"/>
      <c r="XDP106" s="154"/>
      <c r="XDQ106" s="154"/>
      <c r="XDR106" s="154"/>
      <c r="XDS106" s="154"/>
      <c r="XDT106" s="154"/>
      <c r="XDU106" s="154"/>
      <c r="XDV106" s="154"/>
      <c r="XDW106" s="154"/>
      <c r="XDX106" s="154"/>
      <c r="XDY106" s="154"/>
      <c r="XDZ106" s="154"/>
      <c r="XEA106" s="154"/>
      <c r="XEB106" s="154"/>
      <c r="XEC106" s="154"/>
      <c r="XED106" s="154"/>
      <c r="XEE106" s="154"/>
      <c r="XEF106" s="154"/>
      <c r="XEG106" s="154"/>
      <c r="XEH106" s="154"/>
      <c r="XEI106" s="154"/>
      <c r="XEJ106" s="154"/>
      <c r="XEK106" s="154"/>
      <c r="XEL106" s="154"/>
      <c r="XEM106" s="154"/>
      <c r="XEN106" s="154"/>
      <c r="XEO106" s="154"/>
      <c r="XEP106" s="154"/>
      <c r="XEQ106" s="154"/>
      <c r="XER106" s="154"/>
      <c r="XES106" s="154"/>
      <c r="XET106" s="154"/>
      <c r="XEU106" s="154"/>
      <c r="XEV106" s="154"/>
      <c r="XEW106" s="154"/>
      <c r="XEX106" s="154"/>
      <c r="XEY106" s="154"/>
      <c r="XEZ106" s="154"/>
      <c r="XFA106" s="154"/>
      <c r="XFB106" s="154"/>
      <c r="XFC106" s="154"/>
      <c r="XFD106" s="154"/>
    </row>
    <row r="107" spans="1:16384" s="141" customFormat="1" ht="13.5">
      <c r="B107" s="139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E107" s="154"/>
      <c r="FF107" s="154"/>
      <c r="FG107" s="154"/>
      <c r="FH107" s="154"/>
      <c r="FI107" s="154"/>
      <c r="FJ107" s="154"/>
      <c r="FK107" s="154"/>
      <c r="FL107" s="154"/>
      <c r="FM107" s="154"/>
      <c r="FN107" s="154"/>
      <c r="FO107" s="154"/>
      <c r="FP107" s="154"/>
      <c r="FQ107" s="154"/>
      <c r="FR107" s="154"/>
      <c r="FS107" s="154"/>
      <c r="FT107" s="154"/>
      <c r="FU107" s="154"/>
      <c r="FV107" s="154"/>
      <c r="FW107" s="154"/>
      <c r="FX107" s="154"/>
      <c r="FY107" s="154"/>
      <c r="FZ107" s="154"/>
      <c r="GA107" s="154"/>
      <c r="GB107" s="154"/>
      <c r="GC107" s="154"/>
      <c r="GD107" s="154"/>
      <c r="GE107" s="154"/>
      <c r="GF107" s="154"/>
      <c r="GG107" s="154"/>
      <c r="GH107" s="154"/>
      <c r="GI107" s="154"/>
      <c r="GJ107" s="154"/>
      <c r="GK107" s="154"/>
      <c r="GL107" s="154"/>
      <c r="GM107" s="154"/>
      <c r="GN107" s="154"/>
      <c r="GO107" s="154"/>
      <c r="GP107" s="154"/>
      <c r="GQ107" s="154"/>
      <c r="GR107" s="154"/>
      <c r="GS107" s="154"/>
      <c r="GT107" s="154"/>
      <c r="GU107" s="154"/>
      <c r="GV107" s="154"/>
      <c r="GW107" s="154"/>
      <c r="GX107" s="154"/>
      <c r="GY107" s="154"/>
      <c r="GZ107" s="154"/>
      <c r="HA107" s="154"/>
      <c r="HB107" s="154"/>
      <c r="HC107" s="154"/>
      <c r="HD107" s="154"/>
      <c r="HE107" s="154"/>
      <c r="HF107" s="154"/>
      <c r="HG107" s="154"/>
      <c r="HH107" s="154"/>
      <c r="HI107" s="154"/>
      <c r="HJ107" s="154"/>
      <c r="HK107" s="154"/>
      <c r="HL107" s="154"/>
      <c r="HM107" s="154"/>
      <c r="HN107" s="154"/>
      <c r="HO107" s="154"/>
      <c r="HP107" s="154"/>
      <c r="HQ107" s="154"/>
      <c r="HR107" s="154"/>
      <c r="HS107" s="154"/>
      <c r="HT107" s="154"/>
      <c r="HU107" s="154"/>
      <c r="HV107" s="154"/>
      <c r="HW107" s="154"/>
      <c r="HX107" s="154"/>
      <c r="HY107" s="154"/>
      <c r="HZ107" s="154"/>
      <c r="IA107" s="154"/>
      <c r="IB107" s="154"/>
      <c r="IC107" s="154"/>
      <c r="ID107" s="154"/>
      <c r="IE107" s="154"/>
      <c r="IF107" s="154"/>
      <c r="IG107" s="154"/>
      <c r="IH107" s="154"/>
      <c r="II107" s="154"/>
      <c r="IJ107" s="154"/>
      <c r="IK107" s="154"/>
      <c r="IL107" s="154"/>
      <c r="IM107" s="154"/>
      <c r="IN107" s="154"/>
      <c r="IO107" s="154"/>
      <c r="IP107" s="154"/>
      <c r="IQ107" s="154"/>
      <c r="IR107" s="154"/>
      <c r="IS107" s="154"/>
      <c r="IT107" s="154"/>
      <c r="IU107" s="154"/>
      <c r="IV107" s="154"/>
      <c r="IW107" s="154"/>
      <c r="IX107" s="154"/>
      <c r="IY107" s="154"/>
      <c r="IZ107" s="154"/>
      <c r="JA107" s="154"/>
      <c r="JB107" s="154"/>
      <c r="JC107" s="154"/>
      <c r="JD107" s="154"/>
      <c r="JE107" s="154"/>
      <c r="JF107" s="154"/>
      <c r="JG107" s="154"/>
      <c r="JH107" s="154"/>
      <c r="JI107" s="154"/>
      <c r="JJ107" s="154"/>
      <c r="JK107" s="154"/>
      <c r="JL107" s="154"/>
      <c r="JM107" s="154"/>
      <c r="JN107" s="154"/>
      <c r="JO107" s="154"/>
      <c r="JP107" s="154"/>
      <c r="JQ107" s="154"/>
      <c r="JR107" s="154"/>
      <c r="JS107" s="154"/>
      <c r="JT107" s="154"/>
      <c r="JU107" s="154"/>
      <c r="JV107" s="154"/>
      <c r="JW107" s="154"/>
      <c r="JX107" s="154"/>
      <c r="JY107" s="154"/>
      <c r="JZ107" s="154"/>
      <c r="KA107" s="154"/>
      <c r="KB107" s="154"/>
      <c r="KC107" s="154"/>
      <c r="KD107" s="154"/>
      <c r="KE107" s="154"/>
      <c r="KF107" s="154"/>
      <c r="KG107" s="154"/>
      <c r="KH107" s="154"/>
      <c r="KI107" s="154"/>
      <c r="KJ107" s="154"/>
      <c r="KK107" s="154"/>
      <c r="KL107" s="154"/>
      <c r="KM107" s="154"/>
      <c r="KN107" s="154"/>
      <c r="KO107" s="154"/>
      <c r="KP107" s="154"/>
      <c r="KQ107" s="154"/>
      <c r="KR107" s="154"/>
      <c r="KS107" s="154"/>
      <c r="KT107" s="154"/>
      <c r="KU107" s="154"/>
      <c r="KV107" s="154"/>
      <c r="KW107" s="154"/>
      <c r="KX107" s="154"/>
      <c r="KY107" s="154"/>
      <c r="KZ107" s="154"/>
      <c r="LA107" s="154"/>
      <c r="LB107" s="154"/>
      <c r="LC107" s="154"/>
      <c r="LD107" s="154"/>
      <c r="LE107" s="154"/>
      <c r="LF107" s="154"/>
      <c r="LG107" s="154"/>
      <c r="LH107" s="154"/>
      <c r="LI107" s="154"/>
      <c r="LJ107" s="154"/>
      <c r="LK107" s="154"/>
      <c r="LL107" s="154"/>
      <c r="LM107" s="154"/>
      <c r="LN107" s="154"/>
      <c r="LO107" s="154"/>
      <c r="LP107" s="154"/>
      <c r="LQ107" s="154"/>
      <c r="LR107" s="154"/>
      <c r="LS107" s="154"/>
      <c r="LT107" s="154"/>
      <c r="LU107" s="154"/>
      <c r="LV107" s="154"/>
      <c r="LW107" s="154"/>
      <c r="LX107" s="154"/>
      <c r="LY107" s="154"/>
      <c r="LZ107" s="154"/>
      <c r="MA107" s="154"/>
      <c r="MB107" s="154"/>
      <c r="MC107" s="154"/>
      <c r="MD107" s="154"/>
      <c r="ME107" s="154"/>
      <c r="MF107" s="154"/>
      <c r="MG107" s="154"/>
      <c r="MH107" s="154"/>
      <c r="MI107" s="154"/>
      <c r="MJ107" s="154"/>
      <c r="MK107" s="154"/>
      <c r="ML107" s="154"/>
      <c r="MM107" s="154"/>
      <c r="MN107" s="154"/>
      <c r="MO107" s="154"/>
      <c r="MP107" s="154"/>
      <c r="MQ107" s="154"/>
      <c r="MR107" s="154"/>
      <c r="MS107" s="154"/>
      <c r="MT107" s="154"/>
      <c r="MU107" s="154"/>
      <c r="MV107" s="154"/>
      <c r="MW107" s="154"/>
      <c r="MX107" s="154"/>
      <c r="MY107" s="154"/>
      <c r="MZ107" s="154"/>
      <c r="NA107" s="154"/>
      <c r="NB107" s="154"/>
      <c r="NC107" s="154"/>
      <c r="ND107" s="154"/>
      <c r="NE107" s="154"/>
      <c r="NF107" s="154"/>
      <c r="NG107" s="154"/>
      <c r="NH107" s="154"/>
      <c r="NI107" s="154"/>
      <c r="NJ107" s="154"/>
      <c r="NK107" s="154"/>
      <c r="NL107" s="154"/>
      <c r="NM107" s="154"/>
      <c r="NN107" s="154"/>
      <c r="NO107" s="154"/>
      <c r="NP107" s="154"/>
      <c r="NQ107" s="154"/>
      <c r="NR107" s="154"/>
      <c r="NS107" s="154"/>
      <c r="NT107" s="154"/>
      <c r="NU107" s="154"/>
      <c r="NV107" s="154"/>
      <c r="NW107" s="154"/>
      <c r="NX107" s="154"/>
      <c r="NY107" s="154"/>
      <c r="NZ107" s="154"/>
      <c r="OA107" s="154"/>
      <c r="OB107" s="154"/>
      <c r="OC107" s="154"/>
      <c r="OD107" s="154"/>
      <c r="OE107" s="154"/>
      <c r="OF107" s="154"/>
      <c r="OG107" s="154"/>
      <c r="OH107" s="154"/>
      <c r="OI107" s="154"/>
      <c r="OJ107" s="154"/>
      <c r="OK107" s="154"/>
      <c r="OL107" s="154"/>
      <c r="OM107" s="154"/>
      <c r="ON107" s="154"/>
      <c r="OO107" s="154"/>
      <c r="OP107" s="154"/>
      <c r="OQ107" s="154"/>
      <c r="OR107" s="154"/>
      <c r="OS107" s="154"/>
      <c r="OT107" s="154"/>
      <c r="OU107" s="154"/>
      <c r="OV107" s="154"/>
      <c r="OW107" s="154"/>
      <c r="OX107" s="154"/>
      <c r="OY107" s="154"/>
      <c r="OZ107" s="154"/>
      <c r="PA107" s="154"/>
      <c r="PB107" s="154"/>
      <c r="PC107" s="154"/>
      <c r="PD107" s="154"/>
      <c r="PE107" s="154"/>
      <c r="PF107" s="154"/>
      <c r="PG107" s="154"/>
      <c r="PH107" s="154"/>
      <c r="PI107" s="154"/>
      <c r="PJ107" s="154"/>
      <c r="PK107" s="154"/>
      <c r="PL107" s="154"/>
      <c r="PM107" s="154"/>
      <c r="PN107" s="154"/>
      <c r="PO107" s="154"/>
      <c r="PP107" s="154"/>
      <c r="PQ107" s="154"/>
      <c r="PR107" s="154"/>
      <c r="PS107" s="154"/>
      <c r="PT107" s="154"/>
      <c r="PU107" s="154"/>
      <c r="PV107" s="154"/>
      <c r="PW107" s="154"/>
      <c r="PX107" s="154"/>
      <c r="PY107" s="154"/>
      <c r="PZ107" s="154"/>
      <c r="QA107" s="154"/>
      <c r="QB107" s="154"/>
      <c r="QC107" s="154"/>
      <c r="QD107" s="154"/>
      <c r="QE107" s="154"/>
      <c r="QF107" s="154"/>
      <c r="QG107" s="154"/>
      <c r="QH107" s="154"/>
      <c r="QI107" s="154"/>
      <c r="QJ107" s="154"/>
      <c r="QK107" s="154"/>
      <c r="QL107" s="154"/>
      <c r="QM107" s="154"/>
      <c r="QN107" s="154"/>
      <c r="QO107" s="154"/>
      <c r="QP107" s="154"/>
      <c r="QQ107" s="154"/>
      <c r="QR107" s="154"/>
      <c r="QS107" s="154"/>
      <c r="QT107" s="154"/>
      <c r="QU107" s="154"/>
      <c r="QV107" s="154"/>
      <c r="QW107" s="154"/>
      <c r="QX107" s="154"/>
      <c r="QY107" s="154"/>
      <c r="QZ107" s="154"/>
      <c r="RA107" s="154"/>
      <c r="RB107" s="154"/>
      <c r="RC107" s="154"/>
      <c r="RD107" s="154"/>
      <c r="RE107" s="154"/>
      <c r="RF107" s="154"/>
      <c r="RG107" s="154"/>
      <c r="RH107" s="154"/>
      <c r="RI107" s="154"/>
      <c r="RJ107" s="154"/>
      <c r="RK107" s="154"/>
      <c r="RL107" s="154"/>
      <c r="RM107" s="154"/>
      <c r="RN107" s="154"/>
      <c r="RO107" s="154"/>
      <c r="RP107" s="154"/>
      <c r="RQ107" s="154"/>
      <c r="RR107" s="154"/>
      <c r="RS107" s="154"/>
      <c r="RT107" s="154"/>
      <c r="RU107" s="154"/>
      <c r="RV107" s="154"/>
      <c r="RW107" s="154"/>
      <c r="RX107" s="154"/>
      <c r="RY107" s="154"/>
      <c r="RZ107" s="154"/>
      <c r="SA107" s="154"/>
      <c r="SB107" s="154"/>
      <c r="SC107" s="154"/>
      <c r="SD107" s="154"/>
      <c r="SE107" s="154"/>
      <c r="SF107" s="154"/>
      <c r="SG107" s="154"/>
      <c r="SH107" s="154"/>
      <c r="SI107" s="154"/>
      <c r="SJ107" s="154"/>
      <c r="SK107" s="154"/>
      <c r="SL107" s="154"/>
      <c r="SM107" s="154"/>
      <c r="SN107" s="154"/>
      <c r="SO107" s="154"/>
      <c r="SP107" s="154"/>
      <c r="SQ107" s="154"/>
      <c r="SR107" s="154"/>
      <c r="SS107" s="154"/>
      <c r="ST107" s="154"/>
      <c r="SU107" s="154"/>
      <c r="SV107" s="154"/>
      <c r="SW107" s="154"/>
      <c r="SX107" s="154"/>
      <c r="SY107" s="154"/>
      <c r="SZ107" s="154"/>
      <c r="TA107" s="154"/>
      <c r="TB107" s="154"/>
      <c r="TC107" s="154"/>
      <c r="TD107" s="154"/>
      <c r="TE107" s="154"/>
      <c r="TF107" s="154"/>
      <c r="TG107" s="154"/>
      <c r="TH107" s="154"/>
      <c r="TI107" s="154"/>
      <c r="TJ107" s="154"/>
      <c r="TK107" s="154"/>
      <c r="TL107" s="154"/>
      <c r="TM107" s="154"/>
      <c r="TN107" s="154"/>
      <c r="TO107" s="154"/>
      <c r="TP107" s="154"/>
      <c r="TQ107" s="154"/>
      <c r="TR107" s="154"/>
      <c r="TS107" s="154"/>
      <c r="TT107" s="154"/>
      <c r="TU107" s="154"/>
      <c r="TV107" s="154"/>
      <c r="TW107" s="154"/>
      <c r="TX107" s="154"/>
      <c r="TY107" s="154"/>
      <c r="TZ107" s="154"/>
      <c r="UA107" s="154"/>
      <c r="UB107" s="154"/>
      <c r="UC107" s="154"/>
      <c r="UD107" s="154"/>
      <c r="UE107" s="154"/>
      <c r="UF107" s="154"/>
      <c r="UG107" s="154"/>
      <c r="UH107" s="154"/>
      <c r="UI107" s="154"/>
      <c r="UJ107" s="154"/>
      <c r="UK107" s="154"/>
      <c r="UL107" s="154"/>
      <c r="UM107" s="154"/>
      <c r="UN107" s="154"/>
      <c r="UO107" s="154"/>
      <c r="UP107" s="154"/>
      <c r="UQ107" s="154"/>
      <c r="UR107" s="154"/>
      <c r="US107" s="154"/>
      <c r="UT107" s="154"/>
      <c r="UU107" s="154"/>
      <c r="UV107" s="154"/>
      <c r="UW107" s="154"/>
      <c r="UX107" s="154"/>
      <c r="UY107" s="154"/>
      <c r="UZ107" s="154"/>
      <c r="VA107" s="154"/>
      <c r="VB107" s="154"/>
      <c r="VC107" s="154"/>
      <c r="VD107" s="154"/>
      <c r="VE107" s="154"/>
      <c r="VF107" s="154"/>
      <c r="VG107" s="154"/>
      <c r="VH107" s="154"/>
      <c r="VI107" s="154"/>
      <c r="VJ107" s="154"/>
      <c r="VK107" s="154"/>
      <c r="VL107" s="154"/>
      <c r="VM107" s="154"/>
      <c r="VN107" s="154"/>
      <c r="VO107" s="154"/>
      <c r="VP107" s="154"/>
      <c r="VQ107" s="154"/>
      <c r="VR107" s="154"/>
      <c r="VS107" s="154"/>
      <c r="VT107" s="154"/>
      <c r="VU107" s="154"/>
      <c r="VV107" s="154"/>
      <c r="VW107" s="154"/>
      <c r="VX107" s="154"/>
      <c r="VY107" s="154"/>
      <c r="VZ107" s="154"/>
      <c r="WA107" s="154"/>
      <c r="WB107" s="154"/>
      <c r="WC107" s="154"/>
      <c r="WD107" s="154"/>
      <c r="WE107" s="154"/>
      <c r="WF107" s="154"/>
      <c r="WG107" s="154"/>
      <c r="WH107" s="154"/>
      <c r="WI107" s="154"/>
      <c r="WJ107" s="154"/>
      <c r="WK107" s="154"/>
      <c r="WL107" s="154"/>
      <c r="WM107" s="154"/>
      <c r="WN107" s="154"/>
      <c r="WO107" s="154"/>
      <c r="WP107" s="154"/>
      <c r="WQ107" s="154"/>
      <c r="WR107" s="154"/>
      <c r="WS107" s="154"/>
      <c r="WT107" s="154"/>
      <c r="WU107" s="154"/>
      <c r="WV107" s="154"/>
      <c r="WW107" s="154"/>
      <c r="WX107" s="154"/>
      <c r="WY107" s="154"/>
      <c r="WZ107" s="154"/>
      <c r="XA107" s="154"/>
      <c r="XB107" s="154"/>
      <c r="XC107" s="154"/>
      <c r="XD107" s="154"/>
      <c r="XE107" s="154"/>
      <c r="XF107" s="154"/>
      <c r="XG107" s="154"/>
      <c r="XH107" s="154"/>
      <c r="XI107" s="154"/>
      <c r="XJ107" s="154"/>
      <c r="XK107" s="154"/>
      <c r="XL107" s="154"/>
      <c r="XM107" s="154"/>
      <c r="XN107" s="154"/>
      <c r="XO107" s="154"/>
      <c r="XP107" s="154"/>
      <c r="XQ107" s="154"/>
      <c r="XR107" s="154"/>
      <c r="XS107" s="154"/>
      <c r="XT107" s="154"/>
      <c r="XU107" s="154"/>
      <c r="XV107" s="154"/>
      <c r="XW107" s="154"/>
      <c r="XX107" s="154"/>
      <c r="XY107" s="154"/>
      <c r="XZ107" s="154"/>
      <c r="YA107" s="154"/>
      <c r="YB107" s="154"/>
      <c r="YC107" s="154"/>
      <c r="YD107" s="154"/>
      <c r="YE107" s="154"/>
      <c r="YF107" s="154"/>
      <c r="YG107" s="154"/>
      <c r="YH107" s="154"/>
      <c r="YI107" s="154"/>
      <c r="YJ107" s="154"/>
      <c r="YK107" s="154"/>
      <c r="YL107" s="154"/>
      <c r="YM107" s="154"/>
      <c r="YN107" s="154"/>
      <c r="YO107" s="154"/>
      <c r="YP107" s="154"/>
      <c r="YQ107" s="154"/>
      <c r="YR107" s="154"/>
      <c r="YS107" s="154"/>
      <c r="YT107" s="154"/>
      <c r="YU107" s="154"/>
      <c r="YV107" s="154"/>
      <c r="YW107" s="154"/>
      <c r="YX107" s="154"/>
      <c r="YY107" s="154"/>
      <c r="YZ107" s="154"/>
      <c r="ZA107" s="154"/>
      <c r="ZB107" s="154"/>
      <c r="ZC107" s="154"/>
      <c r="ZD107" s="154"/>
      <c r="ZE107" s="154"/>
      <c r="ZF107" s="154"/>
      <c r="ZG107" s="154"/>
      <c r="ZH107" s="154"/>
      <c r="ZI107" s="154"/>
      <c r="ZJ107" s="154"/>
      <c r="ZK107" s="154"/>
      <c r="ZL107" s="154"/>
      <c r="ZM107" s="154"/>
      <c r="ZN107" s="154"/>
      <c r="ZO107" s="154"/>
      <c r="ZP107" s="154"/>
      <c r="ZQ107" s="154"/>
      <c r="ZR107" s="154"/>
      <c r="ZS107" s="154"/>
      <c r="ZT107" s="154"/>
      <c r="ZU107" s="154"/>
      <c r="ZV107" s="154"/>
      <c r="ZW107" s="154"/>
      <c r="ZX107" s="154"/>
      <c r="ZY107" s="154"/>
      <c r="ZZ107" s="154"/>
      <c r="AAA107" s="154"/>
      <c r="AAB107" s="154"/>
      <c r="AAC107" s="154"/>
      <c r="AAD107" s="154"/>
      <c r="AAE107" s="154"/>
      <c r="AAF107" s="154"/>
      <c r="AAG107" s="154"/>
      <c r="AAH107" s="154"/>
      <c r="AAI107" s="154"/>
      <c r="AAJ107" s="154"/>
      <c r="AAK107" s="154"/>
      <c r="AAL107" s="154"/>
      <c r="AAM107" s="154"/>
      <c r="AAN107" s="154"/>
      <c r="AAO107" s="154"/>
      <c r="AAP107" s="154"/>
      <c r="AAQ107" s="154"/>
      <c r="AAR107" s="154"/>
      <c r="AAS107" s="154"/>
      <c r="AAT107" s="154"/>
      <c r="AAU107" s="154"/>
      <c r="AAV107" s="154"/>
      <c r="AAW107" s="154"/>
      <c r="AAX107" s="154"/>
      <c r="AAY107" s="154"/>
      <c r="AAZ107" s="154"/>
      <c r="ABA107" s="154"/>
      <c r="ABB107" s="154"/>
      <c r="ABC107" s="154"/>
      <c r="ABD107" s="154"/>
      <c r="ABE107" s="154"/>
      <c r="ABF107" s="154"/>
      <c r="ABG107" s="154"/>
      <c r="ABH107" s="154"/>
      <c r="ABI107" s="154"/>
      <c r="ABJ107" s="154"/>
      <c r="ABK107" s="154"/>
      <c r="ABL107" s="154"/>
      <c r="ABM107" s="154"/>
      <c r="ABN107" s="154"/>
      <c r="ABO107" s="154"/>
      <c r="ABP107" s="154"/>
      <c r="ABQ107" s="154"/>
      <c r="ABR107" s="154"/>
      <c r="ABS107" s="154"/>
      <c r="ABT107" s="154"/>
      <c r="ABU107" s="154"/>
      <c r="ABV107" s="154"/>
      <c r="ABW107" s="154"/>
      <c r="ABX107" s="154"/>
      <c r="ABY107" s="154"/>
      <c r="ABZ107" s="154"/>
      <c r="ACA107" s="154"/>
      <c r="ACB107" s="154"/>
      <c r="ACC107" s="154"/>
      <c r="ACD107" s="154"/>
      <c r="ACE107" s="154"/>
      <c r="ACF107" s="154"/>
      <c r="ACG107" s="154"/>
      <c r="ACH107" s="154"/>
      <c r="ACI107" s="154"/>
      <c r="ACJ107" s="154"/>
      <c r="ACK107" s="154"/>
      <c r="ACL107" s="154"/>
      <c r="ACM107" s="154"/>
      <c r="ACN107" s="154"/>
      <c r="ACO107" s="154"/>
      <c r="ACP107" s="154"/>
      <c r="ACQ107" s="154"/>
      <c r="ACR107" s="154"/>
      <c r="ACS107" s="154"/>
      <c r="ACT107" s="154"/>
      <c r="ACU107" s="154"/>
      <c r="ACV107" s="154"/>
      <c r="ACW107" s="154"/>
      <c r="ACX107" s="154"/>
      <c r="ACY107" s="154"/>
      <c r="ACZ107" s="154"/>
      <c r="ADA107" s="154"/>
      <c r="ADB107" s="154"/>
      <c r="ADC107" s="154"/>
      <c r="ADD107" s="154"/>
      <c r="ADE107" s="154"/>
      <c r="ADF107" s="154"/>
      <c r="ADG107" s="154"/>
      <c r="ADH107" s="154"/>
      <c r="ADI107" s="154"/>
      <c r="ADJ107" s="154"/>
      <c r="ADK107" s="154"/>
      <c r="ADL107" s="154"/>
      <c r="ADM107" s="154"/>
      <c r="ADN107" s="154"/>
      <c r="ADO107" s="154"/>
      <c r="ADP107" s="154"/>
      <c r="ADQ107" s="154"/>
      <c r="ADR107" s="154"/>
      <c r="ADS107" s="154"/>
      <c r="ADT107" s="154"/>
      <c r="ADU107" s="154"/>
      <c r="ADV107" s="154"/>
      <c r="ADW107" s="154"/>
      <c r="ADX107" s="154"/>
      <c r="ADY107" s="154"/>
      <c r="ADZ107" s="154"/>
      <c r="AEA107" s="154"/>
      <c r="AEB107" s="154"/>
      <c r="AEC107" s="154"/>
      <c r="AED107" s="154"/>
      <c r="AEE107" s="154"/>
      <c r="AEF107" s="154"/>
      <c r="AEG107" s="154"/>
      <c r="AEH107" s="154"/>
      <c r="AEI107" s="154"/>
      <c r="AEJ107" s="154"/>
      <c r="AEK107" s="154"/>
      <c r="AEL107" s="154"/>
      <c r="AEM107" s="154"/>
      <c r="AEN107" s="154"/>
      <c r="AEO107" s="154"/>
      <c r="AEP107" s="154"/>
      <c r="AEQ107" s="154"/>
      <c r="AER107" s="154"/>
      <c r="AES107" s="154"/>
      <c r="AET107" s="154"/>
      <c r="AEU107" s="154"/>
      <c r="AEV107" s="154"/>
      <c r="AEW107" s="154"/>
      <c r="AEX107" s="154"/>
      <c r="AEY107" s="154"/>
      <c r="AEZ107" s="154"/>
      <c r="AFA107" s="154"/>
      <c r="AFB107" s="154"/>
      <c r="AFC107" s="154"/>
      <c r="AFD107" s="154"/>
      <c r="AFE107" s="154"/>
      <c r="AFF107" s="154"/>
      <c r="AFG107" s="154"/>
      <c r="AFH107" s="154"/>
      <c r="AFI107" s="154"/>
      <c r="AFJ107" s="154"/>
      <c r="AFK107" s="154"/>
      <c r="AFL107" s="154"/>
      <c r="AFM107" s="154"/>
      <c r="AFN107" s="154"/>
      <c r="AFO107" s="154"/>
      <c r="AFP107" s="154"/>
      <c r="AFQ107" s="154"/>
      <c r="AFR107" s="154"/>
      <c r="AFS107" s="154"/>
      <c r="AFT107" s="154"/>
      <c r="AFU107" s="154"/>
      <c r="AFV107" s="154"/>
      <c r="AFW107" s="154"/>
      <c r="AFX107" s="154"/>
      <c r="AFY107" s="154"/>
      <c r="AFZ107" s="154"/>
      <c r="AGA107" s="154"/>
      <c r="AGB107" s="154"/>
      <c r="AGC107" s="154"/>
      <c r="AGD107" s="154"/>
      <c r="AGE107" s="154"/>
      <c r="AGF107" s="154"/>
      <c r="AGG107" s="154"/>
      <c r="AGH107" s="154"/>
      <c r="AGI107" s="154"/>
      <c r="AGJ107" s="154"/>
      <c r="AGK107" s="154"/>
      <c r="AGL107" s="154"/>
      <c r="AGM107" s="154"/>
      <c r="AGN107" s="154"/>
      <c r="AGO107" s="154"/>
      <c r="AGP107" s="154"/>
      <c r="AGQ107" s="154"/>
      <c r="AGR107" s="154"/>
      <c r="AGS107" s="154"/>
      <c r="AGT107" s="154"/>
      <c r="AGU107" s="154"/>
      <c r="AGV107" s="154"/>
      <c r="AGW107" s="154"/>
      <c r="AGX107" s="154"/>
      <c r="AGY107" s="154"/>
      <c r="AGZ107" s="154"/>
      <c r="AHA107" s="154"/>
      <c r="AHB107" s="154"/>
      <c r="AHC107" s="154"/>
      <c r="AHD107" s="154"/>
      <c r="AHE107" s="154"/>
      <c r="AHF107" s="154"/>
      <c r="AHG107" s="154"/>
      <c r="AHH107" s="154"/>
      <c r="AHI107" s="154"/>
      <c r="AHJ107" s="154"/>
      <c r="AHK107" s="154"/>
      <c r="AHL107" s="154"/>
      <c r="AHM107" s="154"/>
      <c r="AHN107" s="154"/>
      <c r="AHO107" s="154"/>
      <c r="AHP107" s="154"/>
      <c r="AHQ107" s="154"/>
      <c r="AHR107" s="154"/>
      <c r="AHS107" s="154"/>
      <c r="AHT107" s="154"/>
      <c r="AHU107" s="154"/>
      <c r="AHV107" s="154"/>
      <c r="AHW107" s="154"/>
      <c r="AHX107" s="154"/>
      <c r="AHY107" s="154"/>
      <c r="AHZ107" s="154"/>
      <c r="AIA107" s="154"/>
      <c r="AIB107" s="154"/>
      <c r="AIC107" s="154"/>
      <c r="AID107" s="154"/>
      <c r="AIE107" s="154"/>
      <c r="AIF107" s="154"/>
      <c r="AIG107" s="154"/>
      <c r="AIH107" s="154"/>
      <c r="AII107" s="154"/>
      <c r="AIJ107" s="154"/>
      <c r="AIK107" s="154"/>
      <c r="AIL107" s="154"/>
      <c r="AIM107" s="154"/>
      <c r="AIN107" s="154"/>
      <c r="AIO107" s="154"/>
      <c r="AIP107" s="154"/>
      <c r="AIQ107" s="154"/>
      <c r="AIR107" s="154"/>
      <c r="AIS107" s="154"/>
      <c r="AIT107" s="154"/>
      <c r="AIU107" s="154"/>
      <c r="AIV107" s="154"/>
      <c r="AIW107" s="154"/>
      <c r="AIX107" s="154"/>
      <c r="AIY107" s="154"/>
      <c r="AIZ107" s="154"/>
      <c r="AJA107" s="154"/>
      <c r="AJB107" s="154"/>
      <c r="AJC107" s="154"/>
      <c r="AJD107" s="154"/>
      <c r="AJE107" s="154"/>
      <c r="AJF107" s="154"/>
      <c r="AJG107" s="154"/>
      <c r="AJH107" s="154"/>
      <c r="AJI107" s="154"/>
      <c r="AJJ107" s="154"/>
      <c r="AJK107" s="154"/>
      <c r="AJL107" s="154"/>
      <c r="AJM107" s="154"/>
      <c r="AJN107" s="154"/>
      <c r="AJO107" s="154"/>
      <c r="AJP107" s="154"/>
      <c r="AJQ107" s="154"/>
      <c r="AJR107" s="154"/>
      <c r="AJS107" s="154"/>
      <c r="AJT107" s="154"/>
      <c r="AJU107" s="154"/>
      <c r="AJV107" s="154"/>
      <c r="AJW107" s="154"/>
      <c r="AJX107" s="154"/>
      <c r="AJY107" s="154"/>
      <c r="AJZ107" s="154"/>
      <c r="AKA107" s="154"/>
      <c r="AKB107" s="154"/>
      <c r="AKC107" s="154"/>
      <c r="AKD107" s="154"/>
      <c r="AKE107" s="154"/>
      <c r="AKF107" s="154"/>
      <c r="AKG107" s="154"/>
      <c r="AKH107" s="154"/>
      <c r="AKI107" s="154"/>
      <c r="AKJ107" s="154"/>
      <c r="AKK107" s="154"/>
      <c r="AKL107" s="154"/>
      <c r="AKM107" s="154"/>
      <c r="AKN107" s="154"/>
      <c r="AKO107" s="154"/>
      <c r="AKP107" s="154"/>
      <c r="AKQ107" s="154"/>
      <c r="AKR107" s="154"/>
      <c r="AKS107" s="154"/>
      <c r="AKT107" s="154"/>
      <c r="AKU107" s="154"/>
      <c r="AKV107" s="154"/>
      <c r="AKW107" s="154"/>
      <c r="AKX107" s="154"/>
      <c r="AKY107" s="154"/>
      <c r="AKZ107" s="154"/>
      <c r="ALA107" s="154"/>
      <c r="ALB107" s="154"/>
      <c r="ALC107" s="154"/>
      <c r="ALD107" s="154"/>
      <c r="ALE107" s="154"/>
      <c r="ALF107" s="154"/>
      <c r="ALG107" s="154"/>
      <c r="ALH107" s="154"/>
      <c r="ALI107" s="154"/>
      <c r="ALJ107" s="154"/>
      <c r="ALK107" s="154"/>
      <c r="ALL107" s="154"/>
      <c r="ALM107" s="154"/>
      <c r="ALN107" s="154"/>
      <c r="ALO107" s="154"/>
      <c r="ALP107" s="154"/>
      <c r="ALQ107" s="154"/>
      <c r="ALR107" s="154"/>
      <c r="ALS107" s="154"/>
      <c r="ALT107" s="154"/>
      <c r="ALU107" s="154"/>
      <c r="ALV107" s="154"/>
      <c r="ALW107" s="154"/>
      <c r="ALX107" s="154"/>
      <c r="ALY107" s="154"/>
      <c r="ALZ107" s="154"/>
      <c r="AMA107" s="154"/>
      <c r="AMB107" s="154"/>
      <c r="AMC107" s="154"/>
      <c r="AMD107" s="154"/>
      <c r="AME107" s="154"/>
      <c r="AMF107" s="154"/>
      <c r="AMG107" s="154"/>
      <c r="AMH107" s="154"/>
      <c r="AMI107" s="154"/>
      <c r="AMJ107" s="154"/>
      <c r="AMK107" s="154"/>
      <c r="AML107" s="154"/>
      <c r="AMM107" s="154"/>
      <c r="AMN107" s="154"/>
      <c r="AMO107" s="154"/>
      <c r="AMP107" s="154"/>
      <c r="AMQ107" s="154"/>
      <c r="AMR107" s="154"/>
      <c r="AMS107" s="154"/>
      <c r="AMT107" s="154"/>
      <c r="AMU107" s="154"/>
      <c r="AMV107" s="154"/>
      <c r="AMW107" s="154"/>
      <c r="AMX107" s="154"/>
      <c r="AMY107" s="154"/>
      <c r="AMZ107" s="154"/>
      <c r="ANA107" s="154"/>
      <c r="ANB107" s="154"/>
      <c r="ANC107" s="154"/>
      <c r="AND107" s="154"/>
      <c r="ANE107" s="154"/>
      <c r="ANF107" s="154"/>
      <c r="ANG107" s="154"/>
      <c r="ANH107" s="154"/>
      <c r="ANI107" s="154"/>
      <c r="ANJ107" s="154"/>
      <c r="ANK107" s="154"/>
      <c r="ANL107" s="154"/>
      <c r="ANM107" s="154"/>
      <c r="ANN107" s="154"/>
      <c r="ANO107" s="154"/>
      <c r="ANP107" s="154"/>
      <c r="ANQ107" s="154"/>
      <c r="ANR107" s="154"/>
      <c r="ANS107" s="154"/>
      <c r="ANT107" s="154"/>
      <c r="ANU107" s="154"/>
      <c r="ANV107" s="154"/>
      <c r="ANW107" s="154"/>
      <c r="ANX107" s="154"/>
      <c r="ANY107" s="154"/>
      <c r="ANZ107" s="154"/>
      <c r="AOA107" s="154"/>
      <c r="AOB107" s="154"/>
      <c r="AOC107" s="154"/>
      <c r="AOD107" s="154"/>
      <c r="AOE107" s="154"/>
      <c r="AOF107" s="154"/>
      <c r="AOG107" s="154"/>
      <c r="AOH107" s="154"/>
      <c r="AOI107" s="154"/>
      <c r="AOJ107" s="154"/>
      <c r="AOK107" s="154"/>
      <c r="AOL107" s="154"/>
      <c r="AOM107" s="154"/>
      <c r="AON107" s="154"/>
      <c r="AOO107" s="154"/>
      <c r="AOP107" s="154"/>
      <c r="AOQ107" s="154"/>
      <c r="AOR107" s="154"/>
      <c r="AOS107" s="154"/>
      <c r="AOT107" s="154"/>
      <c r="AOU107" s="154"/>
      <c r="AOV107" s="154"/>
      <c r="AOW107" s="154"/>
      <c r="AOX107" s="154"/>
      <c r="AOY107" s="154"/>
      <c r="AOZ107" s="154"/>
      <c r="APA107" s="154"/>
      <c r="APB107" s="154"/>
      <c r="APC107" s="154"/>
      <c r="APD107" s="154"/>
      <c r="APE107" s="154"/>
      <c r="APF107" s="154"/>
      <c r="APG107" s="154"/>
      <c r="APH107" s="154"/>
      <c r="API107" s="154"/>
      <c r="APJ107" s="154"/>
      <c r="APK107" s="154"/>
      <c r="APL107" s="154"/>
      <c r="APM107" s="154"/>
      <c r="APN107" s="154"/>
      <c r="APO107" s="154"/>
      <c r="APP107" s="154"/>
      <c r="APQ107" s="154"/>
      <c r="APR107" s="154"/>
      <c r="APS107" s="154"/>
      <c r="APT107" s="154"/>
      <c r="APU107" s="154"/>
      <c r="APV107" s="154"/>
      <c r="APW107" s="154"/>
      <c r="APX107" s="154"/>
      <c r="APY107" s="154"/>
      <c r="APZ107" s="154"/>
      <c r="AQA107" s="154"/>
      <c r="AQB107" s="154"/>
      <c r="AQC107" s="154"/>
      <c r="AQD107" s="154"/>
      <c r="AQE107" s="154"/>
      <c r="AQF107" s="154"/>
      <c r="AQG107" s="154"/>
      <c r="AQH107" s="154"/>
      <c r="AQI107" s="154"/>
      <c r="AQJ107" s="154"/>
      <c r="AQK107" s="154"/>
      <c r="AQL107" s="154"/>
      <c r="AQM107" s="154"/>
      <c r="AQN107" s="154"/>
      <c r="AQO107" s="154"/>
      <c r="AQP107" s="154"/>
      <c r="AQQ107" s="154"/>
      <c r="AQR107" s="154"/>
      <c r="AQS107" s="154"/>
      <c r="AQT107" s="154"/>
      <c r="AQU107" s="154"/>
      <c r="AQV107" s="154"/>
      <c r="AQW107" s="154"/>
      <c r="AQX107" s="154"/>
      <c r="AQY107" s="154"/>
      <c r="AQZ107" s="154"/>
      <c r="ARA107" s="154"/>
      <c r="ARB107" s="154"/>
      <c r="ARC107" s="154"/>
      <c r="ARD107" s="154"/>
      <c r="ARE107" s="154"/>
      <c r="ARF107" s="154"/>
      <c r="ARG107" s="154"/>
      <c r="ARH107" s="154"/>
      <c r="ARI107" s="154"/>
      <c r="ARJ107" s="154"/>
      <c r="ARK107" s="154"/>
      <c r="ARL107" s="154"/>
      <c r="ARM107" s="154"/>
      <c r="ARN107" s="154"/>
      <c r="ARO107" s="154"/>
      <c r="ARP107" s="154"/>
      <c r="ARQ107" s="154"/>
      <c r="ARR107" s="154"/>
      <c r="ARS107" s="154"/>
      <c r="ART107" s="154"/>
      <c r="ARU107" s="154"/>
      <c r="ARV107" s="154"/>
      <c r="ARW107" s="154"/>
      <c r="ARX107" s="154"/>
      <c r="ARY107" s="154"/>
      <c r="ARZ107" s="154"/>
      <c r="ASA107" s="154"/>
      <c r="ASB107" s="154"/>
      <c r="ASC107" s="154"/>
      <c r="ASD107" s="154"/>
      <c r="ASE107" s="154"/>
      <c r="ASF107" s="154"/>
      <c r="ASG107" s="154"/>
      <c r="ASH107" s="154"/>
      <c r="ASI107" s="154"/>
      <c r="ASJ107" s="154"/>
      <c r="ASK107" s="154"/>
      <c r="ASL107" s="154"/>
      <c r="ASM107" s="154"/>
      <c r="ASN107" s="154"/>
      <c r="ASO107" s="154"/>
      <c r="ASP107" s="154"/>
      <c r="ASQ107" s="154"/>
      <c r="ASR107" s="154"/>
      <c r="ASS107" s="154"/>
      <c r="AST107" s="154"/>
      <c r="ASU107" s="154"/>
      <c r="ASV107" s="154"/>
      <c r="ASW107" s="154"/>
      <c r="ASX107" s="154"/>
      <c r="ASY107" s="154"/>
      <c r="ASZ107" s="154"/>
      <c r="ATA107" s="154"/>
      <c r="ATB107" s="154"/>
      <c r="ATC107" s="154"/>
      <c r="ATD107" s="154"/>
      <c r="ATE107" s="154"/>
      <c r="ATF107" s="154"/>
      <c r="ATG107" s="154"/>
      <c r="ATH107" s="154"/>
      <c r="ATI107" s="154"/>
      <c r="ATJ107" s="154"/>
      <c r="ATK107" s="154"/>
      <c r="ATL107" s="154"/>
      <c r="ATM107" s="154"/>
      <c r="ATN107" s="154"/>
      <c r="ATO107" s="154"/>
      <c r="ATP107" s="154"/>
      <c r="ATQ107" s="154"/>
      <c r="ATR107" s="154"/>
      <c r="ATS107" s="154"/>
      <c r="ATT107" s="154"/>
      <c r="ATU107" s="154"/>
      <c r="ATV107" s="154"/>
      <c r="ATW107" s="154"/>
      <c r="ATX107" s="154"/>
      <c r="ATY107" s="154"/>
      <c r="ATZ107" s="154"/>
      <c r="AUA107" s="154"/>
      <c r="AUB107" s="154"/>
      <c r="AUC107" s="154"/>
      <c r="AUD107" s="154"/>
      <c r="AUE107" s="154"/>
      <c r="AUF107" s="154"/>
      <c r="AUG107" s="154"/>
      <c r="AUH107" s="154"/>
      <c r="AUI107" s="154"/>
      <c r="AUJ107" s="154"/>
      <c r="AUK107" s="154"/>
      <c r="AUL107" s="154"/>
      <c r="AUM107" s="154"/>
      <c r="AUN107" s="154"/>
      <c r="AUO107" s="154"/>
      <c r="AUP107" s="154"/>
      <c r="AUQ107" s="154"/>
      <c r="AUR107" s="154"/>
      <c r="AUS107" s="154"/>
      <c r="AUT107" s="154"/>
      <c r="AUU107" s="154"/>
      <c r="AUV107" s="154"/>
      <c r="AUW107" s="154"/>
      <c r="AUX107" s="154"/>
      <c r="AUY107" s="154"/>
      <c r="AUZ107" s="154"/>
      <c r="AVA107" s="154"/>
      <c r="AVB107" s="154"/>
      <c r="AVC107" s="154"/>
      <c r="AVD107" s="154"/>
      <c r="AVE107" s="154"/>
      <c r="AVF107" s="154"/>
      <c r="AVG107" s="154"/>
      <c r="AVH107" s="154"/>
      <c r="AVI107" s="154"/>
      <c r="AVJ107" s="154"/>
      <c r="AVK107" s="154"/>
      <c r="AVL107" s="154"/>
      <c r="AVM107" s="154"/>
      <c r="AVN107" s="154"/>
      <c r="AVO107" s="154"/>
      <c r="AVP107" s="154"/>
      <c r="AVQ107" s="154"/>
      <c r="AVR107" s="154"/>
      <c r="AVS107" s="154"/>
      <c r="AVT107" s="154"/>
      <c r="AVU107" s="154"/>
      <c r="AVV107" s="154"/>
      <c r="AVW107" s="154"/>
      <c r="AVX107" s="154"/>
      <c r="AVY107" s="154"/>
      <c r="AVZ107" s="154"/>
      <c r="AWA107" s="154"/>
      <c r="AWB107" s="154"/>
      <c r="AWC107" s="154"/>
      <c r="AWD107" s="154"/>
      <c r="AWE107" s="154"/>
      <c r="AWF107" s="154"/>
      <c r="AWG107" s="154"/>
      <c r="AWH107" s="154"/>
      <c r="AWI107" s="154"/>
      <c r="AWJ107" s="154"/>
      <c r="AWK107" s="154"/>
      <c r="AWL107" s="154"/>
      <c r="AWM107" s="154"/>
      <c r="AWN107" s="154"/>
      <c r="AWO107" s="154"/>
      <c r="AWP107" s="154"/>
      <c r="AWQ107" s="154"/>
      <c r="AWR107" s="154"/>
      <c r="AWS107" s="154"/>
      <c r="AWT107" s="154"/>
      <c r="AWU107" s="154"/>
      <c r="AWV107" s="154"/>
      <c r="AWW107" s="154"/>
      <c r="AWX107" s="154"/>
      <c r="AWY107" s="154"/>
      <c r="AWZ107" s="154"/>
      <c r="AXA107" s="154"/>
      <c r="AXB107" s="154"/>
      <c r="AXC107" s="154"/>
      <c r="AXD107" s="154"/>
      <c r="AXE107" s="154"/>
      <c r="AXF107" s="154"/>
      <c r="AXG107" s="154"/>
      <c r="AXH107" s="154"/>
      <c r="AXI107" s="154"/>
      <c r="AXJ107" s="154"/>
      <c r="AXK107" s="154"/>
      <c r="AXL107" s="154"/>
      <c r="AXM107" s="154"/>
      <c r="AXN107" s="154"/>
      <c r="AXO107" s="154"/>
      <c r="AXP107" s="154"/>
      <c r="AXQ107" s="154"/>
      <c r="AXR107" s="154"/>
      <c r="AXS107" s="154"/>
      <c r="AXT107" s="154"/>
      <c r="AXU107" s="154"/>
      <c r="AXV107" s="154"/>
      <c r="AXW107" s="154"/>
      <c r="AXX107" s="154"/>
      <c r="AXY107" s="154"/>
      <c r="AXZ107" s="154"/>
      <c r="AYA107" s="154"/>
      <c r="AYB107" s="154"/>
      <c r="AYC107" s="154"/>
      <c r="AYD107" s="154"/>
      <c r="AYE107" s="154"/>
      <c r="AYF107" s="154"/>
      <c r="AYG107" s="154"/>
      <c r="AYH107" s="154"/>
      <c r="AYI107" s="154"/>
      <c r="AYJ107" s="154"/>
      <c r="AYK107" s="154"/>
      <c r="AYL107" s="154"/>
      <c r="AYM107" s="154"/>
      <c r="AYN107" s="154"/>
      <c r="AYO107" s="154"/>
      <c r="AYP107" s="154"/>
      <c r="AYQ107" s="154"/>
      <c r="AYR107" s="154"/>
      <c r="AYS107" s="154"/>
      <c r="AYT107" s="154"/>
      <c r="AYU107" s="154"/>
      <c r="AYV107" s="154"/>
      <c r="AYW107" s="154"/>
      <c r="AYX107" s="154"/>
      <c r="AYY107" s="154"/>
      <c r="AYZ107" s="154"/>
      <c r="AZA107" s="154"/>
      <c r="AZB107" s="154"/>
      <c r="AZC107" s="154"/>
      <c r="AZD107" s="154"/>
      <c r="AZE107" s="154"/>
      <c r="AZF107" s="154"/>
      <c r="AZG107" s="154"/>
      <c r="AZH107" s="154"/>
      <c r="AZI107" s="154"/>
      <c r="AZJ107" s="154"/>
      <c r="AZK107" s="154"/>
      <c r="AZL107" s="154"/>
      <c r="AZM107" s="154"/>
      <c r="AZN107" s="154"/>
      <c r="AZO107" s="154"/>
      <c r="AZP107" s="154"/>
      <c r="AZQ107" s="154"/>
      <c r="AZR107" s="154"/>
      <c r="AZS107" s="154"/>
      <c r="AZT107" s="154"/>
      <c r="AZU107" s="154"/>
      <c r="AZV107" s="154"/>
      <c r="AZW107" s="154"/>
      <c r="AZX107" s="154"/>
      <c r="AZY107" s="154"/>
      <c r="AZZ107" s="154"/>
      <c r="BAA107" s="154"/>
      <c r="BAB107" s="154"/>
      <c r="BAC107" s="154"/>
      <c r="BAD107" s="154"/>
      <c r="BAE107" s="154"/>
      <c r="BAF107" s="154"/>
      <c r="BAG107" s="154"/>
      <c r="BAH107" s="154"/>
      <c r="BAI107" s="154"/>
      <c r="BAJ107" s="154"/>
      <c r="BAK107" s="154"/>
      <c r="BAL107" s="154"/>
      <c r="BAM107" s="154"/>
      <c r="BAN107" s="154"/>
      <c r="BAO107" s="154"/>
      <c r="BAP107" s="154"/>
      <c r="BAQ107" s="154"/>
      <c r="BAR107" s="154"/>
      <c r="BAS107" s="154"/>
      <c r="BAT107" s="154"/>
      <c r="BAU107" s="154"/>
      <c r="BAV107" s="154"/>
      <c r="BAW107" s="154"/>
      <c r="BAX107" s="154"/>
      <c r="BAY107" s="154"/>
      <c r="BAZ107" s="154"/>
      <c r="BBA107" s="154"/>
      <c r="BBB107" s="154"/>
      <c r="BBC107" s="154"/>
      <c r="BBD107" s="154"/>
      <c r="BBE107" s="154"/>
      <c r="BBF107" s="154"/>
      <c r="BBG107" s="154"/>
      <c r="BBH107" s="154"/>
      <c r="BBI107" s="154"/>
      <c r="BBJ107" s="154"/>
      <c r="BBK107" s="154"/>
      <c r="BBL107" s="154"/>
      <c r="BBM107" s="154"/>
      <c r="BBN107" s="154"/>
      <c r="BBO107" s="154"/>
      <c r="BBP107" s="154"/>
      <c r="BBQ107" s="154"/>
      <c r="BBR107" s="154"/>
      <c r="BBS107" s="154"/>
      <c r="BBT107" s="154"/>
      <c r="BBU107" s="154"/>
      <c r="BBV107" s="154"/>
      <c r="BBW107" s="154"/>
      <c r="BBX107" s="154"/>
      <c r="BBY107" s="154"/>
      <c r="BBZ107" s="154"/>
      <c r="BCA107" s="154"/>
      <c r="BCB107" s="154"/>
      <c r="BCC107" s="154"/>
      <c r="BCD107" s="154"/>
      <c r="BCE107" s="154"/>
      <c r="BCF107" s="154"/>
      <c r="BCG107" s="154"/>
      <c r="BCH107" s="154"/>
      <c r="BCI107" s="154"/>
      <c r="BCJ107" s="154"/>
      <c r="BCK107" s="154"/>
      <c r="BCL107" s="154"/>
      <c r="BCM107" s="154"/>
      <c r="BCN107" s="154"/>
      <c r="BCO107" s="154"/>
      <c r="BCP107" s="154"/>
      <c r="BCQ107" s="154"/>
      <c r="BCR107" s="154"/>
      <c r="BCS107" s="154"/>
      <c r="BCT107" s="154"/>
      <c r="BCU107" s="154"/>
      <c r="BCV107" s="154"/>
      <c r="BCW107" s="154"/>
      <c r="BCX107" s="154"/>
      <c r="BCY107" s="154"/>
      <c r="BCZ107" s="154"/>
      <c r="BDA107" s="154"/>
      <c r="BDB107" s="154"/>
      <c r="BDC107" s="154"/>
      <c r="BDD107" s="154"/>
      <c r="BDE107" s="154"/>
      <c r="BDF107" s="154"/>
      <c r="BDG107" s="154"/>
      <c r="BDH107" s="154"/>
      <c r="BDI107" s="154"/>
      <c r="BDJ107" s="154"/>
      <c r="BDK107" s="154"/>
      <c r="BDL107" s="154"/>
      <c r="BDM107" s="154"/>
      <c r="BDN107" s="154"/>
      <c r="BDO107" s="154"/>
      <c r="BDP107" s="154"/>
      <c r="BDQ107" s="154"/>
      <c r="BDR107" s="154"/>
      <c r="BDS107" s="154"/>
      <c r="BDT107" s="154"/>
      <c r="BDU107" s="154"/>
      <c r="BDV107" s="154"/>
      <c r="BDW107" s="154"/>
      <c r="BDX107" s="154"/>
      <c r="BDY107" s="154"/>
      <c r="BDZ107" s="154"/>
      <c r="BEA107" s="154"/>
      <c r="BEB107" s="154"/>
      <c r="BEC107" s="154"/>
      <c r="BED107" s="154"/>
      <c r="BEE107" s="154"/>
      <c r="BEF107" s="154"/>
      <c r="BEG107" s="154"/>
      <c r="BEH107" s="154"/>
      <c r="BEI107" s="154"/>
      <c r="BEJ107" s="154"/>
      <c r="BEK107" s="154"/>
      <c r="BEL107" s="154"/>
      <c r="BEM107" s="154"/>
      <c r="BEN107" s="154"/>
      <c r="BEO107" s="154"/>
      <c r="BEP107" s="154"/>
      <c r="BEQ107" s="154"/>
      <c r="BER107" s="154"/>
      <c r="BES107" s="154"/>
      <c r="BET107" s="154"/>
      <c r="BEU107" s="154"/>
      <c r="BEV107" s="154"/>
      <c r="BEW107" s="154"/>
      <c r="BEX107" s="154"/>
      <c r="BEY107" s="154"/>
      <c r="BEZ107" s="154"/>
      <c r="BFA107" s="154"/>
      <c r="BFB107" s="154"/>
      <c r="BFC107" s="154"/>
      <c r="BFD107" s="154"/>
      <c r="BFE107" s="154"/>
      <c r="BFF107" s="154"/>
      <c r="BFG107" s="154"/>
      <c r="BFH107" s="154"/>
      <c r="BFI107" s="154"/>
      <c r="BFJ107" s="154"/>
      <c r="BFK107" s="154"/>
      <c r="BFL107" s="154"/>
      <c r="BFM107" s="154"/>
      <c r="BFN107" s="154"/>
      <c r="BFO107" s="154"/>
      <c r="BFP107" s="154"/>
      <c r="BFQ107" s="154"/>
      <c r="BFR107" s="154"/>
      <c r="BFS107" s="154"/>
      <c r="BFT107" s="154"/>
      <c r="BFU107" s="154"/>
      <c r="BFV107" s="154"/>
      <c r="BFW107" s="154"/>
      <c r="BFX107" s="154"/>
      <c r="BFY107" s="154"/>
      <c r="BFZ107" s="154"/>
      <c r="BGA107" s="154"/>
      <c r="BGB107" s="154"/>
      <c r="BGC107" s="154"/>
      <c r="BGD107" s="154"/>
      <c r="BGE107" s="154"/>
      <c r="BGF107" s="154"/>
      <c r="BGG107" s="154"/>
      <c r="BGH107" s="154"/>
      <c r="BGI107" s="154"/>
      <c r="BGJ107" s="154"/>
      <c r="BGK107" s="154"/>
      <c r="BGL107" s="154"/>
      <c r="BGM107" s="154"/>
      <c r="BGN107" s="154"/>
      <c r="BGO107" s="154"/>
      <c r="BGP107" s="154"/>
      <c r="BGQ107" s="154"/>
      <c r="BGR107" s="154"/>
      <c r="BGS107" s="154"/>
      <c r="BGT107" s="154"/>
      <c r="BGU107" s="154"/>
      <c r="BGV107" s="154"/>
      <c r="BGW107" s="154"/>
      <c r="BGX107" s="154"/>
      <c r="BGY107" s="154"/>
      <c r="BGZ107" s="154"/>
      <c r="BHA107" s="154"/>
      <c r="BHB107" s="154"/>
      <c r="BHC107" s="154"/>
      <c r="BHD107" s="154"/>
      <c r="BHE107" s="154"/>
      <c r="BHF107" s="154"/>
      <c r="BHG107" s="154"/>
      <c r="BHH107" s="154"/>
      <c r="BHI107" s="154"/>
      <c r="BHJ107" s="154"/>
      <c r="BHK107" s="154"/>
      <c r="BHL107" s="154"/>
      <c r="BHM107" s="154"/>
      <c r="BHN107" s="154"/>
      <c r="BHO107" s="154"/>
      <c r="BHP107" s="154"/>
      <c r="BHQ107" s="154"/>
      <c r="BHR107" s="154"/>
      <c r="BHS107" s="154"/>
      <c r="BHT107" s="154"/>
      <c r="BHU107" s="154"/>
      <c r="BHV107" s="154"/>
      <c r="BHW107" s="154"/>
      <c r="BHX107" s="154"/>
      <c r="BHY107" s="154"/>
      <c r="BHZ107" s="154"/>
      <c r="BIA107" s="154"/>
      <c r="BIB107" s="154"/>
      <c r="BIC107" s="154"/>
      <c r="BID107" s="154"/>
      <c r="BIE107" s="154"/>
      <c r="BIF107" s="154"/>
      <c r="BIG107" s="154"/>
      <c r="BIH107" s="154"/>
      <c r="BII107" s="154"/>
      <c r="BIJ107" s="154"/>
      <c r="BIK107" s="154"/>
      <c r="BIL107" s="154"/>
      <c r="BIM107" s="154"/>
      <c r="BIN107" s="154"/>
      <c r="BIO107" s="154"/>
      <c r="BIP107" s="154"/>
      <c r="BIQ107" s="154"/>
      <c r="BIR107" s="154"/>
      <c r="BIS107" s="154"/>
      <c r="BIT107" s="154"/>
      <c r="BIU107" s="154"/>
      <c r="BIV107" s="154"/>
      <c r="BIW107" s="154"/>
      <c r="BIX107" s="154"/>
      <c r="BIY107" s="154"/>
      <c r="BIZ107" s="154"/>
      <c r="BJA107" s="154"/>
      <c r="BJB107" s="154"/>
      <c r="BJC107" s="154"/>
      <c r="BJD107" s="154"/>
      <c r="BJE107" s="154"/>
      <c r="BJF107" s="154"/>
      <c r="BJG107" s="154"/>
      <c r="BJH107" s="154"/>
      <c r="BJI107" s="154"/>
      <c r="BJJ107" s="154"/>
      <c r="BJK107" s="154"/>
      <c r="BJL107" s="154"/>
      <c r="BJM107" s="154"/>
      <c r="BJN107" s="154"/>
      <c r="BJO107" s="154"/>
      <c r="BJP107" s="154"/>
      <c r="BJQ107" s="154"/>
      <c r="BJR107" s="154"/>
      <c r="BJS107" s="154"/>
      <c r="BJT107" s="154"/>
      <c r="BJU107" s="154"/>
      <c r="BJV107" s="154"/>
      <c r="BJW107" s="154"/>
      <c r="BJX107" s="154"/>
      <c r="BJY107" s="154"/>
      <c r="BJZ107" s="154"/>
      <c r="BKA107" s="154"/>
      <c r="BKB107" s="154"/>
      <c r="BKC107" s="154"/>
      <c r="BKD107" s="154"/>
      <c r="BKE107" s="154"/>
      <c r="BKF107" s="154"/>
      <c r="BKG107" s="154"/>
      <c r="BKH107" s="154"/>
      <c r="BKI107" s="154"/>
      <c r="BKJ107" s="154"/>
      <c r="BKK107" s="154"/>
      <c r="BKL107" s="154"/>
      <c r="BKM107" s="154"/>
      <c r="BKN107" s="154"/>
      <c r="BKO107" s="154"/>
      <c r="BKP107" s="154"/>
      <c r="BKQ107" s="154"/>
      <c r="BKR107" s="154"/>
      <c r="BKS107" s="154"/>
      <c r="BKT107" s="154"/>
      <c r="BKU107" s="154"/>
      <c r="BKV107" s="154"/>
      <c r="BKW107" s="154"/>
      <c r="BKX107" s="154"/>
      <c r="BKY107" s="154"/>
      <c r="BKZ107" s="154"/>
      <c r="BLA107" s="154"/>
      <c r="BLB107" s="154"/>
      <c r="BLC107" s="154"/>
      <c r="BLD107" s="154"/>
      <c r="BLE107" s="154"/>
      <c r="BLF107" s="154"/>
      <c r="BLG107" s="154"/>
      <c r="BLH107" s="154"/>
      <c r="BLI107" s="154"/>
      <c r="BLJ107" s="154"/>
      <c r="BLK107" s="154"/>
      <c r="BLL107" s="154"/>
      <c r="BLM107" s="154"/>
      <c r="BLN107" s="154"/>
      <c r="BLO107" s="154"/>
      <c r="BLP107" s="154"/>
      <c r="BLQ107" s="154"/>
      <c r="BLR107" s="154"/>
      <c r="BLS107" s="154"/>
      <c r="BLT107" s="154"/>
      <c r="BLU107" s="154"/>
      <c r="BLV107" s="154"/>
      <c r="BLW107" s="154"/>
      <c r="BLX107" s="154"/>
      <c r="BLY107" s="154"/>
      <c r="BLZ107" s="154"/>
      <c r="BMA107" s="154"/>
      <c r="BMB107" s="154"/>
      <c r="BMC107" s="154"/>
      <c r="BMD107" s="154"/>
      <c r="BME107" s="154"/>
      <c r="BMF107" s="154"/>
      <c r="BMG107" s="154"/>
      <c r="BMH107" s="154"/>
      <c r="BMI107" s="154"/>
      <c r="BMJ107" s="154"/>
      <c r="BMK107" s="154"/>
      <c r="BML107" s="154"/>
      <c r="BMM107" s="154"/>
      <c r="BMN107" s="154"/>
      <c r="BMO107" s="154"/>
      <c r="BMP107" s="154"/>
      <c r="BMQ107" s="154"/>
      <c r="BMR107" s="154"/>
      <c r="BMS107" s="154"/>
      <c r="BMT107" s="154"/>
      <c r="BMU107" s="154"/>
      <c r="BMV107" s="154"/>
      <c r="BMW107" s="154"/>
      <c r="BMX107" s="154"/>
      <c r="BMY107" s="154"/>
      <c r="BMZ107" s="154"/>
      <c r="BNA107" s="154"/>
      <c r="BNB107" s="154"/>
      <c r="BNC107" s="154"/>
      <c r="BND107" s="154"/>
      <c r="BNE107" s="154"/>
      <c r="BNF107" s="154"/>
      <c r="BNG107" s="154"/>
      <c r="BNH107" s="154"/>
      <c r="BNI107" s="154"/>
      <c r="BNJ107" s="154"/>
      <c r="BNK107" s="154"/>
      <c r="BNL107" s="154"/>
      <c r="BNM107" s="154"/>
      <c r="BNN107" s="154"/>
      <c r="BNO107" s="154"/>
      <c r="BNP107" s="154"/>
      <c r="BNQ107" s="154"/>
      <c r="BNR107" s="154"/>
      <c r="BNS107" s="154"/>
      <c r="BNT107" s="154"/>
      <c r="BNU107" s="154"/>
      <c r="BNV107" s="154"/>
      <c r="BNW107" s="154"/>
      <c r="BNX107" s="154"/>
      <c r="BNY107" s="154"/>
      <c r="BNZ107" s="154"/>
      <c r="BOA107" s="154"/>
      <c r="BOB107" s="154"/>
      <c r="BOC107" s="154"/>
      <c r="BOD107" s="154"/>
      <c r="BOE107" s="154"/>
      <c r="BOF107" s="154"/>
      <c r="BOG107" s="154"/>
      <c r="BOH107" s="154"/>
      <c r="BOI107" s="154"/>
      <c r="BOJ107" s="154"/>
      <c r="BOK107" s="154"/>
      <c r="BOL107" s="154"/>
      <c r="BOM107" s="154"/>
      <c r="BON107" s="154"/>
      <c r="BOO107" s="154"/>
      <c r="BOP107" s="154"/>
      <c r="BOQ107" s="154"/>
      <c r="BOR107" s="154"/>
      <c r="BOS107" s="154"/>
      <c r="BOT107" s="154"/>
      <c r="BOU107" s="154"/>
      <c r="BOV107" s="154"/>
      <c r="BOW107" s="154"/>
      <c r="BOX107" s="154"/>
      <c r="BOY107" s="154"/>
      <c r="BOZ107" s="154"/>
      <c r="BPA107" s="154"/>
      <c r="BPB107" s="154"/>
      <c r="BPC107" s="154"/>
      <c r="BPD107" s="154"/>
      <c r="BPE107" s="154"/>
      <c r="BPF107" s="154"/>
      <c r="BPG107" s="154"/>
      <c r="BPH107" s="154"/>
      <c r="BPI107" s="154"/>
      <c r="BPJ107" s="154"/>
      <c r="BPK107" s="154"/>
      <c r="BPL107" s="154"/>
      <c r="BPM107" s="154"/>
      <c r="BPN107" s="154"/>
      <c r="BPO107" s="154"/>
      <c r="BPP107" s="154"/>
      <c r="BPQ107" s="154"/>
      <c r="BPR107" s="154"/>
      <c r="BPS107" s="154"/>
      <c r="BPT107" s="154"/>
      <c r="BPU107" s="154"/>
      <c r="BPV107" s="154"/>
      <c r="BPW107" s="154"/>
      <c r="BPX107" s="154"/>
      <c r="BPY107" s="154"/>
      <c r="BPZ107" s="154"/>
      <c r="BQA107" s="154"/>
      <c r="BQB107" s="154"/>
      <c r="BQC107" s="154"/>
      <c r="BQD107" s="154"/>
      <c r="BQE107" s="154"/>
      <c r="BQF107" s="154"/>
      <c r="BQG107" s="154"/>
      <c r="BQH107" s="154"/>
      <c r="BQI107" s="154"/>
      <c r="BQJ107" s="154"/>
      <c r="BQK107" s="154"/>
      <c r="BQL107" s="154"/>
      <c r="BQM107" s="154"/>
      <c r="BQN107" s="154"/>
      <c r="BQO107" s="154"/>
      <c r="BQP107" s="154"/>
      <c r="BQQ107" s="154"/>
      <c r="BQR107" s="154"/>
      <c r="BQS107" s="154"/>
      <c r="BQT107" s="154"/>
      <c r="BQU107" s="154"/>
      <c r="BQV107" s="154"/>
      <c r="BQW107" s="154"/>
      <c r="BQX107" s="154"/>
      <c r="BQY107" s="154"/>
      <c r="BQZ107" s="154"/>
      <c r="BRA107" s="154"/>
      <c r="BRB107" s="154"/>
      <c r="BRC107" s="154"/>
      <c r="BRD107" s="154"/>
      <c r="BRE107" s="154"/>
      <c r="BRF107" s="154"/>
      <c r="BRG107" s="154"/>
      <c r="BRH107" s="154"/>
      <c r="BRI107" s="154"/>
      <c r="BRJ107" s="154"/>
      <c r="BRK107" s="154"/>
      <c r="BRL107" s="154"/>
      <c r="BRM107" s="154"/>
      <c r="BRN107" s="154"/>
      <c r="BRO107" s="154"/>
      <c r="BRP107" s="154"/>
      <c r="BRQ107" s="154"/>
      <c r="BRR107" s="154"/>
      <c r="BRS107" s="154"/>
      <c r="BRT107" s="154"/>
      <c r="BRU107" s="154"/>
      <c r="BRV107" s="154"/>
      <c r="BRW107" s="154"/>
      <c r="BRX107" s="154"/>
      <c r="BRY107" s="154"/>
      <c r="BRZ107" s="154"/>
      <c r="BSA107" s="154"/>
      <c r="BSB107" s="154"/>
      <c r="BSC107" s="154"/>
      <c r="BSD107" s="154"/>
      <c r="BSE107" s="154"/>
      <c r="BSF107" s="154"/>
      <c r="BSG107" s="154"/>
      <c r="BSH107" s="154"/>
      <c r="BSI107" s="154"/>
      <c r="BSJ107" s="154"/>
      <c r="BSK107" s="154"/>
      <c r="BSL107" s="154"/>
      <c r="BSM107" s="154"/>
      <c r="BSN107" s="154"/>
      <c r="BSO107" s="154"/>
      <c r="BSP107" s="154"/>
      <c r="BSQ107" s="154"/>
      <c r="BSR107" s="154"/>
      <c r="BSS107" s="154"/>
      <c r="BST107" s="154"/>
      <c r="BSU107" s="154"/>
      <c r="BSV107" s="154"/>
      <c r="BSW107" s="154"/>
      <c r="BSX107" s="154"/>
      <c r="BSY107" s="154"/>
      <c r="BSZ107" s="154"/>
      <c r="BTA107" s="154"/>
      <c r="BTB107" s="154"/>
      <c r="BTC107" s="154"/>
      <c r="BTD107" s="154"/>
      <c r="BTE107" s="154"/>
      <c r="BTF107" s="154"/>
      <c r="BTG107" s="154"/>
      <c r="BTH107" s="154"/>
      <c r="BTI107" s="154"/>
      <c r="BTJ107" s="154"/>
      <c r="BTK107" s="154"/>
      <c r="BTL107" s="154"/>
      <c r="BTM107" s="154"/>
      <c r="BTN107" s="154"/>
      <c r="BTO107" s="154"/>
      <c r="BTP107" s="154"/>
      <c r="BTQ107" s="154"/>
      <c r="BTR107" s="154"/>
      <c r="BTS107" s="154"/>
      <c r="BTT107" s="154"/>
      <c r="BTU107" s="154"/>
      <c r="BTV107" s="154"/>
      <c r="BTW107" s="154"/>
      <c r="BTX107" s="154"/>
      <c r="BTY107" s="154"/>
      <c r="BTZ107" s="154"/>
      <c r="BUA107" s="154"/>
      <c r="BUB107" s="154"/>
      <c r="BUC107" s="154"/>
      <c r="BUD107" s="154"/>
      <c r="BUE107" s="154"/>
      <c r="BUF107" s="154"/>
      <c r="BUG107" s="154"/>
      <c r="BUH107" s="154"/>
      <c r="BUI107" s="154"/>
      <c r="BUJ107" s="154"/>
      <c r="BUK107" s="154"/>
      <c r="BUL107" s="154"/>
      <c r="BUM107" s="154"/>
      <c r="BUN107" s="154"/>
      <c r="BUO107" s="154"/>
      <c r="BUP107" s="154"/>
      <c r="BUQ107" s="154"/>
      <c r="BUR107" s="154"/>
      <c r="BUS107" s="154"/>
      <c r="BUT107" s="154"/>
      <c r="BUU107" s="154"/>
      <c r="BUV107" s="154"/>
      <c r="BUW107" s="154"/>
      <c r="BUX107" s="154"/>
      <c r="BUY107" s="154"/>
      <c r="BUZ107" s="154"/>
      <c r="BVA107" s="154"/>
      <c r="BVB107" s="154"/>
      <c r="BVC107" s="154"/>
      <c r="BVD107" s="154"/>
      <c r="BVE107" s="154"/>
      <c r="BVF107" s="154"/>
      <c r="BVG107" s="154"/>
      <c r="BVH107" s="154"/>
      <c r="BVI107" s="154"/>
      <c r="BVJ107" s="154"/>
      <c r="BVK107" s="154"/>
      <c r="BVL107" s="154"/>
      <c r="BVM107" s="154"/>
      <c r="BVN107" s="154"/>
      <c r="BVO107" s="154"/>
      <c r="BVP107" s="154"/>
      <c r="BVQ107" s="154"/>
      <c r="BVR107" s="154"/>
      <c r="BVS107" s="154"/>
      <c r="BVT107" s="154"/>
      <c r="BVU107" s="154"/>
      <c r="BVV107" s="154"/>
      <c r="BVW107" s="154"/>
      <c r="BVX107" s="154"/>
      <c r="BVY107" s="154"/>
      <c r="BVZ107" s="154"/>
      <c r="BWA107" s="154"/>
      <c r="BWB107" s="154"/>
      <c r="BWC107" s="154"/>
      <c r="BWD107" s="154"/>
      <c r="BWE107" s="154"/>
      <c r="BWF107" s="154"/>
      <c r="BWG107" s="154"/>
      <c r="BWH107" s="154"/>
      <c r="BWI107" s="154"/>
      <c r="BWJ107" s="154"/>
      <c r="BWK107" s="154"/>
      <c r="BWL107" s="154"/>
      <c r="BWM107" s="154"/>
      <c r="BWN107" s="154"/>
      <c r="BWO107" s="154"/>
      <c r="BWP107" s="154"/>
      <c r="BWQ107" s="154"/>
      <c r="BWR107" s="154"/>
      <c r="BWS107" s="154"/>
      <c r="BWT107" s="154"/>
      <c r="BWU107" s="154"/>
      <c r="BWV107" s="154"/>
      <c r="BWW107" s="154"/>
      <c r="BWX107" s="154"/>
      <c r="BWY107" s="154"/>
      <c r="BWZ107" s="154"/>
      <c r="BXA107" s="154"/>
      <c r="BXB107" s="154"/>
      <c r="BXC107" s="154"/>
      <c r="BXD107" s="154"/>
      <c r="BXE107" s="154"/>
      <c r="BXF107" s="154"/>
      <c r="BXG107" s="154"/>
      <c r="BXH107" s="154"/>
      <c r="BXI107" s="154"/>
      <c r="BXJ107" s="154"/>
      <c r="BXK107" s="154"/>
      <c r="BXL107" s="154"/>
      <c r="BXM107" s="154"/>
      <c r="BXN107" s="154"/>
      <c r="BXO107" s="154"/>
      <c r="BXP107" s="154"/>
      <c r="BXQ107" s="154"/>
      <c r="BXR107" s="154"/>
      <c r="BXS107" s="154"/>
      <c r="BXT107" s="154"/>
      <c r="BXU107" s="154"/>
      <c r="BXV107" s="154"/>
      <c r="BXW107" s="154"/>
      <c r="BXX107" s="154"/>
      <c r="BXY107" s="154"/>
      <c r="BXZ107" s="154"/>
      <c r="BYA107" s="154"/>
      <c r="BYB107" s="154"/>
      <c r="BYC107" s="154"/>
      <c r="BYD107" s="154"/>
      <c r="BYE107" s="154"/>
      <c r="BYF107" s="154"/>
      <c r="BYG107" s="154"/>
      <c r="BYH107" s="154"/>
      <c r="BYI107" s="154"/>
      <c r="BYJ107" s="154"/>
      <c r="BYK107" s="154"/>
      <c r="BYL107" s="154"/>
      <c r="BYM107" s="154"/>
      <c r="BYN107" s="154"/>
      <c r="BYO107" s="154"/>
      <c r="BYP107" s="154"/>
      <c r="BYQ107" s="154"/>
      <c r="BYR107" s="154"/>
      <c r="BYS107" s="154"/>
      <c r="BYT107" s="154"/>
      <c r="BYU107" s="154"/>
      <c r="BYV107" s="154"/>
      <c r="BYW107" s="154"/>
      <c r="BYX107" s="154"/>
      <c r="BYY107" s="154"/>
      <c r="BYZ107" s="154"/>
      <c r="BZA107" s="154"/>
      <c r="BZB107" s="154"/>
      <c r="BZC107" s="154"/>
      <c r="BZD107" s="154"/>
      <c r="BZE107" s="154"/>
      <c r="BZF107" s="154"/>
      <c r="BZG107" s="154"/>
      <c r="BZH107" s="154"/>
      <c r="BZI107" s="154"/>
      <c r="BZJ107" s="154"/>
      <c r="BZK107" s="154"/>
      <c r="BZL107" s="154"/>
      <c r="BZM107" s="154"/>
      <c r="BZN107" s="154"/>
      <c r="BZO107" s="154"/>
      <c r="BZP107" s="154"/>
      <c r="BZQ107" s="154"/>
      <c r="BZR107" s="154"/>
      <c r="BZS107" s="154"/>
      <c r="BZT107" s="154"/>
      <c r="BZU107" s="154"/>
      <c r="BZV107" s="154"/>
      <c r="BZW107" s="154"/>
      <c r="BZX107" s="154"/>
      <c r="BZY107" s="154"/>
      <c r="BZZ107" s="154"/>
      <c r="CAA107" s="154"/>
      <c r="CAB107" s="154"/>
      <c r="CAC107" s="154"/>
      <c r="CAD107" s="154"/>
      <c r="CAE107" s="154"/>
      <c r="CAF107" s="154"/>
      <c r="CAG107" s="154"/>
      <c r="CAH107" s="154"/>
      <c r="CAI107" s="154"/>
      <c r="CAJ107" s="154"/>
      <c r="CAK107" s="154"/>
      <c r="CAL107" s="154"/>
      <c r="CAM107" s="154"/>
      <c r="CAN107" s="154"/>
      <c r="CAO107" s="154"/>
      <c r="CAP107" s="154"/>
      <c r="CAQ107" s="154"/>
      <c r="CAR107" s="154"/>
      <c r="CAS107" s="154"/>
      <c r="CAT107" s="154"/>
      <c r="CAU107" s="154"/>
      <c r="CAV107" s="154"/>
      <c r="CAW107" s="154"/>
      <c r="CAX107" s="154"/>
      <c r="CAY107" s="154"/>
      <c r="CAZ107" s="154"/>
      <c r="CBA107" s="154"/>
      <c r="CBB107" s="154"/>
      <c r="CBC107" s="154"/>
      <c r="CBD107" s="154"/>
      <c r="CBE107" s="154"/>
      <c r="CBF107" s="154"/>
      <c r="CBG107" s="154"/>
      <c r="CBH107" s="154"/>
      <c r="CBI107" s="154"/>
      <c r="CBJ107" s="154"/>
      <c r="CBK107" s="154"/>
      <c r="CBL107" s="154"/>
      <c r="CBM107" s="154"/>
      <c r="CBN107" s="154"/>
      <c r="CBO107" s="154"/>
      <c r="CBP107" s="154"/>
      <c r="CBQ107" s="154"/>
      <c r="CBR107" s="154"/>
      <c r="CBS107" s="154"/>
      <c r="CBT107" s="154"/>
      <c r="CBU107" s="154"/>
      <c r="CBV107" s="154"/>
      <c r="CBW107" s="154"/>
      <c r="CBX107" s="154"/>
      <c r="CBY107" s="154"/>
      <c r="CBZ107" s="154"/>
      <c r="CCA107" s="154"/>
      <c r="CCB107" s="154"/>
      <c r="CCC107" s="154"/>
      <c r="CCD107" s="154"/>
      <c r="CCE107" s="154"/>
      <c r="CCF107" s="154"/>
      <c r="CCG107" s="154"/>
      <c r="CCH107" s="154"/>
      <c r="CCI107" s="154"/>
      <c r="CCJ107" s="154"/>
      <c r="CCK107" s="154"/>
      <c r="CCL107" s="154"/>
      <c r="CCM107" s="154"/>
      <c r="CCN107" s="154"/>
      <c r="CCO107" s="154"/>
      <c r="CCP107" s="154"/>
      <c r="CCQ107" s="154"/>
      <c r="CCR107" s="154"/>
      <c r="CCS107" s="154"/>
      <c r="CCT107" s="154"/>
      <c r="CCU107" s="154"/>
      <c r="CCV107" s="154"/>
      <c r="CCW107" s="154"/>
      <c r="CCX107" s="154"/>
      <c r="CCY107" s="154"/>
      <c r="CCZ107" s="154"/>
      <c r="CDA107" s="154"/>
      <c r="CDB107" s="154"/>
      <c r="CDC107" s="154"/>
      <c r="CDD107" s="154"/>
      <c r="CDE107" s="154"/>
      <c r="CDF107" s="154"/>
      <c r="CDG107" s="154"/>
      <c r="CDH107" s="154"/>
      <c r="CDI107" s="154"/>
      <c r="CDJ107" s="154"/>
      <c r="CDK107" s="154"/>
      <c r="CDL107" s="154"/>
      <c r="CDM107" s="154"/>
      <c r="CDN107" s="154"/>
      <c r="CDO107" s="154"/>
      <c r="CDP107" s="154"/>
      <c r="CDQ107" s="154"/>
      <c r="CDR107" s="154"/>
      <c r="CDS107" s="154"/>
      <c r="CDT107" s="154"/>
      <c r="CDU107" s="154"/>
      <c r="CDV107" s="154"/>
      <c r="CDW107" s="154"/>
      <c r="CDX107" s="154"/>
      <c r="CDY107" s="154"/>
      <c r="CDZ107" s="154"/>
      <c r="CEA107" s="154"/>
      <c r="CEB107" s="154"/>
      <c r="CEC107" s="154"/>
      <c r="CED107" s="154"/>
      <c r="CEE107" s="154"/>
      <c r="CEF107" s="154"/>
      <c r="CEG107" s="154"/>
      <c r="CEH107" s="154"/>
      <c r="CEI107" s="154"/>
      <c r="CEJ107" s="154"/>
      <c r="CEK107" s="154"/>
      <c r="CEL107" s="154"/>
      <c r="CEM107" s="154"/>
      <c r="CEN107" s="154"/>
      <c r="CEO107" s="154"/>
      <c r="CEP107" s="154"/>
      <c r="CEQ107" s="154"/>
      <c r="CER107" s="154"/>
      <c r="CES107" s="154"/>
      <c r="CET107" s="154"/>
      <c r="CEU107" s="154"/>
      <c r="CEV107" s="154"/>
      <c r="CEW107" s="154"/>
      <c r="CEX107" s="154"/>
      <c r="CEY107" s="154"/>
      <c r="CEZ107" s="154"/>
      <c r="CFA107" s="154"/>
      <c r="CFB107" s="154"/>
      <c r="CFC107" s="154"/>
      <c r="CFD107" s="154"/>
      <c r="CFE107" s="154"/>
      <c r="CFF107" s="154"/>
      <c r="CFG107" s="154"/>
      <c r="CFH107" s="154"/>
      <c r="CFI107" s="154"/>
      <c r="CFJ107" s="154"/>
      <c r="CFK107" s="154"/>
      <c r="CFL107" s="154"/>
      <c r="CFM107" s="154"/>
      <c r="CFN107" s="154"/>
      <c r="CFO107" s="154"/>
      <c r="CFP107" s="154"/>
      <c r="CFQ107" s="154"/>
      <c r="CFR107" s="154"/>
      <c r="CFS107" s="154"/>
      <c r="CFT107" s="154"/>
      <c r="CFU107" s="154"/>
      <c r="CFV107" s="154"/>
      <c r="CFW107" s="154"/>
      <c r="CFX107" s="154"/>
      <c r="CFY107" s="154"/>
      <c r="CFZ107" s="154"/>
      <c r="CGA107" s="154"/>
      <c r="CGB107" s="154"/>
      <c r="CGC107" s="154"/>
      <c r="CGD107" s="154"/>
      <c r="CGE107" s="154"/>
      <c r="CGF107" s="154"/>
      <c r="CGG107" s="154"/>
      <c r="CGH107" s="154"/>
      <c r="CGI107" s="154"/>
      <c r="CGJ107" s="154"/>
      <c r="CGK107" s="154"/>
      <c r="CGL107" s="154"/>
      <c r="CGM107" s="154"/>
      <c r="CGN107" s="154"/>
      <c r="CGO107" s="154"/>
      <c r="CGP107" s="154"/>
      <c r="CGQ107" s="154"/>
      <c r="CGR107" s="154"/>
      <c r="CGS107" s="154"/>
      <c r="CGT107" s="154"/>
      <c r="CGU107" s="154"/>
      <c r="CGV107" s="154"/>
      <c r="CGW107" s="154"/>
      <c r="CGX107" s="154"/>
      <c r="CGY107" s="154"/>
      <c r="CGZ107" s="154"/>
      <c r="CHA107" s="154"/>
      <c r="CHB107" s="154"/>
      <c r="CHC107" s="154"/>
      <c r="CHD107" s="154"/>
      <c r="CHE107" s="154"/>
      <c r="CHF107" s="154"/>
      <c r="CHG107" s="154"/>
      <c r="CHH107" s="154"/>
      <c r="CHI107" s="154"/>
      <c r="CHJ107" s="154"/>
      <c r="CHK107" s="154"/>
      <c r="CHL107" s="154"/>
      <c r="CHM107" s="154"/>
      <c r="CHN107" s="154"/>
      <c r="CHO107" s="154"/>
      <c r="CHP107" s="154"/>
      <c r="CHQ107" s="154"/>
      <c r="CHR107" s="154"/>
      <c r="CHS107" s="154"/>
      <c r="CHT107" s="154"/>
      <c r="CHU107" s="154"/>
      <c r="CHV107" s="154"/>
      <c r="CHW107" s="154"/>
      <c r="CHX107" s="154"/>
      <c r="CHY107" s="154"/>
      <c r="CHZ107" s="154"/>
      <c r="CIA107" s="154"/>
      <c r="CIB107" s="154"/>
      <c r="CIC107" s="154"/>
      <c r="CID107" s="154"/>
      <c r="CIE107" s="154"/>
      <c r="CIF107" s="154"/>
      <c r="CIG107" s="154"/>
      <c r="CIH107" s="154"/>
      <c r="CII107" s="154"/>
      <c r="CIJ107" s="154"/>
      <c r="CIK107" s="154"/>
      <c r="CIL107" s="154"/>
      <c r="CIM107" s="154"/>
      <c r="CIN107" s="154"/>
      <c r="CIO107" s="154"/>
      <c r="CIP107" s="154"/>
      <c r="CIQ107" s="154"/>
      <c r="CIR107" s="154"/>
      <c r="CIS107" s="154"/>
      <c r="CIT107" s="154"/>
      <c r="CIU107" s="154"/>
      <c r="CIV107" s="154"/>
      <c r="CIW107" s="154"/>
      <c r="CIX107" s="154"/>
      <c r="CIY107" s="154"/>
      <c r="CIZ107" s="154"/>
      <c r="CJA107" s="154"/>
      <c r="CJB107" s="154"/>
      <c r="CJC107" s="154"/>
      <c r="CJD107" s="154"/>
      <c r="CJE107" s="154"/>
      <c r="CJF107" s="154"/>
      <c r="CJG107" s="154"/>
      <c r="CJH107" s="154"/>
      <c r="CJI107" s="154"/>
      <c r="CJJ107" s="154"/>
      <c r="CJK107" s="154"/>
      <c r="CJL107" s="154"/>
      <c r="CJM107" s="154"/>
      <c r="CJN107" s="154"/>
      <c r="CJO107" s="154"/>
      <c r="CJP107" s="154"/>
      <c r="CJQ107" s="154"/>
      <c r="CJR107" s="154"/>
      <c r="CJS107" s="154"/>
      <c r="CJT107" s="154"/>
      <c r="CJU107" s="154"/>
      <c r="CJV107" s="154"/>
      <c r="CJW107" s="154"/>
      <c r="CJX107" s="154"/>
      <c r="CJY107" s="154"/>
      <c r="CJZ107" s="154"/>
      <c r="CKA107" s="154"/>
      <c r="CKB107" s="154"/>
      <c r="CKC107" s="154"/>
      <c r="CKD107" s="154"/>
      <c r="CKE107" s="154"/>
      <c r="CKF107" s="154"/>
      <c r="CKG107" s="154"/>
      <c r="CKH107" s="154"/>
      <c r="CKI107" s="154"/>
      <c r="CKJ107" s="154"/>
      <c r="CKK107" s="154"/>
      <c r="CKL107" s="154"/>
      <c r="CKM107" s="154"/>
      <c r="CKN107" s="154"/>
      <c r="CKO107" s="154"/>
      <c r="CKP107" s="154"/>
      <c r="CKQ107" s="154"/>
      <c r="CKR107" s="154"/>
      <c r="CKS107" s="154"/>
      <c r="CKT107" s="154"/>
      <c r="CKU107" s="154"/>
      <c r="CKV107" s="154"/>
      <c r="CKW107" s="154"/>
      <c r="CKX107" s="154"/>
      <c r="CKY107" s="154"/>
      <c r="CKZ107" s="154"/>
      <c r="CLA107" s="154"/>
      <c r="CLB107" s="154"/>
      <c r="CLC107" s="154"/>
      <c r="CLD107" s="154"/>
      <c r="CLE107" s="154"/>
      <c r="CLF107" s="154"/>
      <c r="CLG107" s="154"/>
      <c r="CLH107" s="154"/>
      <c r="CLI107" s="154"/>
      <c r="CLJ107" s="154"/>
      <c r="CLK107" s="154"/>
      <c r="CLL107" s="154"/>
      <c r="CLM107" s="154"/>
      <c r="CLN107" s="154"/>
      <c r="CLO107" s="154"/>
      <c r="CLP107" s="154"/>
      <c r="CLQ107" s="154"/>
      <c r="CLR107" s="154"/>
      <c r="CLS107" s="154"/>
      <c r="CLT107" s="154"/>
      <c r="CLU107" s="154"/>
      <c r="CLV107" s="154"/>
      <c r="CLW107" s="154"/>
      <c r="CLX107" s="154"/>
      <c r="CLY107" s="154"/>
      <c r="CLZ107" s="154"/>
      <c r="CMA107" s="154"/>
      <c r="CMB107" s="154"/>
      <c r="CMC107" s="154"/>
      <c r="CMD107" s="154"/>
      <c r="CME107" s="154"/>
      <c r="CMF107" s="154"/>
      <c r="CMG107" s="154"/>
      <c r="CMH107" s="154"/>
      <c r="CMI107" s="154"/>
      <c r="CMJ107" s="154"/>
      <c r="CMK107" s="154"/>
      <c r="CML107" s="154"/>
      <c r="CMM107" s="154"/>
      <c r="CMN107" s="154"/>
      <c r="CMO107" s="154"/>
      <c r="CMP107" s="154"/>
      <c r="CMQ107" s="154"/>
      <c r="CMR107" s="154"/>
      <c r="CMS107" s="154"/>
      <c r="CMT107" s="154"/>
      <c r="CMU107" s="154"/>
      <c r="CMV107" s="154"/>
      <c r="CMW107" s="154"/>
      <c r="CMX107" s="154"/>
      <c r="CMY107" s="154"/>
      <c r="CMZ107" s="154"/>
      <c r="CNA107" s="154"/>
      <c r="CNB107" s="154"/>
      <c r="CNC107" s="154"/>
      <c r="CND107" s="154"/>
      <c r="CNE107" s="154"/>
      <c r="CNF107" s="154"/>
      <c r="CNG107" s="154"/>
      <c r="CNH107" s="154"/>
      <c r="CNI107" s="154"/>
      <c r="CNJ107" s="154"/>
      <c r="CNK107" s="154"/>
      <c r="CNL107" s="154"/>
      <c r="CNM107" s="154"/>
      <c r="CNN107" s="154"/>
      <c r="CNO107" s="154"/>
      <c r="CNP107" s="154"/>
      <c r="CNQ107" s="154"/>
      <c r="CNR107" s="154"/>
      <c r="CNS107" s="154"/>
      <c r="CNT107" s="154"/>
      <c r="CNU107" s="154"/>
      <c r="CNV107" s="154"/>
      <c r="CNW107" s="154"/>
      <c r="CNX107" s="154"/>
      <c r="CNY107" s="154"/>
      <c r="CNZ107" s="154"/>
      <c r="COA107" s="154"/>
      <c r="COB107" s="154"/>
      <c r="COC107" s="154"/>
      <c r="COD107" s="154"/>
      <c r="COE107" s="154"/>
      <c r="COF107" s="154"/>
      <c r="COG107" s="154"/>
      <c r="COH107" s="154"/>
      <c r="COI107" s="154"/>
      <c r="COJ107" s="154"/>
      <c r="COK107" s="154"/>
      <c r="COL107" s="154"/>
      <c r="COM107" s="154"/>
      <c r="CON107" s="154"/>
      <c r="COO107" s="154"/>
      <c r="COP107" s="154"/>
      <c r="COQ107" s="154"/>
      <c r="COR107" s="154"/>
      <c r="COS107" s="154"/>
      <c r="COT107" s="154"/>
      <c r="COU107" s="154"/>
      <c r="COV107" s="154"/>
      <c r="COW107" s="154"/>
      <c r="COX107" s="154"/>
      <c r="COY107" s="154"/>
      <c r="COZ107" s="154"/>
      <c r="CPA107" s="154"/>
      <c r="CPB107" s="154"/>
      <c r="CPC107" s="154"/>
      <c r="CPD107" s="154"/>
      <c r="CPE107" s="154"/>
      <c r="CPF107" s="154"/>
      <c r="CPG107" s="154"/>
      <c r="CPH107" s="154"/>
      <c r="CPI107" s="154"/>
      <c r="CPJ107" s="154"/>
      <c r="CPK107" s="154"/>
      <c r="CPL107" s="154"/>
      <c r="CPM107" s="154"/>
      <c r="CPN107" s="154"/>
      <c r="CPO107" s="154"/>
      <c r="CPP107" s="154"/>
      <c r="CPQ107" s="154"/>
      <c r="CPR107" s="154"/>
      <c r="CPS107" s="154"/>
      <c r="CPT107" s="154"/>
      <c r="CPU107" s="154"/>
      <c r="CPV107" s="154"/>
      <c r="CPW107" s="154"/>
      <c r="CPX107" s="154"/>
      <c r="CPY107" s="154"/>
      <c r="CPZ107" s="154"/>
      <c r="CQA107" s="154"/>
      <c r="CQB107" s="154"/>
      <c r="CQC107" s="154"/>
      <c r="CQD107" s="154"/>
      <c r="CQE107" s="154"/>
      <c r="CQF107" s="154"/>
      <c r="CQG107" s="154"/>
      <c r="CQH107" s="154"/>
      <c r="CQI107" s="154"/>
      <c r="CQJ107" s="154"/>
      <c r="CQK107" s="154"/>
      <c r="CQL107" s="154"/>
      <c r="CQM107" s="154"/>
      <c r="CQN107" s="154"/>
      <c r="CQO107" s="154"/>
      <c r="CQP107" s="154"/>
      <c r="CQQ107" s="154"/>
      <c r="CQR107" s="154"/>
      <c r="CQS107" s="154"/>
      <c r="CQT107" s="154"/>
      <c r="CQU107" s="154"/>
      <c r="CQV107" s="154"/>
      <c r="CQW107" s="154"/>
      <c r="CQX107" s="154"/>
      <c r="CQY107" s="154"/>
      <c r="CQZ107" s="154"/>
      <c r="CRA107" s="154"/>
      <c r="CRB107" s="154"/>
      <c r="CRC107" s="154"/>
      <c r="CRD107" s="154"/>
      <c r="CRE107" s="154"/>
      <c r="CRF107" s="154"/>
      <c r="CRG107" s="154"/>
      <c r="CRH107" s="154"/>
      <c r="CRI107" s="154"/>
      <c r="CRJ107" s="154"/>
      <c r="CRK107" s="154"/>
      <c r="CRL107" s="154"/>
      <c r="CRM107" s="154"/>
      <c r="CRN107" s="154"/>
      <c r="CRO107" s="154"/>
      <c r="CRP107" s="154"/>
      <c r="CRQ107" s="154"/>
      <c r="CRR107" s="154"/>
      <c r="CRS107" s="154"/>
      <c r="CRT107" s="154"/>
      <c r="CRU107" s="154"/>
      <c r="CRV107" s="154"/>
      <c r="CRW107" s="154"/>
      <c r="CRX107" s="154"/>
      <c r="CRY107" s="154"/>
      <c r="CRZ107" s="154"/>
      <c r="CSA107" s="154"/>
      <c r="CSB107" s="154"/>
      <c r="CSC107" s="154"/>
      <c r="CSD107" s="154"/>
      <c r="CSE107" s="154"/>
      <c r="CSF107" s="154"/>
      <c r="CSG107" s="154"/>
      <c r="CSH107" s="154"/>
      <c r="CSI107" s="154"/>
      <c r="CSJ107" s="154"/>
      <c r="CSK107" s="154"/>
      <c r="CSL107" s="154"/>
      <c r="CSM107" s="154"/>
      <c r="CSN107" s="154"/>
      <c r="CSO107" s="154"/>
      <c r="CSP107" s="154"/>
      <c r="CSQ107" s="154"/>
      <c r="CSR107" s="154"/>
      <c r="CSS107" s="154"/>
      <c r="CST107" s="154"/>
      <c r="CSU107" s="154"/>
      <c r="CSV107" s="154"/>
      <c r="CSW107" s="154"/>
      <c r="CSX107" s="154"/>
      <c r="CSY107" s="154"/>
      <c r="CSZ107" s="154"/>
      <c r="CTA107" s="154"/>
      <c r="CTB107" s="154"/>
      <c r="CTC107" s="154"/>
      <c r="CTD107" s="154"/>
      <c r="CTE107" s="154"/>
      <c r="CTF107" s="154"/>
      <c r="CTG107" s="154"/>
      <c r="CTH107" s="154"/>
      <c r="CTI107" s="154"/>
      <c r="CTJ107" s="154"/>
      <c r="CTK107" s="154"/>
      <c r="CTL107" s="154"/>
      <c r="CTM107" s="154"/>
      <c r="CTN107" s="154"/>
      <c r="CTO107" s="154"/>
      <c r="CTP107" s="154"/>
      <c r="CTQ107" s="154"/>
      <c r="CTR107" s="154"/>
      <c r="CTS107" s="154"/>
      <c r="CTT107" s="154"/>
      <c r="CTU107" s="154"/>
      <c r="CTV107" s="154"/>
      <c r="CTW107" s="154"/>
      <c r="CTX107" s="154"/>
      <c r="CTY107" s="154"/>
      <c r="CTZ107" s="154"/>
      <c r="CUA107" s="154"/>
      <c r="CUB107" s="154"/>
      <c r="CUC107" s="154"/>
      <c r="CUD107" s="154"/>
      <c r="CUE107" s="154"/>
      <c r="CUF107" s="154"/>
      <c r="CUG107" s="154"/>
      <c r="CUH107" s="154"/>
      <c r="CUI107" s="154"/>
      <c r="CUJ107" s="154"/>
      <c r="CUK107" s="154"/>
      <c r="CUL107" s="154"/>
      <c r="CUM107" s="154"/>
      <c r="CUN107" s="154"/>
      <c r="CUO107" s="154"/>
      <c r="CUP107" s="154"/>
      <c r="CUQ107" s="154"/>
      <c r="CUR107" s="154"/>
      <c r="CUS107" s="154"/>
      <c r="CUT107" s="154"/>
      <c r="CUU107" s="154"/>
      <c r="CUV107" s="154"/>
      <c r="CUW107" s="154"/>
      <c r="CUX107" s="154"/>
      <c r="CUY107" s="154"/>
      <c r="CUZ107" s="154"/>
      <c r="CVA107" s="154"/>
      <c r="CVB107" s="154"/>
      <c r="CVC107" s="154"/>
      <c r="CVD107" s="154"/>
      <c r="CVE107" s="154"/>
      <c r="CVF107" s="154"/>
      <c r="CVG107" s="154"/>
      <c r="CVH107" s="154"/>
      <c r="CVI107" s="154"/>
      <c r="CVJ107" s="154"/>
      <c r="CVK107" s="154"/>
      <c r="CVL107" s="154"/>
      <c r="CVM107" s="154"/>
      <c r="CVN107" s="154"/>
      <c r="CVO107" s="154"/>
      <c r="CVP107" s="154"/>
      <c r="CVQ107" s="154"/>
      <c r="CVR107" s="154"/>
      <c r="CVS107" s="154"/>
      <c r="CVT107" s="154"/>
      <c r="CVU107" s="154"/>
      <c r="CVV107" s="154"/>
      <c r="CVW107" s="154"/>
      <c r="CVX107" s="154"/>
      <c r="CVY107" s="154"/>
      <c r="CVZ107" s="154"/>
      <c r="CWA107" s="154"/>
      <c r="CWB107" s="154"/>
      <c r="CWC107" s="154"/>
      <c r="CWD107" s="154"/>
      <c r="CWE107" s="154"/>
      <c r="CWF107" s="154"/>
      <c r="CWG107" s="154"/>
      <c r="CWH107" s="154"/>
      <c r="CWI107" s="154"/>
      <c r="CWJ107" s="154"/>
      <c r="CWK107" s="154"/>
      <c r="CWL107" s="154"/>
      <c r="CWM107" s="154"/>
      <c r="CWN107" s="154"/>
      <c r="CWO107" s="154"/>
      <c r="CWP107" s="154"/>
      <c r="CWQ107" s="154"/>
      <c r="CWR107" s="154"/>
      <c r="CWS107" s="154"/>
      <c r="CWT107" s="154"/>
      <c r="CWU107" s="154"/>
      <c r="CWV107" s="154"/>
      <c r="CWW107" s="154"/>
      <c r="CWX107" s="154"/>
      <c r="CWY107" s="154"/>
      <c r="CWZ107" s="154"/>
      <c r="CXA107" s="154"/>
      <c r="CXB107" s="154"/>
      <c r="CXC107" s="154"/>
      <c r="CXD107" s="154"/>
      <c r="CXE107" s="154"/>
      <c r="CXF107" s="154"/>
      <c r="CXG107" s="154"/>
      <c r="CXH107" s="154"/>
      <c r="CXI107" s="154"/>
      <c r="CXJ107" s="154"/>
      <c r="CXK107" s="154"/>
      <c r="CXL107" s="154"/>
      <c r="CXM107" s="154"/>
      <c r="CXN107" s="154"/>
      <c r="CXO107" s="154"/>
      <c r="CXP107" s="154"/>
      <c r="CXQ107" s="154"/>
      <c r="CXR107" s="154"/>
      <c r="CXS107" s="154"/>
      <c r="CXT107" s="154"/>
      <c r="CXU107" s="154"/>
      <c r="CXV107" s="154"/>
      <c r="CXW107" s="154"/>
      <c r="CXX107" s="154"/>
      <c r="CXY107" s="154"/>
      <c r="CXZ107" s="154"/>
      <c r="CYA107" s="154"/>
      <c r="CYB107" s="154"/>
      <c r="CYC107" s="154"/>
      <c r="CYD107" s="154"/>
      <c r="CYE107" s="154"/>
      <c r="CYF107" s="154"/>
      <c r="CYG107" s="154"/>
      <c r="CYH107" s="154"/>
      <c r="CYI107" s="154"/>
      <c r="CYJ107" s="154"/>
      <c r="CYK107" s="154"/>
      <c r="CYL107" s="154"/>
      <c r="CYM107" s="154"/>
      <c r="CYN107" s="154"/>
      <c r="CYO107" s="154"/>
      <c r="CYP107" s="154"/>
      <c r="CYQ107" s="154"/>
      <c r="CYR107" s="154"/>
      <c r="CYS107" s="154"/>
      <c r="CYT107" s="154"/>
      <c r="CYU107" s="154"/>
      <c r="CYV107" s="154"/>
      <c r="CYW107" s="154"/>
      <c r="CYX107" s="154"/>
      <c r="CYY107" s="154"/>
      <c r="CYZ107" s="154"/>
      <c r="CZA107" s="154"/>
      <c r="CZB107" s="154"/>
      <c r="CZC107" s="154"/>
      <c r="CZD107" s="154"/>
      <c r="CZE107" s="154"/>
      <c r="CZF107" s="154"/>
      <c r="CZG107" s="154"/>
      <c r="CZH107" s="154"/>
      <c r="CZI107" s="154"/>
      <c r="CZJ107" s="154"/>
      <c r="CZK107" s="154"/>
      <c r="CZL107" s="154"/>
      <c r="CZM107" s="154"/>
      <c r="CZN107" s="154"/>
      <c r="CZO107" s="154"/>
      <c r="CZP107" s="154"/>
      <c r="CZQ107" s="154"/>
      <c r="CZR107" s="154"/>
      <c r="CZS107" s="154"/>
      <c r="CZT107" s="154"/>
      <c r="CZU107" s="154"/>
      <c r="CZV107" s="154"/>
      <c r="CZW107" s="154"/>
      <c r="CZX107" s="154"/>
      <c r="CZY107" s="154"/>
      <c r="CZZ107" s="154"/>
      <c r="DAA107" s="154"/>
      <c r="DAB107" s="154"/>
      <c r="DAC107" s="154"/>
      <c r="DAD107" s="154"/>
      <c r="DAE107" s="154"/>
      <c r="DAF107" s="154"/>
      <c r="DAG107" s="154"/>
      <c r="DAH107" s="154"/>
      <c r="DAI107" s="154"/>
      <c r="DAJ107" s="154"/>
      <c r="DAK107" s="154"/>
      <c r="DAL107" s="154"/>
      <c r="DAM107" s="154"/>
      <c r="DAN107" s="154"/>
      <c r="DAO107" s="154"/>
      <c r="DAP107" s="154"/>
      <c r="DAQ107" s="154"/>
      <c r="DAR107" s="154"/>
      <c r="DAS107" s="154"/>
      <c r="DAT107" s="154"/>
      <c r="DAU107" s="154"/>
      <c r="DAV107" s="154"/>
      <c r="DAW107" s="154"/>
      <c r="DAX107" s="154"/>
      <c r="DAY107" s="154"/>
      <c r="DAZ107" s="154"/>
      <c r="DBA107" s="154"/>
      <c r="DBB107" s="154"/>
      <c r="DBC107" s="154"/>
      <c r="DBD107" s="154"/>
      <c r="DBE107" s="154"/>
      <c r="DBF107" s="154"/>
      <c r="DBG107" s="154"/>
      <c r="DBH107" s="154"/>
      <c r="DBI107" s="154"/>
      <c r="DBJ107" s="154"/>
      <c r="DBK107" s="154"/>
      <c r="DBL107" s="154"/>
      <c r="DBM107" s="154"/>
      <c r="DBN107" s="154"/>
      <c r="DBO107" s="154"/>
      <c r="DBP107" s="154"/>
      <c r="DBQ107" s="154"/>
      <c r="DBR107" s="154"/>
      <c r="DBS107" s="154"/>
      <c r="DBT107" s="154"/>
      <c r="DBU107" s="154"/>
      <c r="DBV107" s="154"/>
      <c r="DBW107" s="154"/>
      <c r="DBX107" s="154"/>
      <c r="DBY107" s="154"/>
      <c r="DBZ107" s="154"/>
      <c r="DCA107" s="154"/>
      <c r="DCB107" s="154"/>
      <c r="DCC107" s="154"/>
      <c r="DCD107" s="154"/>
      <c r="DCE107" s="154"/>
      <c r="DCF107" s="154"/>
      <c r="DCG107" s="154"/>
      <c r="DCH107" s="154"/>
      <c r="DCI107" s="154"/>
      <c r="DCJ107" s="154"/>
      <c r="DCK107" s="154"/>
      <c r="DCL107" s="154"/>
      <c r="DCM107" s="154"/>
      <c r="DCN107" s="154"/>
      <c r="DCO107" s="154"/>
      <c r="DCP107" s="154"/>
      <c r="DCQ107" s="154"/>
      <c r="DCR107" s="154"/>
      <c r="DCS107" s="154"/>
      <c r="DCT107" s="154"/>
      <c r="DCU107" s="154"/>
      <c r="DCV107" s="154"/>
      <c r="DCW107" s="154"/>
      <c r="DCX107" s="154"/>
      <c r="DCY107" s="154"/>
      <c r="DCZ107" s="154"/>
      <c r="DDA107" s="154"/>
      <c r="DDB107" s="154"/>
      <c r="DDC107" s="154"/>
      <c r="DDD107" s="154"/>
      <c r="DDE107" s="154"/>
      <c r="DDF107" s="154"/>
      <c r="DDG107" s="154"/>
      <c r="DDH107" s="154"/>
      <c r="DDI107" s="154"/>
      <c r="DDJ107" s="154"/>
      <c r="DDK107" s="154"/>
      <c r="DDL107" s="154"/>
      <c r="DDM107" s="154"/>
      <c r="DDN107" s="154"/>
      <c r="DDO107" s="154"/>
      <c r="DDP107" s="154"/>
      <c r="DDQ107" s="154"/>
      <c r="DDR107" s="154"/>
      <c r="DDS107" s="154"/>
      <c r="DDT107" s="154"/>
      <c r="DDU107" s="154"/>
      <c r="DDV107" s="154"/>
      <c r="DDW107" s="154"/>
      <c r="DDX107" s="154"/>
      <c r="DDY107" s="154"/>
      <c r="DDZ107" s="154"/>
      <c r="DEA107" s="154"/>
      <c r="DEB107" s="154"/>
      <c r="DEC107" s="154"/>
      <c r="DED107" s="154"/>
      <c r="DEE107" s="154"/>
      <c r="DEF107" s="154"/>
      <c r="DEG107" s="154"/>
      <c r="DEH107" s="154"/>
      <c r="DEI107" s="154"/>
      <c r="DEJ107" s="154"/>
      <c r="DEK107" s="154"/>
      <c r="DEL107" s="154"/>
      <c r="DEM107" s="154"/>
      <c r="DEN107" s="154"/>
      <c r="DEO107" s="154"/>
      <c r="DEP107" s="154"/>
      <c r="DEQ107" s="154"/>
      <c r="DER107" s="154"/>
      <c r="DES107" s="154"/>
      <c r="DET107" s="154"/>
      <c r="DEU107" s="154"/>
      <c r="DEV107" s="154"/>
      <c r="DEW107" s="154"/>
      <c r="DEX107" s="154"/>
      <c r="DEY107" s="154"/>
      <c r="DEZ107" s="154"/>
      <c r="DFA107" s="154"/>
      <c r="DFB107" s="154"/>
      <c r="DFC107" s="154"/>
      <c r="DFD107" s="154"/>
      <c r="DFE107" s="154"/>
      <c r="DFF107" s="154"/>
      <c r="DFG107" s="154"/>
      <c r="DFH107" s="154"/>
      <c r="DFI107" s="154"/>
      <c r="DFJ107" s="154"/>
      <c r="DFK107" s="154"/>
      <c r="DFL107" s="154"/>
      <c r="DFM107" s="154"/>
      <c r="DFN107" s="154"/>
      <c r="DFO107" s="154"/>
      <c r="DFP107" s="154"/>
      <c r="DFQ107" s="154"/>
      <c r="DFR107" s="154"/>
      <c r="DFS107" s="154"/>
      <c r="DFT107" s="154"/>
      <c r="DFU107" s="154"/>
      <c r="DFV107" s="154"/>
      <c r="DFW107" s="154"/>
      <c r="DFX107" s="154"/>
      <c r="DFY107" s="154"/>
      <c r="DFZ107" s="154"/>
      <c r="DGA107" s="154"/>
      <c r="DGB107" s="154"/>
      <c r="DGC107" s="154"/>
      <c r="DGD107" s="154"/>
      <c r="DGE107" s="154"/>
      <c r="DGF107" s="154"/>
      <c r="DGG107" s="154"/>
      <c r="DGH107" s="154"/>
      <c r="DGI107" s="154"/>
      <c r="DGJ107" s="154"/>
      <c r="DGK107" s="154"/>
      <c r="DGL107" s="154"/>
      <c r="DGM107" s="154"/>
      <c r="DGN107" s="154"/>
      <c r="DGO107" s="154"/>
      <c r="DGP107" s="154"/>
      <c r="DGQ107" s="154"/>
      <c r="DGR107" s="154"/>
      <c r="DGS107" s="154"/>
      <c r="DGT107" s="154"/>
      <c r="DGU107" s="154"/>
      <c r="DGV107" s="154"/>
      <c r="DGW107" s="154"/>
      <c r="DGX107" s="154"/>
      <c r="DGY107" s="154"/>
      <c r="DGZ107" s="154"/>
      <c r="DHA107" s="154"/>
      <c r="DHB107" s="154"/>
      <c r="DHC107" s="154"/>
      <c r="DHD107" s="154"/>
      <c r="DHE107" s="154"/>
      <c r="DHF107" s="154"/>
      <c r="DHG107" s="154"/>
      <c r="DHH107" s="154"/>
      <c r="DHI107" s="154"/>
      <c r="DHJ107" s="154"/>
      <c r="DHK107" s="154"/>
      <c r="DHL107" s="154"/>
      <c r="DHM107" s="154"/>
      <c r="DHN107" s="154"/>
      <c r="DHO107" s="154"/>
      <c r="DHP107" s="154"/>
      <c r="DHQ107" s="154"/>
      <c r="DHR107" s="154"/>
      <c r="DHS107" s="154"/>
      <c r="DHT107" s="154"/>
      <c r="DHU107" s="154"/>
      <c r="DHV107" s="154"/>
      <c r="DHW107" s="154"/>
      <c r="DHX107" s="154"/>
      <c r="DHY107" s="154"/>
      <c r="DHZ107" s="154"/>
      <c r="DIA107" s="154"/>
      <c r="DIB107" s="154"/>
      <c r="DIC107" s="154"/>
      <c r="DID107" s="154"/>
      <c r="DIE107" s="154"/>
      <c r="DIF107" s="154"/>
      <c r="DIG107" s="154"/>
      <c r="DIH107" s="154"/>
      <c r="DII107" s="154"/>
      <c r="DIJ107" s="154"/>
      <c r="DIK107" s="154"/>
      <c r="DIL107" s="154"/>
      <c r="DIM107" s="154"/>
      <c r="DIN107" s="154"/>
      <c r="DIO107" s="154"/>
      <c r="DIP107" s="154"/>
      <c r="DIQ107" s="154"/>
      <c r="DIR107" s="154"/>
      <c r="DIS107" s="154"/>
      <c r="DIT107" s="154"/>
      <c r="DIU107" s="154"/>
      <c r="DIV107" s="154"/>
      <c r="DIW107" s="154"/>
      <c r="DIX107" s="154"/>
      <c r="DIY107" s="154"/>
      <c r="DIZ107" s="154"/>
      <c r="DJA107" s="154"/>
      <c r="DJB107" s="154"/>
      <c r="DJC107" s="154"/>
      <c r="DJD107" s="154"/>
      <c r="DJE107" s="154"/>
      <c r="DJF107" s="154"/>
      <c r="DJG107" s="154"/>
      <c r="DJH107" s="154"/>
      <c r="DJI107" s="154"/>
      <c r="DJJ107" s="154"/>
      <c r="DJK107" s="154"/>
      <c r="DJL107" s="154"/>
      <c r="DJM107" s="154"/>
      <c r="DJN107" s="154"/>
      <c r="DJO107" s="154"/>
      <c r="DJP107" s="154"/>
      <c r="DJQ107" s="154"/>
      <c r="DJR107" s="154"/>
      <c r="DJS107" s="154"/>
      <c r="DJT107" s="154"/>
      <c r="DJU107" s="154"/>
      <c r="DJV107" s="154"/>
      <c r="DJW107" s="154"/>
      <c r="DJX107" s="154"/>
      <c r="DJY107" s="154"/>
      <c r="DJZ107" s="154"/>
      <c r="DKA107" s="154"/>
      <c r="DKB107" s="154"/>
      <c r="DKC107" s="154"/>
      <c r="DKD107" s="154"/>
      <c r="DKE107" s="154"/>
      <c r="DKF107" s="154"/>
      <c r="DKG107" s="154"/>
      <c r="DKH107" s="154"/>
      <c r="DKI107" s="154"/>
      <c r="DKJ107" s="154"/>
      <c r="DKK107" s="154"/>
      <c r="DKL107" s="154"/>
      <c r="DKM107" s="154"/>
      <c r="DKN107" s="154"/>
      <c r="DKO107" s="154"/>
      <c r="DKP107" s="154"/>
      <c r="DKQ107" s="154"/>
      <c r="DKR107" s="154"/>
      <c r="DKS107" s="154"/>
      <c r="DKT107" s="154"/>
      <c r="DKU107" s="154"/>
      <c r="DKV107" s="154"/>
      <c r="DKW107" s="154"/>
      <c r="DKX107" s="154"/>
      <c r="DKY107" s="154"/>
      <c r="DKZ107" s="154"/>
      <c r="DLA107" s="154"/>
      <c r="DLB107" s="154"/>
      <c r="DLC107" s="154"/>
      <c r="DLD107" s="154"/>
      <c r="DLE107" s="154"/>
      <c r="DLF107" s="154"/>
      <c r="DLG107" s="154"/>
      <c r="DLH107" s="154"/>
      <c r="DLI107" s="154"/>
      <c r="DLJ107" s="154"/>
      <c r="DLK107" s="154"/>
      <c r="DLL107" s="154"/>
      <c r="DLM107" s="154"/>
      <c r="DLN107" s="154"/>
      <c r="DLO107" s="154"/>
      <c r="DLP107" s="154"/>
      <c r="DLQ107" s="154"/>
      <c r="DLR107" s="154"/>
      <c r="DLS107" s="154"/>
      <c r="DLT107" s="154"/>
      <c r="DLU107" s="154"/>
      <c r="DLV107" s="154"/>
      <c r="DLW107" s="154"/>
      <c r="DLX107" s="154"/>
      <c r="DLY107" s="154"/>
      <c r="DLZ107" s="154"/>
      <c r="DMA107" s="154"/>
      <c r="DMB107" s="154"/>
      <c r="DMC107" s="154"/>
      <c r="DMD107" s="154"/>
      <c r="DME107" s="154"/>
      <c r="DMF107" s="154"/>
      <c r="DMG107" s="154"/>
      <c r="DMH107" s="154"/>
      <c r="DMI107" s="154"/>
      <c r="DMJ107" s="154"/>
      <c r="DMK107" s="154"/>
      <c r="DML107" s="154"/>
      <c r="DMM107" s="154"/>
      <c r="DMN107" s="154"/>
      <c r="DMO107" s="154"/>
      <c r="DMP107" s="154"/>
      <c r="DMQ107" s="154"/>
      <c r="DMR107" s="154"/>
      <c r="DMS107" s="154"/>
      <c r="DMT107" s="154"/>
      <c r="DMU107" s="154"/>
      <c r="DMV107" s="154"/>
      <c r="DMW107" s="154"/>
      <c r="DMX107" s="154"/>
      <c r="DMY107" s="154"/>
      <c r="DMZ107" s="154"/>
      <c r="DNA107" s="154"/>
      <c r="DNB107" s="154"/>
      <c r="DNC107" s="154"/>
      <c r="DND107" s="154"/>
      <c r="DNE107" s="154"/>
      <c r="DNF107" s="154"/>
      <c r="DNG107" s="154"/>
      <c r="DNH107" s="154"/>
      <c r="DNI107" s="154"/>
      <c r="DNJ107" s="154"/>
      <c r="DNK107" s="154"/>
      <c r="DNL107" s="154"/>
      <c r="DNM107" s="154"/>
      <c r="DNN107" s="154"/>
      <c r="DNO107" s="154"/>
      <c r="DNP107" s="154"/>
      <c r="DNQ107" s="154"/>
      <c r="DNR107" s="154"/>
      <c r="DNS107" s="154"/>
      <c r="DNT107" s="154"/>
      <c r="DNU107" s="154"/>
      <c r="DNV107" s="154"/>
      <c r="DNW107" s="154"/>
      <c r="DNX107" s="154"/>
      <c r="DNY107" s="154"/>
      <c r="DNZ107" s="154"/>
      <c r="DOA107" s="154"/>
      <c r="DOB107" s="154"/>
      <c r="DOC107" s="154"/>
      <c r="DOD107" s="154"/>
      <c r="DOE107" s="154"/>
      <c r="DOF107" s="154"/>
      <c r="DOG107" s="154"/>
      <c r="DOH107" s="154"/>
      <c r="DOI107" s="154"/>
      <c r="DOJ107" s="154"/>
      <c r="DOK107" s="154"/>
      <c r="DOL107" s="154"/>
      <c r="DOM107" s="154"/>
      <c r="DON107" s="154"/>
      <c r="DOO107" s="154"/>
      <c r="DOP107" s="154"/>
      <c r="DOQ107" s="154"/>
      <c r="DOR107" s="154"/>
      <c r="DOS107" s="154"/>
      <c r="DOT107" s="154"/>
      <c r="DOU107" s="154"/>
      <c r="DOV107" s="154"/>
      <c r="DOW107" s="154"/>
      <c r="DOX107" s="154"/>
      <c r="DOY107" s="154"/>
      <c r="DOZ107" s="154"/>
      <c r="DPA107" s="154"/>
      <c r="DPB107" s="154"/>
      <c r="DPC107" s="154"/>
      <c r="DPD107" s="154"/>
      <c r="DPE107" s="154"/>
      <c r="DPF107" s="154"/>
      <c r="DPG107" s="154"/>
      <c r="DPH107" s="154"/>
      <c r="DPI107" s="154"/>
      <c r="DPJ107" s="154"/>
      <c r="DPK107" s="154"/>
      <c r="DPL107" s="154"/>
      <c r="DPM107" s="154"/>
      <c r="DPN107" s="154"/>
      <c r="DPO107" s="154"/>
      <c r="DPP107" s="154"/>
      <c r="DPQ107" s="154"/>
      <c r="DPR107" s="154"/>
      <c r="DPS107" s="154"/>
      <c r="DPT107" s="154"/>
      <c r="DPU107" s="154"/>
      <c r="DPV107" s="154"/>
      <c r="DPW107" s="154"/>
      <c r="DPX107" s="154"/>
      <c r="DPY107" s="154"/>
      <c r="DPZ107" s="154"/>
      <c r="DQA107" s="154"/>
      <c r="DQB107" s="154"/>
      <c r="DQC107" s="154"/>
      <c r="DQD107" s="154"/>
      <c r="DQE107" s="154"/>
      <c r="DQF107" s="154"/>
      <c r="DQG107" s="154"/>
      <c r="DQH107" s="154"/>
      <c r="DQI107" s="154"/>
      <c r="DQJ107" s="154"/>
      <c r="DQK107" s="154"/>
      <c r="DQL107" s="154"/>
      <c r="DQM107" s="154"/>
      <c r="DQN107" s="154"/>
      <c r="DQO107" s="154"/>
      <c r="DQP107" s="154"/>
      <c r="DQQ107" s="154"/>
      <c r="DQR107" s="154"/>
      <c r="DQS107" s="154"/>
      <c r="DQT107" s="154"/>
      <c r="DQU107" s="154"/>
      <c r="DQV107" s="154"/>
      <c r="DQW107" s="154"/>
      <c r="DQX107" s="154"/>
      <c r="DQY107" s="154"/>
      <c r="DQZ107" s="154"/>
      <c r="DRA107" s="154"/>
      <c r="DRB107" s="154"/>
      <c r="DRC107" s="154"/>
      <c r="DRD107" s="154"/>
      <c r="DRE107" s="154"/>
      <c r="DRF107" s="154"/>
      <c r="DRG107" s="154"/>
      <c r="DRH107" s="154"/>
      <c r="DRI107" s="154"/>
      <c r="DRJ107" s="154"/>
      <c r="DRK107" s="154"/>
      <c r="DRL107" s="154"/>
      <c r="DRM107" s="154"/>
      <c r="DRN107" s="154"/>
      <c r="DRO107" s="154"/>
      <c r="DRP107" s="154"/>
      <c r="DRQ107" s="154"/>
      <c r="DRR107" s="154"/>
      <c r="DRS107" s="154"/>
      <c r="DRT107" s="154"/>
      <c r="DRU107" s="154"/>
      <c r="DRV107" s="154"/>
      <c r="DRW107" s="154"/>
      <c r="DRX107" s="154"/>
      <c r="DRY107" s="154"/>
      <c r="DRZ107" s="154"/>
      <c r="DSA107" s="154"/>
      <c r="DSB107" s="154"/>
      <c r="DSC107" s="154"/>
      <c r="DSD107" s="154"/>
      <c r="DSE107" s="154"/>
      <c r="DSF107" s="154"/>
      <c r="DSG107" s="154"/>
      <c r="DSH107" s="154"/>
      <c r="DSI107" s="154"/>
      <c r="DSJ107" s="154"/>
      <c r="DSK107" s="154"/>
      <c r="DSL107" s="154"/>
      <c r="DSM107" s="154"/>
      <c r="DSN107" s="154"/>
      <c r="DSO107" s="154"/>
      <c r="DSP107" s="154"/>
      <c r="DSQ107" s="154"/>
      <c r="DSR107" s="154"/>
      <c r="DSS107" s="154"/>
      <c r="DST107" s="154"/>
      <c r="DSU107" s="154"/>
      <c r="DSV107" s="154"/>
      <c r="DSW107" s="154"/>
      <c r="DSX107" s="154"/>
      <c r="DSY107" s="154"/>
      <c r="DSZ107" s="154"/>
      <c r="DTA107" s="154"/>
      <c r="DTB107" s="154"/>
      <c r="DTC107" s="154"/>
      <c r="DTD107" s="154"/>
      <c r="DTE107" s="154"/>
      <c r="DTF107" s="154"/>
      <c r="DTG107" s="154"/>
      <c r="DTH107" s="154"/>
      <c r="DTI107" s="154"/>
      <c r="DTJ107" s="154"/>
      <c r="DTK107" s="154"/>
      <c r="DTL107" s="154"/>
      <c r="DTM107" s="154"/>
      <c r="DTN107" s="154"/>
      <c r="DTO107" s="154"/>
      <c r="DTP107" s="154"/>
      <c r="DTQ107" s="154"/>
      <c r="DTR107" s="154"/>
      <c r="DTS107" s="154"/>
      <c r="DTT107" s="154"/>
      <c r="DTU107" s="154"/>
      <c r="DTV107" s="154"/>
      <c r="DTW107" s="154"/>
      <c r="DTX107" s="154"/>
      <c r="DTY107" s="154"/>
      <c r="DTZ107" s="154"/>
      <c r="DUA107" s="154"/>
      <c r="DUB107" s="154"/>
      <c r="DUC107" s="154"/>
      <c r="DUD107" s="154"/>
      <c r="DUE107" s="154"/>
      <c r="DUF107" s="154"/>
      <c r="DUG107" s="154"/>
      <c r="DUH107" s="154"/>
      <c r="DUI107" s="154"/>
      <c r="DUJ107" s="154"/>
      <c r="DUK107" s="154"/>
      <c r="DUL107" s="154"/>
      <c r="DUM107" s="154"/>
      <c r="DUN107" s="154"/>
      <c r="DUO107" s="154"/>
      <c r="DUP107" s="154"/>
      <c r="DUQ107" s="154"/>
      <c r="DUR107" s="154"/>
      <c r="DUS107" s="154"/>
      <c r="DUT107" s="154"/>
      <c r="DUU107" s="154"/>
      <c r="DUV107" s="154"/>
      <c r="DUW107" s="154"/>
      <c r="DUX107" s="154"/>
      <c r="DUY107" s="154"/>
      <c r="DUZ107" s="154"/>
      <c r="DVA107" s="154"/>
      <c r="DVB107" s="154"/>
      <c r="DVC107" s="154"/>
      <c r="DVD107" s="154"/>
      <c r="DVE107" s="154"/>
      <c r="DVF107" s="154"/>
      <c r="DVG107" s="154"/>
      <c r="DVH107" s="154"/>
      <c r="DVI107" s="154"/>
      <c r="DVJ107" s="154"/>
      <c r="DVK107" s="154"/>
      <c r="DVL107" s="154"/>
      <c r="DVM107" s="154"/>
      <c r="DVN107" s="154"/>
      <c r="DVO107" s="154"/>
      <c r="DVP107" s="154"/>
      <c r="DVQ107" s="154"/>
      <c r="DVR107" s="154"/>
      <c r="DVS107" s="154"/>
      <c r="DVT107" s="154"/>
      <c r="DVU107" s="154"/>
      <c r="DVV107" s="154"/>
      <c r="DVW107" s="154"/>
      <c r="DVX107" s="154"/>
      <c r="DVY107" s="154"/>
      <c r="DVZ107" s="154"/>
      <c r="DWA107" s="154"/>
      <c r="DWB107" s="154"/>
      <c r="DWC107" s="154"/>
      <c r="DWD107" s="154"/>
      <c r="DWE107" s="154"/>
      <c r="DWF107" s="154"/>
      <c r="DWG107" s="154"/>
      <c r="DWH107" s="154"/>
      <c r="DWI107" s="154"/>
      <c r="DWJ107" s="154"/>
      <c r="DWK107" s="154"/>
      <c r="DWL107" s="154"/>
      <c r="DWM107" s="154"/>
      <c r="DWN107" s="154"/>
      <c r="DWO107" s="154"/>
      <c r="DWP107" s="154"/>
      <c r="DWQ107" s="154"/>
      <c r="DWR107" s="154"/>
      <c r="DWS107" s="154"/>
      <c r="DWT107" s="154"/>
      <c r="DWU107" s="154"/>
      <c r="DWV107" s="154"/>
      <c r="DWW107" s="154"/>
      <c r="DWX107" s="154"/>
      <c r="DWY107" s="154"/>
      <c r="DWZ107" s="154"/>
      <c r="DXA107" s="154"/>
      <c r="DXB107" s="154"/>
      <c r="DXC107" s="154"/>
      <c r="DXD107" s="154"/>
      <c r="DXE107" s="154"/>
      <c r="DXF107" s="154"/>
      <c r="DXG107" s="154"/>
      <c r="DXH107" s="154"/>
      <c r="DXI107" s="154"/>
      <c r="DXJ107" s="154"/>
      <c r="DXK107" s="154"/>
      <c r="DXL107" s="154"/>
      <c r="DXM107" s="154"/>
      <c r="DXN107" s="154"/>
      <c r="DXO107" s="154"/>
      <c r="DXP107" s="154"/>
      <c r="DXQ107" s="154"/>
      <c r="DXR107" s="154"/>
      <c r="DXS107" s="154"/>
      <c r="DXT107" s="154"/>
      <c r="DXU107" s="154"/>
      <c r="DXV107" s="154"/>
      <c r="DXW107" s="154"/>
      <c r="DXX107" s="154"/>
      <c r="DXY107" s="154"/>
      <c r="DXZ107" s="154"/>
      <c r="DYA107" s="154"/>
      <c r="DYB107" s="154"/>
      <c r="DYC107" s="154"/>
      <c r="DYD107" s="154"/>
      <c r="DYE107" s="154"/>
      <c r="DYF107" s="154"/>
      <c r="DYG107" s="154"/>
      <c r="DYH107" s="154"/>
      <c r="DYI107" s="154"/>
      <c r="DYJ107" s="154"/>
      <c r="DYK107" s="154"/>
      <c r="DYL107" s="154"/>
      <c r="DYM107" s="154"/>
      <c r="DYN107" s="154"/>
      <c r="DYO107" s="154"/>
      <c r="DYP107" s="154"/>
      <c r="DYQ107" s="154"/>
      <c r="DYR107" s="154"/>
      <c r="DYS107" s="154"/>
      <c r="DYT107" s="154"/>
      <c r="DYU107" s="154"/>
      <c r="DYV107" s="154"/>
      <c r="DYW107" s="154"/>
      <c r="DYX107" s="154"/>
      <c r="DYY107" s="154"/>
      <c r="DYZ107" s="154"/>
      <c r="DZA107" s="154"/>
      <c r="DZB107" s="154"/>
      <c r="DZC107" s="154"/>
      <c r="DZD107" s="154"/>
      <c r="DZE107" s="154"/>
      <c r="DZF107" s="154"/>
      <c r="DZG107" s="154"/>
      <c r="DZH107" s="154"/>
      <c r="DZI107" s="154"/>
      <c r="DZJ107" s="154"/>
      <c r="DZK107" s="154"/>
      <c r="DZL107" s="154"/>
      <c r="DZM107" s="154"/>
      <c r="DZN107" s="154"/>
      <c r="DZO107" s="154"/>
      <c r="DZP107" s="154"/>
      <c r="DZQ107" s="154"/>
      <c r="DZR107" s="154"/>
      <c r="DZS107" s="154"/>
      <c r="DZT107" s="154"/>
      <c r="DZU107" s="154"/>
      <c r="DZV107" s="154"/>
      <c r="DZW107" s="154"/>
      <c r="DZX107" s="154"/>
      <c r="DZY107" s="154"/>
      <c r="DZZ107" s="154"/>
      <c r="EAA107" s="154"/>
      <c r="EAB107" s="154"/>
      <c r="EAC107" s="154"/>
      <c r="EAD107" s="154"/>
      <c r="EAE107" s="154"/>
      <c r="EAF107" s="154"/>
      <c r="EAG107" s="154"/>
      <c r="EAH107" s="154"/>
      <c r="EAI107" s="154"/>
      <c r="EAJ107" s="154"/>
      <c r="EAK107" s="154"/>
      <c r="EAL107" s="154"/>
      <c r="EAM107" s="154"/>
      <c r="EAN107" s="154"/>
      <c r="EAO107" s="154"/>
      <c r="EAP107" s="154"/>
      <c r="EAQ107" s="154"/>
      <c r="EAR107" s="154"/>
      <c r="EAS107" s="154"/>
      <c r="EAT107" s="154"/>
      <c r="EAU107" s="154"/>
      <c r="EAV107" s="154"/>
      <c r="EAW107" s="154"/>
      <c r="EAX107" s="154"/>
      <c r="EAY107" s="154"/>
      <c r="EAZ107" s="154"/>
      <c r="EBA107" s="154"/>
      <c r="EBB107" s="154"/>
      <c r="EBC107" s="154"/>
      <c r="EBD107" s="154"/>
      <c r="EBE107" s="154"/>
      <c r="EBF107" s="154"/>
      <c r="EBG107" s="154"/>
      <c r="EBH107" s="154"/>
      <c r="EBI107" s="154"/>
      <c r="EBJ107" s="154"/>
      <c r="EBK107" s="154"/>
      <c r="EBL107" s="154"/>
      <c r="EBM107" s="154"/>
      <c r="EBN107" s="154"/>
      <c r="EBO107" s="154"/>
      <c r="EBP107" s="154"/>
      <c r="EBQ107" s="154"/>
      <c r="EBR107" s="154"/>
      <c r="EBS107" s="154"/>
      <c r="EBT107" s="154"/>
      <c r="EBU107" s="154"/>
      <c r="EBV107" s="154"/>
      <c r="EBW107" s="154"/>
      <c r="EBX107" s="154"/>
      <c r="EBY107" s="154"/>
      <c r="EBZ107" s="154"/>
      <c r="ECA107" s="154"/>
      <c r="ECB107" s="154"/>
      <c r="ECC107" s="154"/>
      <c r="ECD107" s="154"/>
      <c r="ECE107" s="154"/>
      <c r="ECF107" s="154"/>
      <c r="ECG107" s="154"/>
      <c r="ECH107" s="154"/>
      <c r="ECI107" s="154"/>
      <c r="ECJ107" s="154"/>
      <c r="ECK107" s="154"/>
      <c r="ECL107" s="154"/>
      <c r="ECM107" s="154"/>
      <c r="ECN107" s="154"/>
      <c r="ECO107" s="154"/>
      <c r="ECP107" s="154"/>
      <c r="ECQ107" s="154"/>
      <c r="ECR107" s="154"/>
      <c r="ECS107" s="154"/>
      <c r="ECT107" s="154"/>
      <c r="ECU107" s="154"/>
      <c r="ECV107" s="154"/>
      <c r="ECW107" s="154"/>
      <c r="ECX107" s="154"/>
      <c r="ECY107" s="154"/>
      <c r="ECZ107" s="154"/>
      <c r="EDA107" s="154"/>
      <c r="EDB107" s="154"/>
      <c r="EDC107" s="154"/>
      <c r="EDD107" s="154"/>
      <c r="EDE107" s="154"/>
      <c r="EDF107" s="154"/>
      <c r="EDG107" s="154"/>
      <c r="EDH107" s="154"/>
      <c r="EDI107" s="154"/>
      <c r="EDJ107" s="154"/>
      <c r="EDK107" s="154"/>
      <c r="EDL107" s="154"/>
      <c r="EDM107" s="154"/>
      <c r="EDN107" s="154"/>
      <c r="EDO107" s="154"/>
      <c r="EDP107" s="154"/>
      <c r="EDQ107" s="154"/>
      <c r="EDR107" s="154"/>
      <c r="EDS107" s="154"/>
      <c r="EDT107" s="154"/>
      <c r="EDU107" s="154"/>
      <c r="EDV107" s="154"/>
      <c r="EDW107" s="154"/>
      <c r="EDX107" s="154"/>
      <c r="EDY107" s="154"/>
      <c r="EDZ107" s="154"/>
      <c r="EEA107" s="154"/>
      <c r="EEB107" s="154"/>
      <c r="EEC107" s="154"/>
      <c r="EED107" s="154"/>
      <c r="EEE107" s="154"/>
      <c r="EEF107" s="154"/>
      <c r="EEG107" s="154"/>
      <c r="EEH107" s="154"/>
      <c r="EEI107" s="154"/>
      <c r="EEJ107" s="154"/>
      <c r="EEK107" s="154"/>
      <c r="EEL107" s="154"/>
      <c r="EEM107" s="154"/>
      <c r="EEN107" s="154"/>
      <c r="EEO107" s="154"/>
      <c r="EEP107" s="154"/>
      <c r="EEQ107" s="154"/>
      <c r="EER107" s="154"/>
      <c r="EES107" s="154"/>
      <c r="EET107" s="154"/>
      <c r="EEU107" s="154"/>
      <c r="EEV107" s="154"/>
      <c r="EEW107" s="154"/>
      <c r="EEX107" s="154"/>
      <c r="EEY107" s="154"/>
      <c r="EEZ107" s="154"/>
      <c r="EFA107" s="154"/>
      <c r="EFB107" s="154"/>
      <c r="EFC107" s="154"/>
      <c r="EFD107" s="154"/>
      <c r="EFE107" s="154"/>
      <c r="EFF107" s="154"/>
      <c r="EFG107" s="154"/>
      <c r="EFH107" s="154"/>
      <c r="EFI107" s="154"/>
      <c r="EFJ107" s="154"/>
      <c r="EFK107" s="154"/>
      <c r="EFL107" s="154"/>
      <c r="EFM107" s="154"/>
      <c r="EFN107" s="154"/>
      <c r="EFO107" s="154"/>
      <c r="EFP107" s="154"/>
      <c r="EFQ107" s="154"/>
      <c r="EFR107" s="154"/>
      <c r="EFS107" s="154"/>
      <c r="EFT107" s="154"/>
      <c r="EFU107" s="154"/>
      <c r="EFV107" s="154"/>
      <c r="EFW107" s="154"/>
      <c r="EFX107" s="154"/>
      <c r="EFY107" s="154"/>
      <c r="EFZ107" s="154"/>
      <c r="EGA107" s="154"/>
      <c r="EGB107" s="154"/>
      <c r="EGC107" s="154"/>
      <c r="EGD107" s="154"/>
      <c r="EGE107" s="154"/>
      <c r="EGF107" s="154"/>
      <c r="EGG107" s="154"/>
      <c r="EGH107" s="154"/>
      <c r="EGI107" s="154"/>
      <c r="EGJ107" s="154"/>
      <c r="EGK107" s="154"/>
      <c r="EGL107" s="154"/>
      <c r="EGM107" s="154"/>
      <c r="EGN107" s="154"/>
      <c r="EGO107" s="154"/>
      <c r="EGP107" s="154"/>
      <c r="EGQ107" s="154"/>
      <c r="EGR107" s="154"/>
      <c r="EGS107" s="154"/>
      <c r="EGT107" s="154"/>
      <c r="EGU107" s="154"/>
      <c r="EGV107" s="154"/>
      <c r="EGW107" s="154"/>
      <c r="EGX107" s="154"/>
      <c r="EGY107" s="154"/>
      <c r="EGZ107" s="154"/>
      <c r="EHA107" s="154"/>
      <c r="EHB107" s="154"/>
      <c r="EHC107" s="154"/>
      <c r="EHD107" s="154"/>
      <c r="EHE107" s="154"/>
      <c r="EHF107" s="154"/>
      <c r="EHG107" s="154"/>
      <c r="EHH107" s="154"/>
      <c r="EHI107" s="154"/>
      <c r="EHJ107" s="154"/>
      <c r="EHK107" s="154"/>
      <c r="EHL107" s="154"/>
      <c r="EHM107" s="154"/>
      <c r="EHN107" s="154"/>
      <c r="EHO107" s="154"/>
      <c r="EHP107" s="154"/>
      <c r="EHQ107" s="154"/>
      <c r="EHR107" s="154"/>
      <c r="EHS107" s="154"/>
      <c r="EHT107" s="154"/>
      <c r="EHU107" s="154"/>
      <c r="EHV107" s="154"/>
      <c r="EHW107" s="154"/>
      <c r="EHX107" s="154"/>
      <c r="EHY107" s="154"/>
      <c r="EHZ107" s="154"/>
      <c r="EIA107" s="154"/>
      <c r="EIB107" s="154"/>
      <c r="EIC107" s="154"/>
      <c r="EID107" s="154"/>
      <c r="EIE107" s="154"/>
      <c r="EIF107" s="154"/>
      <c r="EIG107" s="154"/>
      <c r="EIH107" s="154"/>
      <c r="EII107" s="154"/>
      <c r="EIJ107" s="154"/>
      <c r="EIK107" s="154"/>
      <c r="EIL107" s="154"/>
      <c r="EIM107" s="154"/>
      <c r="EIN107" s="154"/>
      <c r="EIO107" s="154"/>
      <c r="EIP107" s="154"/>
      <c r="EIQ107" s="154"/>
      <c r="EIR107" s="154"/>
      <c r="EIS107" s="154"/>
      <c r="EIT107" s="154"/>
      <c r="EIU107" s="154"/>
      <c r="EIV107" s="154"/>
      <c r="EIW107" s="154"/>
      <c r="EIX107" s="154"/>
      <c r="EIY107" s="154"/>
      <c r="EIZ107" s="154"/>
      <c r="EJA107" s="154"/>
      <c r="EJB107" s="154"/>
      <c r="EJC107" s="154"/>
      <c r="EJD107" s="154"/>
      <c r="EJE107" s="154"/>
      <c r="EJF107" s="154"/>
      <c r="EJG107" s="154"/>
      <c r="EJH107" s="154"/>
      <c r="EJI107" s="154"/>
      <c r="EJJ107" s="154"/>
      <c r="EJK107" s="154"/>
      <c r="EJL107" s="154"/>
      <c r="EJM107" s="154"/>
      <c r="EJN107" s="154"/>
      <c r="EJO107" s="154"/>
      <c r="EJP107" s="154"/>
      <c r="EJQ107" s="154"/>
      <c r="EJR107" s="154"/>
      <c r="EJS107" s="154"/>
      <c r="EJT107" s="154"/>
      <c r="EJU107" s="154"/>
      <c r="EJV107" s="154"/>
      <c r="EJW107" s="154"/>
      <c r="EJX107" s="154"/>
      <c r="EJY107" s="154"/>
      <c r="EJZ107" s="154"/>
      <c r="EKA107" s="154"/>
      <c r="EKB107" s="154"/>
      <c r="EKC107" s="154"/>
      <c r="EKD107" s="154"/>
      <c r="EKE107" s="154"/>
      <c r="EKF107" s="154"/>
      <c r="EKG107" s="154"/>
      <c r="EKH107" s="154"/>
      <c r="EKI107" s="154"/>
      <c r="EKJ107" s="154"/>
      <c r="EKK107" s="154"/>
      <c r="EKL107" s="154"/>
      <c r="EKM107" s="154"/>
      <c r="EKN107" s="154"/>
      <c r="EKO107" s="154"/>
      <c r="EKP107" s="154"/>
      <c r="EKQ107" s="154"/>
      <c r="EKR107" s="154"/>
      <c r="EKS107" s="154"/>
      <c r="EKT107" s="154"/>
      <c r="EKU107" s="154"/>
      <c r="EKV107" s="154"/>
      <c r="EKW107" s="154"/>
      <c r="EKX107" s="154"/>
      <c r="EKY107" s="154"/>
      <c r="EKZ107" s="154"/>
      <c r="ELA107" s="154"/>
      <c r="ELB107" s="154"/>
      <c r="ELC107" s="154"/>
      <c r="ELD107" s="154"/>
      <c r="ELE107" s="154"/>
      <c r="ELF107" s="154"/>
      <c r="ELG107" s="154"/>
      <c r="ELH107" s="154"/>
      <c r="ELI107" s="154"/>
      <c r="ELJ107" s="154"/>
      <c r="ELK107" s="154"/>
      <c r="ELL107" s="154"/>
      <c r="ELM107" s="154"/>
      <c r="ELN107" s="154"/>
      <c r="ELO107" s="154"/>
      <c r="ELP107" s="154"/>
      <c r="ELQ107" s="154"/>
      <c r="ELR107" s="154"/>
      <c r="ELS107" s="154"/>
      <c r="ELT107" s="154"/>
      <c r="ELU107" s="154"/>
      <c r="ELV107" s="154"/>
      <c r="ELW107" s="154"/>
      <c r="ELX107" s="154"/>
      <c r="ELY107" s="154"/>
      <c r="ELZ107" s="154"/>
      <c r="EMA107" s="154"/>
      <c r="EMB107" s="154"/>
      <c r="EMC107" s="154"/>
      <c r="EMD107" s="154"/>
      <c r="EME107" s="154"/>
      <c r="EMF107" s="154"/>
      <c r="EMG107" s="154"/>
      <c r="EMH107" s="154"/>
      <c r="EMI107" s="154"/>
      <c r="EMJ107" s="154"/>
      <c r="EMK107" s="154"/>
      <c r="EML107" s="154"/>
      <c r="EMM107" s="154"/>
      <c r="EMN107" s="154"/>
      <c r="EMO107" s="154"/>
      <c r="EMP107" s="154"/>
      <c r="EMQ107" s="154"/>
      <c r="EMR107" s="154"/>
      <c r="EMS107" s="154"/>
      <c r="EMT107" s="154"/>
      <c r="EMU107" s="154"/>
      <c r="EMV107" s="154"/>
      <c r="EMW107" s="154"/>
      <c r="EMX107" s="154"/>
      <c r="EMY107" s="154"/>
      <c r="EMZ107" s="154"/>
      <c r="ENA107" s="154"/>
      <c r="ENB107" s="154"/>
      <c r="ENC107" s="154"/>
      <c r="END107" s="154"/>
      <c r="ENE107" s="154"/>
      <c r="ENF107" s="154"/>
      <c r="ENG107" s="154"/>
      <c r="ENH107" s="154"/>
      <c r="ENI107" s="154"/>
      <c r="ENJ107" s="154"/>
      <c r="ENK107" s="154"/>
      <c r="ENL107" s="154"/>
      <c r="ENM107" s="154"/>
      <c r="ENN107" s="154"/>
      <c r="ENO107" s="154"/>
      <c r="ENP107" s="154"/>
      <c r="ENQ107" s="154"/>
      <c r="ENR107" s="154"/>
      <c r="ENS107" s="154"/>
      <c r="ENT107" s="154"/>
      <c r="ENU107" s="154"/>
      <c r="ENV107" s="154"/>
      <c r="ENW107" s="154"/>
      <c r="ENX107" s="154"/>
      <c r="ENY107" s="154"/>
      <c r="ENZ107" s="154"/>
      <c r="EOA107" s="154"/>
      <c r="EOB107" s="154"/>
      <c r="EOC107" s="154"/>
      <c r="EOD107" s="154"/>
      <c r="EOE107" s="154"/>
      <c r="EOF107" s="154"/>
      <c r="EOG107" s="154"/>
      <c r="EOH107" s="154"/>
      <c r="EOI107" s="154"/>
      <c r="EOJ107" s="154"/>
      <c r="EOK107" s="154"/>
      <c r="EOL107" s="154"/>
      <c r="EOM107" s="154"/>
      <c r="EON107" s="154"/>
      <c r="EOO107" s="154"/>
      <c r="EOP107" s="154"/>
      <c r="EOQ107" s="154"/>
      <c r="EOR107" s="154"/>
      <c r="EOS107" s="154"/>
      <c r="EOT107" s="154"/>
      <c r="EOU107" s="154"/>
      <c r="EOV107" s="154"/>
      <c r="EOW107" s="154"/>
      <c r="EOX107" s="154"/>
      <c r="EOY107" s="154"/>
      <c r="EOZ107" s="154"/>
      <c r="EPA107" s="154"/>
      <c r="EPB107" s="154"/>
      <c r="EPC107" s="154"/>
      <c r="EPD107" s="154"/>
      <c r="EPE107" s="154"/>
      <c r="EPF107" s="154"/>
      <c r="EPG107" s="154"/>
      <c r="EPH107" s="154"/>
      <c r="EPI107" s="154"/>
      <c r="EPJ107" s="154"/>
      <c r="EPK107" s="154"/>
      <c r="EPL107" s="154"/>
      <c r="EPM107" s="154"/>
      <c r="EPN107" s="154"/>
      <c r="EPO107" s="154"/>
      <c r="EPP107" s="154"/>
      <c r="EPQ107" s="154"/>
      <c r="EPR107" s="154"/>
      <c r="EPS107" s="154"/>
      <c r="EPT107" s="154"/>
      <c r="EPU107" s="154"/>
      <c r="EPV107" s="154"/>
      <c r="EPW107" s="154"/>
      <c r="EPX107" s="154"/>
      <c r="EPY107" s="154"/>
      <c r="EPZ107" s="154"/>
      <c r="EQA107" s="154"/>
      <c r="EQB107" s="154"/>
      <c r="EQC107" s="154"/>
      <c r="EQD107" s="154"/>
      <c r="EQE107" s="154"/>
      <c r="EQF107" s="154"/>
      <c r="EQG107" s="154"/>
      <c r="EQH107" s="154"/>
      <c r="EQI107" s="154"/>
      <c r="EQJ107" s="154"/>
      <c r="EQK107" s="154"/>
      <c r="EQL107" s="154"/>
      <c r="EQM107" s="154"/>
      <c r="EQN107" s="154"/>
      <c r="EQO107" s="154"/>
      <c r="EQP107" s="154"/>
      <c r="EQQ107" s="154"/>
      <c r="EQR107" s="154"/>
      <c r="EQS107" s="154"/>
      <c r="EQT107" s="154"/>
      <c r="EQU107" s="154"/>
      <c r="EQV107" s="154"/>
      <c r="EQW107" s="154"/>
      <c r="EQX107" s="154"/>
      <c r="EQY107" s="154"/>
      <c r="EQZ107" s="154"/>
      <c r="ERA107" s="154"/>
      <c r="ERB107" s="154"/>
      <c r="ERC107" s="154"/>
      <c r="ERD107" s="154"/>
      <c r="ERE107" s="154"/>
      <c r="ERF107" s="154"/>
      <c r="ERG107" s="154"/>
      <c r="ERH107" s="154"/>
      <c r="ERI107" s="154"/>
      <c r="ERJ107" s="154"/>
      <c r="ERK107" s="154"/>
      <c r="ERL107" s="154"/>
      <c r="ERM107" s="154"/>
      <c r="ERN107" s="154"/>
      <c r="ERO107" s="154"/>
      <c r="ERP107" s="154"/>
      <c r="ERQ107" s="154"/>
      <c r="ERR107" s="154"/>
      <c r="ERS107" s="154"/>
      <c r="ERT107" s="154"/>
      <c r="ERU107" s="154"/>
      <c r="ERV107" s="154"/>
      <c r="ERW107" s="154"/>
      <c r="ERX107" s="154"/>
      <c r="ERY107" s="154"/>
      <c r="ERZ107" s="154"/>
      <c r="ESA107" s="154"/>
      <c r="ESB107" s="154"/>
      <c r="ESC107" s="154"/>
      <c r="ESD107" s="154"/>
      <c r="ESE107" s="154"/>
      <c r="ESF107" s="154"/>
      <c r="ESG107" s="154"/>
      <c r="ESH107" s="154"/>
      <c r="ESI107" s="154"/>
      <c r="ESJ107" s="154"/>
      <c r="ESK107" s="154"/>
      <c r="ESL107" s="154"/>
      <c r="ESM107" s="154"/>
      <c r="ESN107" s="154"/>
      <c r="ESO107" s="154"/>
      <c r="ESP107" s="154"/>
      <c r="ESQ107" s="154"/>
      <c r="ESR107" s="154"/>
      <c r="ESS107" s="154"/>
      <c r="EST107" s="154"/>
      <c r="ESU107" s="154"/>
      <c r="ESV107" s="154"/>
      <c r="ESW107" s="154"/>
      <c r="ESX107" s="154"/>
      <c r="ESY107" s="154"/>
      <c r="ESZ107" s="154"/>
      <c r="ETA107" s="154"/>
      <c r="ETB107" s="154"/>
      <c r="ETC107" s="154"/>
      <c r="ETD107" s="154"/>
      <c r="ETE107" s="154"/>
      <c r="ETF107" s="154"/>
      <c r="ETG107" s="154"/>
      <c r="ETH107" s="154"/>
      <c r="ETI107" s="154"/>
      <c r="ETJ107" s="154"/>
      <c r="ETK107" s="154"/>
      <c r="ETL107" s="154"/>
      <c r="ETM107" s="154"/>
      <c r="ETN107" s="154"/>
      <c r="ETO107" s="154"/>
      <c r="ETP107" s="154"/>
      <c r="ETQ107" s="154"/>
      <c r="ETR107" s="154"/>
      <c r="ETS107" s="154"/>
      <c r="ETT107" s="154"/>
      <c r="ETU107" s="154"/>
      <c r="ETV107" s="154"/>
      <c r="ETW107" s="154"/>
      <c r="ETX107" s="154"/>
      <c r="ETY107" s="154"/>
      <c r="ETZ107" s="154"/>
      <c r="EUA107" s="154"/>
      <c r="EUB107" s="154"/>
      <c r="EUC107" s="154"/>
      <c r="EUD107" s="154"/>
      <c r="EUE107" s="154"/>
      <c r="EUF107" s="154"/>
      <c r="EUG107" s="154"/>
      <c r="EUH107" s="154"/>
      <c r="EUI107" s="154"/>
      <c r="EUJ107" s="154"/>
      <c r="EUK107" s="154"/>
      <c r="EUL107" s="154"/>
      <c r="EUM107" s="154"/>
      <c r="EUN107" s="154"/>
      <c r="EUO107" s="154"/>
      <c r="EUP107" s="154"/>
      <c r="EUQ107" s="154"/>
      <c r="EUR107" s="154"/>
      <c r="EUS107" s="154"/>
      <c r="EUT107" s="154"/>
      <c r="EUU107" s="154"/>
      <c r="EUV107" s="154"/>
      <c r="EUW107" s="154"/>
      <c r="EUX107" s="154"/>
      <c r="EUY107" s="154"/>
      <c r="EUZ107" s="154"/>
      <c r="EVA107" s="154"/>
      <c r="EVB107" s="154"/>
      <c r="EVC107" s="154"/>
      <c r="EVD107" s="154"/>
      <c r="EVE107" s="154"/>
      <c r="EVF107" s="154"/>
      <c r="EVG107" s="154"/>
      <c r="EVH107" s="154"/>
      <c r="EVI107" s="154"/>
      <c r="EVJ107" s="154"/>
      <c r="EVK107" s="154"/>
      <c r="EVL107" s="154"/>
      <c r="EVM107" s="154"/>
      <c r="EVN107" s="154"/>
      <c r="EVO107" s="154"/>
      <c r="EVP107" s="154"/>
      <c r="EVQ107" s="154"/>
      <c r="EVR107" s="154"/>
      <c r="EVS107" s="154"/>
      <c r="EVT107" s="154"/>
      <c r="EVU107" s="154"/>
      <c r="EVV107" s="154"/>
      <c r="EVW107" s="154"/>
      <c r="EVX107" s="154"/>
      <c r="EVY107" s="154"/>
      <c r="EVZ107" s="154"/>
      <c r="EWA107" s="154"/>
      <c r="EWB107" s="154"/>
      <c r="EWC107" s="154"/>
      <c r="EWD107" s="154"/>
      <c r="EWE107" s="154"/>
      <c r="EWF107" s="154"/>
      <c r="EWG107" s="154"/>
      <c r="EWH107" s="154"/>
      <c r="EWI107" s="154"/>
      <c r="EWJ107" s="154"/>
      <c r="EWK107" s="154"/>
      <c r="EWL107" s="154"/>
      <c r="EWM107" s="154"/>
      <c r="EWN107" s="154"/>
      <c r="EWO107" s="154"/>
      <c r="EWP107" s="154"/>
      <c r="EWQ107" s="154"/>
      <c r="EWR107" s="154"/>
      <c r="EWS107" s="154"/>
      <c r="EWT107" s="154"/>
      <c r="EWU107" s="154"/>
      <c r="EWV107" s="154"/>
      <c r="EWW107" s="154"/>
      <c r="EWX107" s="154"/>
      <c r="EWY107" s="154"/>
      <c r="EWZ107" s="154"/>
      <c r="EXA107" s="154"/>
      <c r="EXB107" s="154"/>
      <c r="EXC107" s="154"/>
      <c r="EXD107" s="154"/>
      <c r="EXE107" s="154"/>
      <c r="EXF107" s="154"/>
      <c r="EXG107" s="154"/>
      <c r="EXH107" s="154"/>
      <c r="EXI107" s="154"/>
      <c r="EXJ107" s="154"/>
      <c r="EXK107" s="154"/>
      <c r="EXL107" s="154"/>
      <c r="EXM107" s="154"/>
      <c r="EXN107" s="154"/>
      <c r="EXO107" s="154"/>
      <c r="EXP107" s="154"/>
      <c r="EXQ107" s="154"/>
      <c r="EXR107" s="154"/>
      <c r="EXS107" s="154"/>
      <c r="EXT107" s="154"/>
      <c r="EXU107" s="154"/>
      <c r="EXV107" s="154"/>
      <c r="EXW107" s="154"/>
      <c r="EXX107" s="154"/>
      <c r="EXY107" s="154"/>
      <c r="EXZ107" s="154"/>
      <c r="EYA107" s="154"/>
      <c r="EYB107" s="154"/>
      <c r="EYC107" s="154"/>
      <c r="EYD107" s="154"/>
      <c r="EYE107" s="154"/>
      <c r="EYF107" s="154"/>
      <c r="EYG107" s="154"/>
      <c r="EYH107" s="154"/>
      <c r="EYI107" s="154"/>
      <c r="EYJ107" s="154"/>
      <c r="EYK107" s="154"/>
      <c r="EYL107" s="154"/>
      <c r="EYM107" s="154"/>
      <c r="EYN107" s="154"/>
      <c r="EYO107" s="154"/>
      <c r="EYP107" s="154"/>
      <c r="EYQ107" s="154"/>
      <c r="EYR107" s="154"/>
      <c r="EYS107" s="154"/>
      <c r="EYT107" s="154"/>
      <c r="EYU107" s="154"/>
      <c r="EYV107" s="154"/>
      <c r="EYW107" s="154"/>
      <c r="EYX107" s="154"/>
      <c r="EYY107" s="154"/>
      <c r="EYZ107" s="154"/>
      <c r="EZA107" s="154"/>
      <c r="EZB107" s="154"/>
      <c r="EZC107" s="154"/>
      <c r="EZD107" s="154"/>
      <c r="EZE107" s="154"/>
      <c r="EZF107" s="154"/>
      <c r="EZG107" s="154"/>
      <c r="EZH107" s="154"/>
      <c r="EZI107" s="154"/>
      <c r="EZJ107" s="154"/>
      <c r="EZK107" s="154"/>
      <c r="EZL107" s="154"/>
      <c r="EZM107" s="154"/>
      <c r="EZN107" s="154"/>
      <c r="EZO107" s="154"/>
      <c r="EZP107" s="154"/>
      <c r="EZQ107" s="154"/>
      <c r="EZR107" s="154"/>
      <c r="EZS107" s="154"/>
      <c r="EZT107" s="154"/>
      <c r="EZU107" s="154"/>
      <c r="EZV107" s="154"/>
      <c r="EZW107" s="154"/>
      <c r="EZX107" s="154"/>
      <c r="EZY107" s="154"/>
      <c r="EZZ107" s="154"/>
      <c r="FAA107" s="154"/>
      <c r="FAB107" s="154"/>
      <c r="FAC107" s="154"/>
      <c r="FAD107" s="154"/>
      <c r="FAE107" s="154"/>
      <c r="FAF107" s="154"/>
      <c r="FAG107" s="154"/>
      <c r="FAH107" s="154"/>
      <c r="FAI107" s="154"/>
      <c r="FAJ107" s="154"/>
      <c r="FAK107" s="154"/>
      <c r="FAL107" s="154"/>
      <c r="FAM107" s="154"/>
      <c r="FAN107" s="154"/>
      <c r="FAO107" s="154"/>
      <c r="FAP107" s="154"/>
      <c r="FAQ107" s="154"/>
      <c r="FAR107" s="154"/>
      <c r="FAS107" s="154"/>
      <c r="FAT107" s="154"/>
      <c r="FAU107" s="154"/>
      <c r="FAV107" s="154"/>
      <c r="FAW107" s="154"/>
      <c r="FAX107" s="154"/>
      <c r="FAY107" s="154"/>
      <c r="FAZ107" s="154"/>
      <c r="FBA107" s="154"/>
      <c r="FBB107" s="154"/>
      <c r="FBC107" s="154"/>
      <c r="FBD107" s="154"/>
      <c r="FBE107" s="154"/>
      <c r="FBF107" s="154"/>
      <c r="FBG107" s="154"/>
      <c r="FBH107" s="154"/>
      <c r="FBI107" s="154"/>
      <c r="FBJ107" s="154"/>
      <c r="FBK107" s="154"/>
      <c r="FBL107" s="154"/>
      <c r="FBM107" s="154"/>
      <c r="FBN107" s="154"/>
      <c r="FBO107" s="154"/>
      <c r="FBP107" s="154"/>
      <c r="FBQ107" s="154"/>
      <c r="FBR107" s="154"/>
      <c r="FBS107" s="154"/>
      <c r="FBT107" s="154"/>
      <c r="FBU107" s="154"/>
      <c r="FBV107" s="154"/>
      <c r="FBW107" s="154"/>
      <c r="FBX107" s="154"/>
      <c r="FBY107" s="154"/>
      <c r="FBZ107" s="154"/>
      <c r="FCA107" s="154"/>
      <c r="FCB107" s="154"/>
      <c r="FCC107" s="154"/>
      <c r="FCD107" s="154"/>
      <c r="FCE107" s="154"/>
      <c r="FCF107" s="154"/>
      <c r="FCG107" s="154"/>
      <c r="FCH107" s="154"/>
      <c r="FCI107" s="154"/>
      <c r="FCJ107" s="154"/>
      <c r="FCK107" s="154"/>
      <c r="FCL107" s="154"/>
      <c r="FCM107" s="154"/>
      <c r="FCN107" s="154"/>
      <c r="FCO107" s="154"/>
      <c r="FCP107" s="154"/>
      <c r="FCQ107" s="154"/>
      <c r="FCR107" s="154"/>
      <c r="FCS107" s="154"/>
      <c r="FCT107" s="154"/>
      <c r="FCU107" s="154"/>
      <c r="FCV107" s="154"/>
      <c r="FCW107" s="154"/>
      <c r="FCX107" s="154"/>
      <c r="FCY107" s="154"/>
      <c r="FCZ107" s="154"/>
      <c r="FDA107" s="154"/>
      <c r="FDB107" s="154"/>
      <c r="FDC107" s="154"/>
      <c r="FDD107" s="154"/>
      <c r="FDE107" s="154"/>
      <c r="FDF107" s="154"/>
      <c r="FDG107" s="154"/>
      <c r="FDH107" s="154"/>
      <c r="FDI107" s="154"/>
      <c r="FDJ107" s="154"/>
      <c r="FDK107" s="154"/>
      <c r="FDL107" s="154"/>
      <c r="FDM107" s="154"/>
      <c r="FDN107" s="154"/>
      <c r="FDO107" s="154"/>
      <c r="FDP107" s="154"/>
      <c r="FDQ107" s="154"/>
      <c r="FDR107" s="154"/>
      <c r="FDS107" s="154"/>
      <c r="FDT107" s="154"/>
      <c r="FDU107" s="154"/>
      <c r="FDV107" s="154"/>
      <c r="FDW107" s="154"/>
      <c r="FDX107" s="154"/>
      <c r="FDY107" s="154"/>
      <c r="FDZ107" s="154"/>
      <c r="FEA107" s="154"/>
      <c r="FEB107" s="154"/>
      <c r="FEC107" s="154"/>
      <c r="FED107" s="154"/>
      <c r="FEE107" s="154"/>
      <c r="FEF107" s="154"/>
      <c r="FEG107" s="154"/>
      <c r="FEH107" s="154"/>
      <c r="FEI107" s="154"/>
      <c r="FEJ107" s="154"/>
      <c r="FEK107" s="154"/>
      <c r="FEL107" s="154"/>
      <c r="FEM107" s="154"/>
      <c r="FEN107" s="154"/>
      <c r="FEO107" s="154"/>
      <c r="FEP107" s="154"/>
      <c r="FEQ107" s="154"/>
      <c r="FER107" s="154"/>
      <c r="FES107" s="154"/>
      <c r="FET107" s="154"/>
      <c r="FEU107" s="154"/>
      <c r="FEV107" s="154"/>
      <c r="FEW107" s="154"/>
      <c r="FEX107" s="154"/>
      <c r="FEY107" s="154"/>
      <c r="FEZ107" s="154"/>
      <c r="FFA107" s="154"/>
      <c r="FFB107" s="154"/>
      <c r="FFC107" s="154"/>
      <c r="FFD107" s="154"/>
      <c r="FFE107" s="154"/>
      <c r="FFF107" s="154"/>
      <c r="FFG107" s="154"/>
      <c r="FFH107" s="154"/>
      <c r="FFI107" s="154"/>
      <c r="FFJ107" s="154"/>
      <c r="FFK107" s="154"/>
      <c r="FFL107" s="154"/>
      <c r="FFM107" s="154"/>
      <c r="FFN107" s="154"/>
      <c r="FFO107" s="154"/>
      <c r="FFP107" s="154"/>
      <c r="FFQ107" s="154"/>
      <c r="FFR107" s="154"/>
      <c r="FFS107" s="154"/>
      <c r="FFT107" s="154"/>
      <c r="FFU107" s="154"/>
      <c r="FFV107" s="154"/>
      <c r="FFW107" s="154"/>
      <c r="FFX107" s="154"/>
      <c r="FFY107" s="154"/>
      <c r="FFZ107" s="154"/>
      <c r="FGA107" s="154"/>
      <c r="FGB107" s="154"/>
      <c r="FGC107" s="154"/>
      <c r="FGD107" s="154"/>
      <c r="FGE107" s="154"/>
      <c r="FGF107" s="154"/>
      <c r="FGG107" s="154"/>
      <c r="FGH107" s="154"/>
      <c r="FGI107" s="154"/>
      <c r="FGJ107" s="154"/>
      <c r="FGK107" s="154"/>
      <c r="FGL107" s="154"/>
      <c r="FGM107" s="154"/>
      <c r="FGN107" s="154"/>
      <c r="FGO107" s="154"/>
      <c r="FGP107" s="154"/>
      <c r="FGQ107" s="154"/>
      <c r="FGR107" s="154"/>
      <c r="FGS107" s="154"/>
      <c r="FGT107" s="154"/>
      <c r="FGU107" s="154"/>
      <c r="FGV107" s="154"/>
      <c r="FGW107" s="154"/>
      <c r="FGX107" s="154"/>
      <c r="FGY107" s="154"/>
      <c r="FGZ107" s="154"/>
      <c r="FHA107" s="154"/>
      <c r="FHB107" s="154"/>
      <c r="FHC107" s="154"/>
      <c r="FHD107" s="154"/>
      <c r="FHE107" s="154"/>
      <c r="FHF107" s="154"/>
      <c r="FHG107" s="154"/>
      <c r="FHH107" s="154"/>
      <c r="FHI107" s="154"/>
      <c r="FHJ107" s="154"/>
      <c r="FHK107" s="154"/>
      <c r="FHL107" s="154"/>
      <c r="FHM107" s="154"/>
      <c r="FHN107" s="154"/>
      <c r="FHO107" s="154"/>
      <c r="FHP107" s="154"/>
      <c r="FHQ107" s="154"/>
      <c r="FHR107" s="154"/>
      <c r="FHS107" s="154"/>
      <c r="FHT107" s="154"/>
      <c r="FHU107" s="154"/>
      <c r="FHV107" s="154"/>
      <c r="FHW107" s="154"/>
      <c r="FHX107" s="154"/>
      <c r="FHY107" s="154"/>
      <c r="FHZ107" s="154"/>
      <c r="FIA107" s="154"/>
      <c r="FIB107" s="154"/>
      <c r="FIC107" s="154"/>
      <c r="FID107" s="154"/>
      <c r="FIE107" s="154"/>
      <c r="FIF107" s="154"/>
      <c r="FIG107" s="154"/>
      <c r="FIH107" s="154"/>
      <c r="FII107" s="154"/>
      <c r="FIJ107" s="154"/>
      <c r="FIK107" s="154"/>
      <c r="FIL107" s="154"/>
      <c r="FIM107" s="154"/>
      <c r="FIN107" s="154"/>
      <c r="FIO107" s="154"/>
      <c r="FIP107" s="154"/>
      <c r="FIQ107" s="154"/>
      <c r="FIR107" s="154"/>
      <c r="FIS107" s="154"/>
      <c r="FIT107" s="154"/>
      <c r="FIU107" s="154"/>
      <c r="FIV107" s="154"/>
      <c r="FIW107" s="154"/>
      <c r="FIX107" s="154"/>
      <c r="FIY107" s="154"/>
      <c r="FIZ107" s="154"/>
      <c r="FJA107" s="154"/>
      <c r="FJB107" s="154"/>
      <c r="FJC107" s="154"/>
      <c r="FJD107" s="154"/>
      <c r="FJE107" s="154"/>
      <c r="FJF107" s="154"/>
      <c r="FJG107" s="154"/>
      <c r="FJH107" s="154"/>
      <c r="FJI107" s="154"/>
      <c r="FJJ107" s="154"/>
      <c r="FJK107" s="154"/>
      <c r="FJL107" s="154"/>
      <c r="FJM107" s="154"/>
      <c r="FJN107" s="154"/>
      <c r="FJO107" s="154"/>
      <c r="FJP107" s="154"/>
      <c r="FJQ107" s="154"/>
      <c r="FJR107" s="154"/>
      <c r="FJS107" s="154"/>
      <c r="FJT107" s="154"/>
      <c r="FJU107" s="154"/>
      <c r="FJV107" s="154"/>
      <c r="FJW107" s="154"/>
      <c r="FJX107" s="154"/>
      <c r="FJY107" s="154"/>
      <c r="FJZ107" s="154"/>
      <c r="FKA107" s="154"/>
      <c r="FKB107" s="154"/>
      <c r="FKC107" s="154"/>
      <c r="FKD107" s="154"/>
      <c r="FKE107" s="154"/>
      <c r="FKF107" s="154"/>
      <c r="FKG107" s="154"/>
      <c r="FKH107" s="154"/>
      <c r="FKI107" s="154"/>
      <c r="FKJ107" s="154"/>
      <c r="FKK107" s="154"/>
      <c r="FKL107" s="154"/>
      <c r="FKM107" s="154"/>
      <c r="FKN107" s="154"/>
      <c r="FKO107" s="154"/>
      <c r="FKP107" s="154"/>
      <c r="FKQ107" s="154"/>
      <c r="FKR107" s="154"/>
      <c r="FKS107" s="154"/>
      <c r="FKT107" s="154"/>
      <c r="FKU107" s="154"/>
      <c r="FKV107" s="154"/>
      <c r="FKW107" s="154"/>
      <c r="FKX107" s="154"/>
      <c r="FKY107" s="154"/>
      <c r="FKZ107" s="154"/>
      <c r="FLA107" s="154"/>
      <c r="FLB107" s="154"/>
      <c r="FLC107" s="154"/>
      <c r="FLD107" s="154"/>
      <c r="FLE107" s="154"/>
      <c r="FLF107" s="154"/>
      <c r="FLG107" s="154"/>
      <c r="FLH107" s="154"/>
      <c r="FLI107" s="154"/>
      <c r="FLJ107" s="154"/>
      <c r="FLK107" s="154"/>
      <c r="FLL107" s="154"/>
      <c r="FLM107" s="154"/>
      <c r="FLN107" s="154"/>
      <c r="FLO107" s="154"/>
      <c r="FLP107" s="154"/>
      <c r="FLQ107" s="154"/>
      <c r="FLR107" s="154"/>
      <c r="FLS107" s="154"/>
      <c r="FLT107" s="154"/>
      <c r="FLU107" s="154"/>
      <c r="FLV107" s="154"/>
      <c r="FLW107" s="154"/>
      <c r="FLX107" s="154"/>
      <c r="FLY107" s="154"/>
      <c r="FLZ107" s="154"/>
      <c r="FMA107" s="154"/>
      <c r="FMB107" s="154"/>
      <c r="FMC107" s="154"/>
      <c r="FMD107" s="154"/>
      <c r="FME107" s="154"/>
      <c r="FMF107" s="154"/>
      <c r="FMG107" s="154"/>
      <c r="FMH107" s="154"/>
      <c r="FMI107" s="154"/>
      <c r="FMJ107" s="154"/>
      <c r="FMK107" s="154"/>
      <c r="FML107" s="154"/>
      <c r="FMM107" s="154"/>
      <c r="FMN107" s="154"/>
      <c r="FMO107" s="154"/>
      <c r="FMP107" s="154"/>
      <c r="FMQ107" s="154"/>
      <c r="FMR107" s="154"/>
      <c r="FMS107" s="154"/>
      <c r="FMT107" s="154"/>
      <c r="FMU107" s="154"/>
      <c r="FMV107" s="154"/>
      <c r="FMW107" s="154"/>
      <c r="FMX107" s="154"/>
      <c r="FMY107" s="154"/>
      <c r="FMZ107" s="154"/>
      <c r="FNA107" s="154"/>
      <c r="FNB107" s="154"/>
      <c r="FNC107" s="154"/>
      <c r="FND107" s="154"/>
      <c r="FNE107" s="154"/>
      <c r="FNF107" s="154"/>
      <c r="FNG107" s="154"/>
      <c r="FNH107" s="154"/>
      <c r="FNI107" s="154"/>
      <c r="FNJ107" s="154"/>
      <c r="FNK107" s="154"/>
      <c r="FNL107" s="154"/>
      <c r="FNM107" s="154"/>
      <c r="FNN107" s="154"/>
      <c r="FNO107" s="154"/>
      <c r="FNP107" s="154"/>
      <c r="FNQ107" s="154"/>
      <c r="FNR107" s="154"/>
      <c r="FNS107" s="154"/>
      <c r="FNT107" s="154"/>
      <c r="FNU107" s="154"/>
      <c r="FNV107" s="154"/>
      <c r="FNW107" s="154"/>
      <c r="FNX107" s="154"/>
      <c r="FNY107" s="154"/>
      <c r="FNZ107" s="154"/>
      <c r="FOA107" s="154"/>
      <c r="FOB107" s="154"/>
      <c r="FOC107" s="154"/>
      <c r="FOD107" s="154"/>
      <c r="FOE107" s="154"/>
      <c r="FOF107" s="154"/>
      <c r="FOG107" s="154"/>
      <c r="FOH107" s="154"/>
      <c r="FOI107" s="154"/>
      <c r="FOJ107" s="154"/>
      <c r="FOK107" s="154"/>
      <c r="FOL107" s="154"/>
      <c r="FOM107" s="154"/>
      <c r="FON107" s="154"/>
      <c r="FOO107" s="154"/>
      <c r="FOP107" s="154"/>
      <c r="FOQ107" s="154"/>
      <c r="FOR107" s="154"/>
      <c r="FOS107" s="154"/>
      <c r="FOT107" s="154"/>
      <c r="FOU107" s="154"/>
      <c r="FOV107" s="154"/>
      <c r="FOW107" s="154"/>
      <c r="FOX107" s="154"/>
      <c r="FOY107" s="154"/>
      <c r="FOZ107" s="154"/>
      <c r="FPA107" s="154"/>
      <c r="FPB107" s="154"/>
      <c r="FPC107" s="154"/>
      <c r="FPD107" s="154"/>
      <c r="FPE107" s="154"/>
      <c r="FPF107" s="154"/>
      <c r="FPG107" s="154"/>
      <c r="FPH107" s="154"/>
      <c r="FPI107" s="154"/>
      <c r="FPJ107" s="154"/>
      <c r="FPK107" s="154"/>
      <c r="FPL107" s="154"/>
      <c r="FPM107" s="154"/>
      <c r="FPN107" s="154"/>
      <c r="FPO107" s="154"/>
      <c r="FPP107" s="154"/>
      <c r="FPQ107" s="154"/>
      <c r="FPR107" s="154"/>
      <c r="FPS107" s="154"/>
      <c r="FPT107" s="154"/>
      <c r="FPU107" s="154"/>
      <c r="FPV107" s="154"/>
      <c r="FPW107" s="154"/>
      <c r="FPX107" s="154"/>
      <c r="FPY107" s="154"/>
      <c r="FPZ107" s="154"/>
      <c r="FQA107" s="154"/>
      <c r="FQB107" s="154"/>
      <c r="FQC107" s="154"/>
      <c r="FQD107" s="154"/>
      <c r="FQE107" s="154"/>
      <c r="FQF107" s="154"/>
      <c r="FQG107" s="154"/>
      <c r="FQH107" s="154"/>
      <c r="FQI107" s="154"/>
      <c r="FQJ107" s="154"/>
      <c r="FQK107" s="154"/>
      <c r="FQL107" s="154"/>
      <c r="FQM107" s="154"/>
      <c r="FQN107" s="154"/>
      <c r="FQO107" s="154"/>
      <c r="FQP107" s="154"/>
      <c r="FQQ107" s="154"/>
      <c r="FQR107" s="154"/>
      <c r="FQS107" s="154"/>
      <c r="FQT107" s="154"/>
      <c r="FQU107" s="154"/>
      <c r="FQV107" s="154"/>
      <c r="FQW107" s="154"/>
      <c r="FQX107" s="154"/>
      <c r="FQY107" s="154"/>
      <c r="FQZ107" s="154"/>
      <c r="FRA107" s="154"/>
      <c r="FRB107" s="154"/>
      <c r="FRC107" s="154"/>
      <c r="FRD107" s="154"/>
      <c r="FRE107" s="154"/>
      <c r="FRF107" s="154"/>
      <c r="FRG107" s="154"/>
      <c r="FRH107" s="154"/>
      <c r="FRI107" s="154"/>
      <c r="FRJ107" s="154"/>
      <c r="FRK107" s="154"/>
      <c r="FRL107" s="154"/>
      <c r="FRM107" s="154"/>
      <c r="FRN107" s="154"/>
      <c r="FRO107" s="154"/>
      <c r="FRP107" s="154"/>
      <c r="FRQ107" s="154"/>
      <c r="FRR107" s="154"/>
      <c r="FRS107" s="154"/>
      <c r="FRT107" s="154"/>
      <c r="FRU107" s="154"/>
      <c r="FRV107" s="154"/>
      <c r="FRW107" s="154"/>
      <c r="FRX107" s="154"/>
      <c r="FRY107" s="154"/>
      <c r="FRZ107" s="154"/>
      <c r="FSA107" s="154"/>
      <c r="FSB107" s="154"/>
      <c r="FSC107" s="154"/>
      <c r="FSD107" s="154"/>
      <c r="FSE107" s="154"/>
      <c r="FSF107" s="154"/>
      <c r="FSG107" s="154"/>
      <c r="FSH107" s="154"/>
      <c r="FSI107" s="154"/>
      <c r="FSJ107" s="154"/>
      <c r="FSK107" s="154"/>
      <c r="FSL107" s="154"/>
      <c r="FSM107" s="154"/>
      <c r="FSN107" s="154"/>
      <c r="FSO107" s="154"/>
      <c r="FSP107" s="154"/>
      <c r="FSQ107" s="154"/>
      <c r="FSR107" s="154"/>
      <c r="FSS107" s="154"/>
      <c r="FST107" s="154"/>
      <c r="FSU107" s="154"/>
      <c r="FSV107" s="154"/>
      <c r="FSW107" s="154"/>
      <c r="FSX107" s="154"/>
      <c r="FSY107" s="154"/>
      <c r="FSZ107" s="154"/>
      <c r="FTA107" s="154"/>
      <c r="FTB107" s="154"/>
      <c r="FTC107" s="154"/>
      <c r="FTD107" s="154"/>
      <c r="FTE107" s="154"/>
      <c r="FTF107" s="154"/>
      <c r="FTG107" s="154"/>
      <c r="FTH107" s="154"/>
      <c r="FTI107" s="154"/>
      <c r="FTJ107" s="154"/>
      <c r="FTK107" s="154"/>
      <c r="FTL107" s="154"/>
      <c r="FTM107" s="154"/>
      <c r="FTN107" s="154"/>
      <c r="FTO107" s="154"/>
      <c r="FTP107" s="154"/>
      <c r="FTQ107" s="154"/>
      <c r="FTR107" s="154"/>
      <c r="FTS107" s="154"/>
      <c r="FTT107" s="154"/>
      <c r="FTU107" s="154"/>
      <c r="FTV107" s="154"/>
      <c r="FTW107" s="154"/>
      <c r="FTX107" s="154"/>
      <c r="FTY107" s="154"/>
      <c r="FTZ107" s="154"/>
      <c r="FUA107" s="154"/>
      <c r="FUB107" s="154"/>
      <c r="FUC107" s="154"/>
      <c r="FUD107" s="154"/>
      <c r="FUE107" s="154"/>
      <c r="FUF107" s="154"/>
      <c r="FUG107" s="154"/>
      <c r="FUH107" s="154"/>
      <c r="FUI107" s="154"/>
      <c r="FUJ107" s="154"/>
      <c r="FUK107" s="154"/>
      <c r="FUL107" s="154"/>
      <c r="FUM107" s="154"/>
      <c r="FUN107" s="154"/>
      <c r="FUO107" s="154"/>
      <c r="FUP107" s="154"/>
      <c r="FUQ107" s="154"/>
      <c r="FUR107" s="154"/>
      <c r="FUS107" s="154"/>
      <c r="FUT107" s="154"/>
      <c r="FUU107" s="154"/>
      <c r="FUV107" s="154"/>
      <c r="FUW107" s="154"/>
      <c r="FUX107" s="154"/>
      <c r="FUY107" s="154"/>
      <c r="FUZ107" s="154"/>
      <c r="FVA107" s="154"/>
      <c r="FVB107" s="154"/>
      <c r="FVC107" s="154"/>
      <c r="FVD107" s="154"/>
      <c r="FVE107" s="154"/>
      <c r="FVF107" s="154"/>
      <c r="FVG107" s="154"/>
      <c r="FVH107" s="154"/>
      <c r="FVI107" s="154"/>
      <c r="FVJ107" s="154"/>
      <c r="FVK107" s="154"/>
      <c r="FVL107" s="154"/>
      <c r="FVM107" s="154"/>
      <c r="FVN107" s="154"/>
      <c r="FVO107" s="154"/>
      <c r="FVP107" s="154"/>
      <c r="FVQ107" s="154"/>
      <c r="FVR107" s="154"/>
      <c r="FVS107" s="154"/>
      <c r="FVT107" s="154"/>
      <c r="FVU107" s="154"/>
      <c r="FVV107" s="154"/>
      <c r="FVW107" s="154"/>
      <c r="FVX107" s="154"/>
      <c r="FVY107" s="154"/>
      <c r="FVZ107" s="154"/>
      <c r="FWA107" s="154"/>
      <c r="FWB107" s="154"/>
      <c r="FWC107" s="154"/>
      <c r="FWD107" s="154"/>
      <c r="FWE107" s="154"/>
      <c r="FWF107" s="154"/>
      <c r="FWG107" s="154"/>
      <c r="FWH107" s="154"/>
      <c r="FWI107" s="154"/>
      <c r="FWJ107" s="154"/>
      <c r="FWK107" s="154"/>
      <c r="FWL107" s="154"/>
      <c r="FWM107" s="154"/>
      <c r="FWN107" s="154"/>
      <c r="FWO107" s="154"/>
      <c r="FWP107" s="154"/>
      <c r="FWQ107" s="154"/>
      <c r="FWR107" s="154"/>
      <c r="FWS107" s="154"/>
      <c r="FWT107" s="154"/>
      <c r="FWU107" s="154"/>
      <c r="FWV107" s="154"/>
      <c r="FWW107" s="154"/>
      <c r="FWX107" s="154"/>
      <c r="FWY107" s="154"/>
      <c r="FWZ107" s="154"/>
      <c r="FXA107" s="154"/>
      <c r="FXB107" s="154"/>
      <c r="FXC107" s="154"/>
      <c r="FXD107" s="154"/>
      <c r="FXE107" s="154"/>
      <c r="FXF107" s="154"/>
      <c r="FXG107" s="154"/>
      <c r="FXH107" s="154"/>
      <c r="FXI107" s="154"/>
      <c r="FXJ107" s="154"/>
      <c r="FXK107" s="154"/>
      <c r="FXL107" s="154"/>
      <c r="FXM107" s="154"/>
      <c r="FXN107" s="154"/>
      <c r="FXO107" s="154"/>
      <c r="FXP107" s="154"/>
      <c r="FXQ107" s="154"/>
      <c r="FXR107" s="154"/>
      <c r="FXS107" s="154"/>
      <c r="FXT107" s="154"/>
      <c r="FXU107" s="154"/>
      <c r="FXV107" s="154"/>
      <c r="FXW107" s="154"/>
      <c r="FXX107" s="154"/>
      <c r="FXY107" s="154"/>
      <c r="FXZ107" s="154"/>
      <c r="FYA107" s="154"/>
      <c r="FYB107" s="154"/>
      <c r="FYC107" s="154"/>
      <c r="FYD107" s="154"/>
      <c r="FYE107" s="154"/>
      <c r="FYF107" s="154"/>
      <c r="FYG107" s="154"/>
      <c r="FYH107" s="154"/>
      <c r="FYI107" s="154"/>
      <c r="FYJ107" s="154"/>
      <c r="FYK107" s="154"/>
      <c r="FYL107" s="154"/>
      <c r="FYM107" s="154"/>
      <c r="FYN107" s="154"/>
      <c r="FYO107" s="154"/>
      <c r="FYP107" s="154"/>
      <c r="FYQ107" s="154"/>
      <c r="FYR107" s="154"/>
      <c r="FYS107" s="154"/>
      <c r="FYT107" s="154"/>
      <c r="FYU107" s="154"/>
      <c r="FYV107" s="154"/>
      <c r="FYW107" s="154"/>
      <c r="FYX107" s="154"/>
      <c r="FYY107" s="154"/>
      <c r="FYZ107" s="154"/>
      <c r="FZA107" s="154"/>
      <c r="FZB107" s="154"/>
      <c r="FZC107" s="154"/>
      <c r="FZD107" s="154"/>
      <c r="FZE107" s="154"/>
      <c r="FZF107" s="154"/>
      <c r="FZG107" s="154"/>
      <c r="FZH107" s="154"/>
      <c r="FZI107" s="154"/>
      <c r="FZJ107" s="154"/>
      <c r="FZK107" s="154"/>
      <c r="FZL107" s="154"/>
      <c r="FZM107" s="154"/>
      <c r="FZN107" s="154"/>
      <c r="FZO107" s="154"/>
      <c r="FZP107" s="154"/>
      <c r="FZQ107" s="154"/>
      <c r="FZR107" s="154"/>
      <c r="FZS107" s="154"/>
      <c r="FZT107" s="154"/>
      <c r="FZU107" s="154"/>
      <c r="FZV107" s="154"/>
      <c r="FZW107" s="154"/>
      <c r="FZX107" s="154"/>
      <c r="FZY107" s="154"/>
      <c r="FZZ107" s="154"/>
      <c r="GAA107" s="154"/>
      <c r="GAB107" s="154"/>
      <c r="GAC107" s="154"/>
      <c r="GAD107" s="154"/>
      <c r="GAE107" s="154"/>
      <c r="GAF107" s="154"/>
      <c r="GAG107" s="154"/>
      <c r="GAH107" s="154"/>
      <c r="GAI107" s="154"/>
      <c r="GAJ107" s="154"/>
      <c r="GAK107" s="154"/>
      <c r="GAL107" s="154"/>
      <c r="GAM107" s="154"/>
      <c r="GAN107" s="154"/>
      <c r="GAO107" s="154"/>
      <c r="GAP107" s="154"/>
      <c r="GAQ107" s="154"/>
      <c r="GAR107" s="154"/>
      <c r="GAS107" s="154"/>
      <c r="GAT107" s="154"/>
      <c r="GAU107" s="154"/>
      <c r="GAV107" s="154"/>
      <c r="GAW107" s="154"/>
      <c r="GAX107" s="154"/>
      <c r="GAY107" s="154"/>
      <c r="GAZ107" s="154"/>
      <c r="GBA107" s="154"/>
      <c r="GBB107" s="154"/>
      <c r="GBC107" s="154"/>
      <c r="GBD107" s="154"/>
      <c r="GBE107" s="154"/>
      <c r="GBF107" s="154"/>
      <c r="GBG107" s="154"/>
      <c r="GBH107" s="154"/>
      <c r="GBI107" s="154"/>
      <c r="GBJ107" s="154"/>
      <c r="GBK107" s="154"/>
      <c r="GBL107" s="154"/>
      <c r="GBM107" s="154"/>
      <c r="GBN107" s="154"/>
      <c r="GBO107" s="154"/>
      <c r="GBP107" s="154"/>
      <c r="GBQ107" s="154"/>
      <c r="GBR107" s="154"/>
      <c r="GBS107" s="154"/>
      <c r="GBT107" s="154"/>
      <c r="GBU107" s="154"/>
      <c r="GBV107" s="154"/>
      <c r="GBW107" s="154"/>
      <c r="GBX107" s="154"/>
      <c r="GBY107" s="154"/>
      <c r="GBZ107" s="154"/>
      <c r="GCA107" s="154"/>
      <c r="GCB107" s="154"/>
      <c r="GCC107" s="154"/>
      <c r="GCD107" s="154"/>
      <c r="GCE107" s="154"/>
      <c r="GCF107" s="154"/>
      <c r="GCG107" s="154"/>
      <c r="GCH107" s="154"/>
      <c r="GCI107" s="154"/>
      <c r="GCJ107" s="154"/>
      <c r="GCK107" s="154"/>
      <c r="GCL107" s="154"/>
      <c r="GCM107" s="154"/>
      <c r="GCN107" s="154"/>
      <c r="GCO107" s="154"/>
      <c r="GCP107" s="154"/>
      <c r="GCQ107" s="154"/>
      <c r="GCR107" s="154"/>
      <c r="GCS107" s="154"/>
      <c r="GCT107" s="154"/>
      <c r="GCU107" s="154"/>
      <c r="GCV107" s="154"/>
      <c r="GCW107" s="154"/>
      <c r="GCX107" s="154"/>
      <c r="GCY107" s="154"/>
      <c r="GCZ107" s="154"/>
      <c r="GDA107" s="154"/>
      <c r="GDB107" s="154"/>
      <c r="GDC107" s="154"/>
      <c r="GDD107" s="154"/>
      <c r="GDE107" s="154"/>
      <c r="GDF107" s="154"/>
      <c r="GDG107" s="154"/>
      <c r="GDH107" s="154"/>
      <c r="GDI107" s="154"/>
      <c r="GDJ107" s="154"/>
      <c r="GDK107" s="154"/>
      <c r="GDL107" s="154"/>
      <c r="GDM107" s="154"/>
      <c r="GDN107" s="154"/>
      <c r="GDO107" s="154"/>
      <c r="GDP107" s="154"/>
      <c r="GDQ107" s="154"/>
      <c r="GDR107" s="154"/>
      <c r="GDS107" s="154"/>
      <c r="GDT107" s="154"/>
      <c r="GDU107" s="154"/>
      <c r="GDV107" s="154"/>
      <c r="GDW107" s="154"/>
      <c r="GDX107" s="154"/>
      <c r="GDY107" s="154"/>
      <c r="GDZ107" s="154"/>
      <c r="GEA107" s="154"/>
      <c r="GEB107" s="154"/>
      <c r="GEC107" s="154"/>
      <c r="GED107" s="154"/>
      <c r="GEE107" s="154"/>
      <c r="GEF107" s="154"/>
      <c r="GEG107" s="154"/>
      <c r="GEH107" s="154"/>
      <c r="GEI107" s="154"/>
      <c r="GEJ107" s="154"/>
      <c r="GEK107" s="154"/>
      <c r="GEL107" s="154"/>
      <c r="GEM107" s="154"/>
      <c r="GEN107" s="154"/>
      <c r="GEO107" s="154"/>
      <c r="GEP107" s="154"/>
      <c r="GEQ107" s="154"/>
      <c r="GER107" s="154"/>
      <c r="GES107" s="154"/>
      <c r="GET107" s="154"/>
      <c r="GEU107" s="154"/>
      <c r="GEV107" s="154"/>
      <c r="GEW107" s="154"/>
      <c r="GEX107" s="154"/>
      <c r="GEY107" s="154"/>
      <c r="GEZ107" s="154"/>
      <c r="GFA107" s="154"/>
      <c r="GFB107" s="154"/>
      <c r="GFC107" s="154"/>
      <c r="GFD107" s="154"/>
      <c r="GFE107" s="154"/>
      <c r="GFF107" s="154"/>
      <c r="GFG107" s="154"/>
      <c r="GFH107" s="154"/>
      <c r="GFI107" s="154"/>
      <c r="GFJ107" s="154"/>
      <c r="GFK107" s="154"/>
      <c r="GFL107" s="154"/>
      <c r="GFM107" s="154"/>
      <c r="GFN107" s="154"/>
      <c r="GFO107" s="154"/>
      <c r="GFP107" s="154"/>
      <c r="GFQ107" s="154"/>
      <c r="GFR107" s="154"/>
      <c r="GFS107" s="154"/>
      <c r="GFT107" s="154"/>
      <c r="GFU107" s="154"/>
      <c r="GFV107" s="154"/>
      <c r="GFW107" s="154"/>
      <c r="GFX107" s="154"/>
      <c r="GFY107" s="154"/>
      <c r="GFZ107" s="154"/>
      <c r="GGA107" s="154"/>
      <c r="GGB107" s="154"/>
      <c r="GGC107" s="154"/>
      <c r="GGD107" s="154"/>
      <c r="GGE107" s="154"/>
      <c r="GGF107" s="154"/>
      <c r="GGG107" s="154"/>
      <c r="GGH107" s="154"/>
      <c r="GGI107" s="154"/>
      <c r="GGJ107" s="154"/>
      <c r="GGK107" s="154"/>
      <c r="GGL107" s="154"/>
      <c r="GGM107" s="154"/>
      <c r="GGN107" s="154"/>
      <c r="GGO107" s="154"/>
      <c r="GGP107" s="154"/>
      <c r="GGQ107" s="154"/>
      <c r="GGR107" s="154"/>
      <c r="GGS107" s="154"/>
      <c r="GGT107" s="154"/>
      <c r="GGU107" s="154"/>
      <c r="GGV107" s="154"/>
      <c r="GGW107" s="154"/>
      <c r="GGX107" s="154"/>
      <c r="GGY107" s="154"/>
      <c r="GGZ107" s="154"/>
      <c r="GHA107" s="154"/>
      <c r="GHB107" s="154"/>
      <c r="GHC107" s="154"/>
      <c r="GHD107" s="154"/>
      <c r="GHE107" s="154"/>
      <c r="GHF107" s="154"/>
      <c r="GHG107" s="154"/>
      <c r="GHH107" s="154"/>
      <c r="GHI107" s="154"/>
      <c r="GHJ107" s="154"/>
      <c r="GHK107" s="154"/>
      <c r="GHL107" s="154"/>
      <c r="GHM107" s="154"/>
      <c r="GHN107" s="154"/>
      <c r="GHO107" s="154"/>
      <c r="GHP107" s="154"/>
      <c r="GHQ107" s="154"/>
      <c r="GHR107" s="154"/>
      <c r="GHS107" s="154"/>
      <c r="GHT107" s="154"/>
      <c r="GHU107" s="154"/>
      <c r="GHV107" s="154"/>
      <c r="GHW107" s="154"/>
      <c r="GHX107" s="154"/>
      <c r="GHY107" s="154"/>
      <c r="GHZ107" s="154"/>
      <c r="GIA107" s="154"/>
      <c r="GIB107" s="154"/>
      <c r="GIC107" s="154"/>
      <c r="GID107" s="154"/>
      <c r="GIE107" s="154"/>
      <c r="GIF107" s="154"/>
      <c r="GIG107" s="154"/>
      <c r="GIH107" s="154"/>
      <c r="GII107" s="154"/>
      <c r="GIJ107" s="154"/>
      <c r="GIK107" s="154"/>
      <c r="GIL107" s="154"/>
      <c r="GIM107" s="154"/>
      <c r="GIN107" s="154"/>
      <c r="GIO107" s="154"/>
      <c r="GIP107" s="154"/>
      <c r="GIQ107" s="154"/>
      <c r="GIR107" s="154"/>
      <c r="GIS107" s="154"/>
      <c r="GIT107" s="154"/>
      <c r="GIU107" s="154"/>
      <c r="GIV107" s="154"/>
      <c r="GIW107" s="154"/>
      <c r="GIX107" s="154"/>
      <c r="GIY107" s="154"/>
      <c r="GIZ107" s="154"/>
      <c r="GJA107" s="154"/>
      <c r="GJB107" s="154"/>
      <c r="GJC107" s="154"/>
      <c r="GJD107" s="154"/>
      <c r="GJE107" s="154"/>
      <c r="GJF107" s="154"/>
      <c r="GJG107" s="154"/>
      <c r="GJH107" s="154"/>
      <c r="GJI107" s="154"/>
      <c r="GJJ107" s="154"/>
      <c r="GJK107" s="154"/>
      <c r="GJL107" s="154"/>
      <c r="GJM107" s="154"/>
      <c r="GJN107" s="154"/>
      <c r="GJO107" s="154"/>
      <c r="GJP107" s="154"/>
      <c r="GJQ107" s="154"/>
      <c r="GJR107" s="154"/>
      <c r="GJS107" s="154"/>
      <c r="GJT107" s="154"/>
      <c r="GJU107" s="154"/>
      <c r="GJV107" s="154"/>
      <c r="GJW107" s="154"/>
      <c r="GJX107" s="154"/>
      <c r="GJY107" s="154"/>
      <c r="GJZ107" s="154"/>
      <c r="GKA107" s="154"/>
      <c r="GKB107" s="154"/>
      <c r="GKC107" s="154"/>
      <c r="GKD107" s="154"/>
      <c r="GKE107" s="154"/>
      <c r="GKF107" s="154"/>
      <c r="GKG107" s="154"/>
      <c r="GKH107" s="154"/>
      <c r="GKI107" s="154"/>
      <c r="GKJ107" s="154"/>
      <c r="GKK107" s="154"/>
      <c r="GKL107" s="154"/>
      <c r="GKM107" s="154"/>
      <c r="GKN107" s="154"/>
      <c r="GKO107" s="154"/>
      <c r="GKP107" s="154"/>
      <c r="GKQ107" s="154"/>
      <c r="GKR107" s="154"/>
      <c r="GKS107" s="154"/>
      <c r="GKT107" s="154"/>
      <c r="GKU107" s="154"/>
      <c r="GKV107" s="154"/>
      <c r="GKW107" s="154"/>
      <c r="GKX107" s="154"/>
      <c r="GKY107" s="154"/>
      <c r="GKZ107" s="154"/>
      <c r="GLA107" s="154"/>
      <c r="GLB107" s="154"/>
      <c r="GLC107" s="154"/>
      <c r="GLD107" s="154"/>
      <c r="GLE107" s="154"/>
      <c r="GLF107" s="154"/>
      <c r="GLG107" s="154"/>
      <c r="GLH107" s="154"/>
      <c r="GLI107" s="154"/>
      <c r="GLJ107" s="154"/>
      <c r="GLK107" s="154"/>
      <c r="GLL107" s="154"/>
      <c r="GLM107" s="154"/>
      <c r="GLN107" s="154"/>
      <c r="GLO107" s="154"/>
      <c r="GLP107" s="154"/>
      <c r="GLQ107" s="154"/>
      <c r="GLR107" s="154"/>
      <c r="GLS107" s="154"/>
      <c r="GLT107" s="154"/>
      <c r="GLU107" s="154"/>
      <c r="GLV107" s="154"/>
      <c r="GLW107" s="154"/>
      <c r="GLX107" s="154"/>
      <c r="GLY107" s="154"/>
      <c r="GLZ107" s="154"/>
      <c r="GMA107" s="154"/>
      <c r="GMB107" s="154"/>
      <c r="GMC107" s="154"/>
      <c r="GMD107" s="154"/>
      <c r="GME107" s="154"/>
      <c r="GMF107" s="154"/>
      <c r="GMG107" s="154"/>
      <c r="GMH107" s="154"/>
      <c r="GMI107" s="154"/>
      <c r="GMJ107" s="154"/>
      <c r="GMK107" s="154"/>
      <c r="GML107" s="154"/>
      <c r="GMM107" s="154"/>
      <c r="GMN107" s="154"/>
      <c r="GMO107" s="154"/>
      <c r="GMP107" s="154"/>
      <c r="GMQ107" s="154"/>
      <c r="GMR107" s="154"/>
      <c r="GMS107" s="154"/>
      <c r="GMT107" s="154"/>
      <c r="GMU107" s="154"/>
      <c r="GMV107" s="154"/>
      <c r="GMW107" s="154"/>
      <c r="GMX107" s="154"/>
      <c r="GMY107" s="154"/>
      <c r="GMZ107" s="154"/>
      <c r="GNA107" s="154"/>
      <c r="GNB107" s="154"/>
      <c r="GNC107" s="154"/>
      <c r="GND107" s="154"/>
      <c r="GNE107" s="154"/>
      <c r="GNF107" s="154"/>
      <c r="GNG107" s="154"/>
      <c r="GNH107" s="154"/>
      <c r="GNI107" s="154"/>
      <c r="GNJ107" s="154"/>
      <c r="GNK107" s="154"/>
      <c r="GNL107" s="154"/>
      <c r="GNM107" s="154"/>
      <c r="GNN107" s="154"/>
      <c r="GNO107" s="154"/>
      <c r="GNP107" s="154"/>
      <c r="GNQ107" s="154"/>
      <c r="GNR107" s="154"/>
      <c r="GNS107" s="154"/>
      <c r="GNT107" s="154"/>
      <c r="GNU107" s="154"/>
      <c r="GNV107" s="154"/>
      <c r="GNW107" s="154"/>
      <c r="GNX107" s="154"/>
      <c r="GNY107" s="154"/>
      <c r="GNZ107" s="154"/>
      <c r="GOA107" s="154"/>
      <c r="GOB107" s="154"/>
      <c r="GOC107" s="154"/>
      <c r="GOD107" s="154"/>
      <c r="GOE107" s="154"/>
      <c r="GOF107" s="154"/>
      <c r="GOG107" s="154"/>
      <c r="GOH107" s="154"/>
      <c r="GOI107" s="154"/>
      <c r="GOJ107" s="154"/>
      <c r="GOK107" s="154"/>
      <c r="GOL107" s="154"/>
      <c r="GOM107" s="154"/>
      <c r="GON107" s="154"/>
      <c r="GOO107" s="154"/>
      <c r="GOP107" s="154"/>
      <c r="GOQ107" s="154"/>
      <c r="GOR107" s="154"/>
      <c r="GOS107" s="154"/>
      <c r="GOT107" s="154"/>
      <c r="GOU107" s="154"/>
      <c r="GOV107" s="154"/>
      <c r="GOW107" s="154"/>
      <c r="GOX107" s="154"/>
      <c r="GOY107" s="154"/>
      <c r="GOZ107" s="154"/>
      <c r="GPA107" s="154"/>
      <c r="GPB107" s="154"/>
      <c r="GPC107" s="154"/>
      <c r="GPD107" s="154"/>
      <c r="GPE107" s="154"/>
      <c r="GPF107" s="154"/>
      <c r="GPG107" s="154"/>
      <c r="GPH107" s="154"/>
      <c r="GPI107" s="154"/>
      <c r="GPJ107" s="154"/>
      <c r="GPK107" s="154"/>
      <c r="GPL107" s="154"/>
      <c r="GPM107" s="154"/>
      <c r="GPN107" s="154"/>
      <c r="GPO107" s="154"/>
      <c r="GPP107" s="154"/>
      <c r="GPQ107" s="154"/>
      <c r="GPR107" s="154"/>
      <c r="GPS107" s="154"/>
      <c r="GPT107" s="154"/>
      <c r="GPU107" s="154"/>
      <c r="GPV107" s="154"/>
      <c r="GPW107" s="154"/>
      <c r="GPX107" s="154"/>
      <c r="GPY107" s="154"/>
      <c r="GPZ107" s="154"/>
      <c r="GQA107" s="154"/>
      <c r="GQB107" s="154"/>
      <c r="GQC107" s="154"/>
      <c r="GQD107" s="154"/>
      <c r="GQE107" s="154"/>
      <c r="GQF107" s="154"/>
      <c r="GQG107" s="154"/>
      <c r="GQH107" s="154"/>
      <c r="GQI107" s="154"/>
      <c r="GQJ107" s="154"/>
      <c r="GQK107" s="154"/>
      <c r="GQL107" s="154"/>
      <c r="GQM107" s="154"/>
      <c r="GQN107" s="154"/>
      <c r="GQO107" s="154"/>
      <c r="GQP107" s="154"/>
      <c r="GQQ107" s="154"/>
      <c r="GQR107" s="154"/>
      <c r="GQS107" s="154"/>
      <c r="GQT107" s="154"/>
      <c r="GQU107" s="154"/>
      <c r="GQV107" s="154"/>
      <c r="GQW107" s="154"/>
      <c r="GQX107" s="154"/>
      <c r="GQY107" s="154"/>
      <c r="GQZ107" s="154"/>
      <c r="GRA107" s="154"/>
      <c r="GRB107" s="154"/>
      <c r="GRC107" s="154"/>
      <c r="GRD107" s="154"/>
      <c r="GRE107" s="154"/>
      <c r="GRF107" s="154"/>
      <c r="GRG107" s="154"/>
      <c r="GRH107" s="154"/>
      <c r="GRI107" s="154"/>
      <c r="GRJ107" s="154"/>
      <c r="GRK107" s="154"/>
      <c r="GRL107" s="154"/>
      <c r="GRM107" s="154"/>
      <c r="GRN107" s="154"/>
      <c r="GRO107" s="154"/>
      <c r="GRP107" s="154"/>
      <c r="GRQ107" s="154"/>
      <c r="GRR107" s="154"/>
      <c r="GRS107" s="154"/>
      <c r="GRT107" s="154"/>
      <c r="GRU107" s="154"/>
      <c r="GRV107" s="154"/>
      <c r="GRW107" s="154"/>
      <c r="GRX107" s="154"/>
      <c r="GRY107" s="154"/>
      <c r="GRZ107" s="154"/>
      <c r="GSA107" s="154"/>
      <c r="GSB107" s="154"/>
      <c r="GSC107" s="154"/>
      <c r="GSD107" s="154"/>
      <c r="GSE107" s="154"/>
      <c r="GSF107" s="154"/>
      <c r="GSG107" s="154"/>
      <c r="GSH107" s="154"/>
      <c r="GSI107" s="154"/>
      <c r="GSJ107" s="154"/>
      <c r="GSK107" s="154"/>
      <c r="GSL107" s="154"/>
      <c r="GSM107" s="154"/>
      <c r="GSN107" s="154"/>
      <c r="GSO107" s="154"/>
      <c r="GSP107" s="154"/>
      <c r="GSQ107" s="154"/>
      <c r="GSR107" s="154"/>
      <c r="GSS107" s="154"/>
      <c r="GST107" s="154"/>
      <c r="GSU107" s="154"/>
      <c r="GSV107" s="154"/>
      <c r="GSW107" s="154"/>
      <c r="GSX107" s="154"/>
      <c r="GSY107" s="154"/>
      <c r="GSZ107" s="154"/>
      <c r="GTA107" s="154"/>
      <c r="GTB107" s="154"/>
      <c r="GTC107" s="154"/>
      <c r="GTD107" s="154"/>
      <c r="GTE107" s="154"/>
      <c r="GTF107" s="154"/>
      <c r="GTG107" s="154"/>
      <c r="GTH107" s="154"/>
      <c r="GTI107" s="154"/>
      <c r="GTJ107" s="154"/>
      <c r="GTK107" s="154"/>
      <c r="GTL107" s="154"/>
      <c r="GTM107" s="154"/>
      <c r="GTN107" s="154"/>
      <c r="GTO107" s="154"/>
      <c r="GTP107" s="154"/>
      <c r="GTQ107" s="154"/>
      <c r="GTR107" s="154"/>
      <c r="GTS107" s="154"/>
      <c r="GTT107" s="154"/>
      <c r="GTU107" s="154"/>
      <c r="GTV107" s="154"/>
      <c r="GTW107" s="154"/>
      <c r="GTX107" s="154"/>
      <c r="GTY107" s="154"/>
      <c r="GTZ107" s="154"/>
      <c r="GUA107" s="154"/>
      <c r="GUB107" s="154"/>
      <c r="GUC107" s="154"/>
      <c r="GUD107" s="154"/>
      <c r="GUE107" s="154"/>
      <c r="GUF107" s="154"/>
      <c r="GUG107" s="154"/>
      <c r="GUH107" s="154"/>
      <c r="GUI107" s="154"/>
      <c r="GUJ107" s="154"/>
      <c r="GUK107" s="154"/>
      <c r="GUL107" s="154"/>
      <c r="GUM107" s="154"/>
      <c r="GUN107" s="154"/>
      <c r="GUO107" s="154"/>
      <c r="GUP107" s="154"/>
      <c r="GUQ107" s="154"/>
      <c r="GUR107" s="154"/>
      <c r="GUS107" s="154"/>
      <c r="GUT107" s="154"/>
      <c r="GUU107" s="154"/>
      <c r="GUV107" s="154"/>
      <c r="GUW107" s="154"/>
      <c r="GUX107" s="154"/>
      <c r="GUY107" s="154"/>
      <c r="GUZ107" s="154"/>
      <c r="GVA107" s="154"/>
      <c r="GVB107" s="154"/>
      <c r="GVC107" s="154"/>
      <c r="GVD107" s="154"/>
      <c r="GVE107" s="154"/>
      <c r="GVF107" s="154"/>
      <c r="GVG107" s="154"/>
      <c r="GVH107" s="154"/>
      <c r="GVI107" s="154"/>
      <c r="GVJ107" s="154"/>
      <c r="GVK107" s="154"/>
      <c r="GVL107" s="154"/>
      <c r="GVM107" s="154"/>
      <c r="GVN107" s="154"/>
      <c r="GVO107" s="154"/>
      <c r="GVP107" s="154"/>
      <c r="GVQ107" s="154"/>
      <c r="GVR107" s="154"/>
      <c r="GVS107" s="154"/>
      <c r="GVT107" s="154"/>
      <c r="GVU107" s="154"/>
      <c r="GVV107" s="154"/>
      <c r="GVW107" s="154"/>
      <c r="GVX107" s="154"/>
      <c r="GVY107" s="154"/>
      <c r="GVZ107" s="154"/>
      <c r="GWA107" s="154"/>
      <c r="GWB107" s="154"/>
      <c r="GWC107" s="154"/>
      <c r="GWD107" s="154"/>
      <c r="GWE107" s="154"/>
      <c r="GWF107" s="154"/>
      <c r="GWG107" s="154"/>
      <c r="GWH107" s="154"/>
      <c r="GWI107" s="154"/>
      <c r="GWJ107" s="154"/>
      <c r="GWK107" s="154"/>
      <c r="GWL107" s="154"/>
      <c r="GWM107" s="154"/>
      <c r="GWN107" s="154"/>
      <c r="GWO107" s="154"/>
      <c r="GWP107" s="154"/>
      <c r="GWQ107" s="154"/>
      <c r="GWR107" s="154"/>
      <c r="GWS107" s="154"/>
      <c r="GWT107" s="154"/>
      <c r="GWU107" s="154"/>
      <c r="GWV107" s="154"/>
      <c r="GWW107" s="154"/>
      <c r="GWX107" s="154"/>
      <c r="GWY107" s="154"/>
      <c r="GWZ107" s="154"/>
      <c r="GXA107" s="154"/>
      <c r="GXB107" s="154"/>
      <c r="GXC107" s="154"/>
      <c r="GXD107" s="154"/>
      <c r="GXE107" s="154"/>
      <c r="GXF107" s="154"/>
      <c r="GXG107" s="154"/>
      <c r="GXH107" s="154"/>
      <c r="GXI107" s="154"/>
      <c r="GXJ107" s="154"/>
      <c r="GXK107" s="154"/>
      <c r="GXL107" s="154"/>
      <c r="GXM107" s="154"/>
      <c r="GXN107" s="154"/>
      <c r="GXO107" s="154"/>
      <c r="GXP107" s="154"/>
      <c r="GXQ107" s="154"/>
      <c r="GXR107" s="154"/>
      <c r="GXS107" s="154"/>
      <c r="GXT107" s="154"/>
      <c r="GXU107" s="154"/>
      <c r="GXV107" s="154"/>
      <c r="GXW107" s="154"/>
      <c r="GXX107" s="154"/>
      <c r="GXY107" s="154"/>
      <c r="GXZ107" s="154"/>
      <c r="GYA107" s="154"/>
      <c r="GYB107" s="154"/>
      <c r="GYC107" s="154"/>
      <c r="GYD107" s="154"/>
      <c r="GYE107" s="154"/>
      <c r="GYF107" s="154"/>
      <c r="GYG107" s="154"/>
      <c r="GYH107" s="154"/>
      <c r="GYI107" s="154"/>
      <c r="GYJ107" s="154"/>
      <c r="GYK107" s="154"/>
      <c r="GYL107" s="154"/>
      <c r="GYM107" s="154"/>
      <c r="GYN107" s="154"/>
      <c r="GYO107" s="154"/>
      <c r="GYP107" s="154"/>
      <c r="GYQ107" s="154"/>
      <c r="GYR107" s="154"/>
      <c r="GYS107" s="154"/>
      <c r="GYT107" s="154"/>
      <c r="GYU107" s="154"/>
      <c r="GYV107" s="154"/>
      <c r="GYW107" s="154"/>
      <c r="GYX107" s="154"/>
      <c r="GYY107" s="154"/>
      <c r="GYZ107" s="154"/>
      <c r="GZA107" s="154"/>
      <c r="GZB107" s="154"/>
      <c r="GZC107" s="154"/>
      <c r="GZD107" s="154"/>
      <c r="GZE107" s="154"/>
      <c r="GZF107" s="154"/>
      <c r="GZG107" s="154"/>
      <c r="GZH107" s="154"/>
      <c r="GZI107" s="154"/>
      <c r="GZJ107" s="154"/>
      <c r="GZK107" s="154"/>
      <c r="GZL107" s="154"/>
      <c r="GZM107" s="154"/>
      <c r="GZN107" s="154"/>
      <c r="GZO107" s="154"/>
      <c r="GZP107" s="154"/>
      <c r="GZQ107" s="154"/>
      <c r="GZR107" s="154"/>
      <c r="GZS107" s="154"/>
      <c r="GZT107" s="154"/>
      <c r="GZU107" s="154"/>
      <c r="GZV107" s="154"/>
      <c r="GZW107" s="154"/>
      <c r="GZX107" s="154"/>
      <c r="GZY107" s="154"/>
      <c r="GZZ107" s="154"/>
      <c r="HAA107" s="154"/>
      <c r="HAB107" s="154"/>
      <c r="HAC107" s="154"/>
      <c r="HAD107" s="154"/>
      <c r="HAE107" s="154"/>
      <c r="HAF107" s="154"/>
      <c r="HAG107" s="154"/>
      <c r="HAH107" s="154"/>
      <c r="HAI107" s="154"/>
      <c r="HAJ107" s="154"/>
      <c r="HAK107" s="154"/>
      <c r="HAL107" s="154"/>
      <c r="HAM107" s="154"/>
      <c r="HAN107" s="154"/>
      <c r="HAO107" s="154"/>
      <c r="HAP107" s="154"/>
      <c r="HAQ107" s="154"/>
      <c r="HAR107" s="154"/>
      <c r="HAS107" s="154"/>
      <c r="HAT107" s="154"/>
      <c r="HAU107" s="154"/>
      <c r="HAV107" s="154"/>
      <c r="HAW107" s="154"/>
      <c r="HAX107" s="154"/>
      <c r="HAY107" s="154"/>
      <c r="HAZ107" s="154"/>
      <c r="HBA107" s="154"/>
      <c r="HBB107" s="154"/>
      <c r="HBC107" s="154"/>
      <c r="HBD107" s="154"/>
      <c r="HBE107" s="154"/>
      <c r="HBF107" s="154"/>
      <c r="HBG107" s="154"/>
      <c r="HBH107" s="154"/>
      <c r="HBI107" s="154"/>
      <c r="HBJ107" s="154"/>
      <c r="HBK107" s="154"/>
      <c r="HBL107" s="154"/>
      <c r="HBM107" s="154"/>
      <c r="HBN107" s="154"/>
      <c r="HBO107" s="154"/>
      <c r="HBP107" s="154"/>
      <c r="HBQ107" s="154"/>
      <c r="HBR107" s="154"/>
      <c r="HBS107" s="154"/>
      <c r="HBT107" s="154"/>
      <c r="HBU107" s="154"/>
      <c r="HBV107" s="154"/>
      <c r="HBW107" s="154"/>
      <c r="HBX107" s="154"/>
      <c r="HBY107" s="154"/>
      <c r="HBZ107" s="154"/>
      <c r="HCA107" s="154"/>
      <c r="HCB107" s="154"/>
      <c r="HCC107" s="154"/>
      <c r="HCD107" s="154"/>
      <c r="HCE107" s="154"/>
      <c r="HCF107" s="154"/>
      <c r="HCG107" s="154"/>
      <c r="HCH107" s="154"/>
      <c r="HCI107" s="154"/>
      <c r="HCJ107" s="154"/>
      <c r="HCK107" s="154"/>
      <c r="HCL107" s="154"/>
      <c r="HCM107" s="154"/>
      <c r="HCN107" s="154"/>
      <c r="HCO107" s="154"/>
      <c r="HCP107" s="154"/>
      <c r="HCQ107" s="154"/>
      <c r="HCR107" s="154"/>
      <c r="HCS107" s="154"/>
      <c r="HCT107" s="154"/>
      <c r="HCU107" s="154"/>
      <c r="HCV107" s="154"/>
      <c r="HCW107" s="154"/>
      <c r="HCX107" s="154"/>
      <c r="HCY107" s="154"/>
      <c r="HCZ107" s="154"/>
      <c r="HDA107" s="154"/>
      <c r="HDB107" s="154"/>
      <c r="HDC107" s="154"/>
      <c r="HDD107" s="154"/>
      <c r="HDE107" s="154"/>
      <c r="HDF107" s="154"/>
      <c r="HDG107" s="154"/>
      <c r="HDH107" s="154"/>
      <c r="HDI107" s="154"/>
      <c r="HDJ107" s="154"/>
      <c r="HDK107" s="154"/>
      <c r="HDL107" s="154"/>
      <c r="HDM107" s="154"/>
      <c r="HDN107" s="154"/>
      <c r="HDO107" s="154"/>
      <c r="HDP107" s="154"/>
      <c r="HDQ107" s="154"/>
      <c r="HDR107" s="154"/>
      <c r="HDS107" s="154"/>
      <c r="HDT107" s="154"/>
      <c r="HDU107" s="154"/>
      <c r="HDV107" s="154"/>
      <c r="HDW107" s="154"/>
      <c r="HDX107" s="154"/>
      <c r="HDY107" s="154"/>
      <c r="HDZ107" s="154"/>
      <c r="HEA107" s="154"/>
      <c r="HEB107" s="154"/>
      <c r="HEC107" s="154"/>
      <c r="HED107" s="154"/>
      <c r="HEE107" s="154"/>
      <c r="HEF107" s="154"/>
      <c r="HEG107" s="154"/>
      <c r="HEH107" s="154"/>
      <c r="HEI107" s="154"/>
      <c r="HEJ107" s="154"/>
      <c r="HEK107" s="154"/>
      <c r="HEL107" s="154"/>
      <c r="HEM107" s="154"/>
      <c r="HEN107" s="154"/>
      <c r="HEO107" s="154"/>
      <c r="HEP107" s="154"/>
      <c r="HEQ107" s="154"/>
      <c r="HER107" s="154"/>
      <c r="HES107" s="154"/>
      <c r="HET107" s="154"/>
      <c r="HEU107" s="154"/>
      <c r="HEV107" s="154"/>
      <c r="HEW107" s="154"/>
      <c r="HEX107" s="154"/>
      <c r="HEY107" s="154"/>
      <c r="HEZ107" s="154"/>
      <c r="HFA107" s="154"/>
      <c r="HFB107" s="154"/>
      <c r="HFC107" s="154"/>
      <c r="HFD107" s="154"/>
      <c r="HFE107" s="154"/>
      <c r="HFF107" s="154"/>
      <c r="HFG107" s="154"/>
      <c r="HFH107" s="154"/>
      <c r="HFI107" s="154"/>
      <c r="HFJ107" s="154"/>
      <c r="HFK107" s="154"/>
      <c r="HFL107" s="154"/>
      <c r="HFM107" s="154"/>
      <c r="HFN107" s="154"/>
      <c r="HFO107" s="154"/>
      <c r="HFP107" s="154"/>
      <c r="HFQ107" s="154"/>
      <c r="HFR107" s="154"/>
      <c r="HFS107" s="154"/>
      <c r="HFT107" s="154"/>
      <c r="HFU107" s="154"/>
      <c r="HFV107" s="154"/>
      <c r="HFW107" s="154"/>
      <c r="HFX107" s="154"/>
      <c r="HFY107" s="154"/>
      <c r="HFZ107" s="154"/>
      <c r="HGA107" s="154"/>
      <c r="HGB107" s="154"/>
      <c r="HGC107" s="154"/>
      <c r="HGD107" s="154"/>
      <c r="HGE107" s="154"/>
      <c r="HGF107" s="154"/>
      <c r="HGG107" s="154"/>
      <c r="HGH107" s="154"/>
      <c r="HGI107" s="154"/>
      <c r="HGJ107" s="154"/>
      <c r="HGK107" s="154"/>
      <c r="HGL107" s="154"/>
      <c r="HGM107" s="154"/>
      <c r="HGN107" s="154"/>
      <c r="HGO107" s="154"/>
      <c r="HGP107" s="154"/>
      <c r="HGQ107" s="154"/>
      <c r="HGR107" s="154"/>
      <c r="HGS107" s="154"/>
      <c r="HGT107" s="154"/>
      <c r="HGU107" s="154"/>
      <c r="HGV107" s="154"/>
      <c r="HGW107" s="154"/>
      <c r="HGX107" s="154"/>
      <c r="HGY107" s="154"/>
      <c r="HGZ107" s="154"/>
      <c r="HHA107" s="154"/>
      <c r="HHB107" s="154"/>
      <c r="HHC107" s="154"/>
      <c r="HHD107" s="154"/>
      <c r="HHE107" s="154"/>
      <c r="HHF107" s="154"/>
      <c r="HHG107" s="154"/>
      <c r="HHH107" s="154"/>
      <c r="HHI107" s="154"/>
      <c r="HHJ107" s="154"/>
      <c r="HHK107" s="154"/>
      <c r="HHL107" s="154"/>
      <c r="HHM107" s="154"/>
      <c r="HHN107" s="154"/>
      <c r="HHO107" s="154"/>
      <c r="HHP107" s="154"/>
      <c r="HHQ107" s="154"/>
      <c r="HHR107" s="154"/>
      <c r="HHS107" s="154"/>
      <c r="HHT107" s="154"/>
      <c r="HHU107" s="154"/>
      <c r="HHV107" s="154"/>
      <c r="HHW107" s="154"/>
      <c r="HHX107" s="154"/>
      <c r="HHY107" s="154"/>
      <c r="HHZ107" s="154"/>
      <c r="HIA107" s="154"/>
      <c r="HIB107" s="154"/>
      <c r="HIC107" s="154"/>
      <c r="HID107" s="154"/>
      <c r="HIE107" s="154"/>
      <c r="HIF107" s="154"/>
      <c r="HIG107" s="154"/>
      <c r="HIH107" s="154"/>
      <c r="HII107" s="154"/>
      <c r="HIJ107" s="154"/>
      <c r="HIK107" s="154"/>
      <c r="HIL107" s="154"/>
      <c r="HIM107" s="154"/>
      <c r="HIN107" s="154"/>
      <c r="HIO107" s="154"/>
      <c r="HIP107" s="154"/>
      <c r="HIQ107" s="154"/>
      <c r="HIR107" s="154"/>
      <c r="HIS107" s="154"/>
      <c r="HIT107" s="154"/>
      <c r="HIU107" s="154"/>
      <c r="HIV107" s="154"/>
      <c r="HIW107" s="154"/>
      <c r="HIX107" s="154"/>
      <c r="HIY107" s="154"/>
      <c r="HIZ107" s="154"/>
      <c r="HJA107" s="154"/>
      <c r="HJB107" s="154"/>
      <c r="HJC107" s="154"/>
      <c r="HJD107" s="154"/>
      <c r="HJE107" s="154"/>
      <c r="HJF107" s="154"/>
      <c r="HJG107" s="154"/>
      <c r="HJH107" s="154"/>
      <c r="HJI107" s="154"/>
      <c r="HJJ107" s="154"/>
      <c r="HJK107" s="154"/>
      <c r="HJL107" s="154"/>
      <c r="HJM107" s="154"/>
      <c r="HJN107" s="154"/>
      <c r="HJO107" s="154"/>
      <c r="HJP107" s="154"/>
      <c r="HJQ107" s="154"/>
      <c r="HJR107" s="154"/>
      <c r="HJS107" s="154"/>
      <c r="HJT107" s="154"/>
      <c r="HJU107" s="154"/>
      <c r="HJV107" s="154"/>
      <c r="HJW107" s="154"/>
      <c r="HJX107" s="154"/>
      <c r="HJY107" s="154"/>
      <c r="HJZ107" s="154"/>
      <c r="HKA107" s="154"/>
      <c r="HKB107" s="154"/>
      <c r="HKC107" s="154"/>
      <c r="HKD107" s="154"/>
      <c r="HKE107" s="154"/>
      <c r="HKF107" s="154"/>
      <c r="HKG107" s="154"/>
      <c r="HKH107" s="154"/>
      <c r="HKI107" s="154"/>
      <c r="HKJ107" s="154"/>
      <c r="HKK107" s="154"/>
      <c r="HKL107" s="154"/>
      <c r="HKM107" s="154"/>
      <c r="HKN107" s="154"/>
      <c r="HKO107" s="154"/>
      <c r="HKP107" s="154"/>
      <c r="HKQ107" s="154"/>
      <c r="HKR107" s="154"/>
      <c r="HKS107" s="154"/>
      <c r="HKT107" s="154"/>
      <c r="HKU107" s="154"/>
      <c r="HKV107" s="154"/>
      <c r="HKW107" s="154"/>
      <c r="HKX107" s="154"/>
      <c r="HKY107" s="154"/>
      <c r="HKZ107" s="154"/>
      <c r="HLA107" s="154"/>
      <c r="HLB107" s="154"/>
      <c r="HLC107" s="154"/>
      <c r="HLD107" s="154"/>
      <c r="HLE107" s="154"/>
      <c r="HLF107" s="154"/>
      <c r="HLG107" s="154"/>
      <c r="HLH107" s="154"/>
      <c r="HLI107" s="154"/>
      <c r="HLJ107" s="154"/>
      <c r="HLK107" s="154"/>
      <c r="HLL107" s="154"/>
      <c r="HLM107" s="154"/>
      <c r="HLN107" s="154"/>
      <c r="HLO107" s="154"/>
      <c r="HLP107" s="154"/>
      <c r="HLQ107" s="154"/>
      <c r="HLR107" s="154"/>
      <c r="HLS107" s="154"/>
      <c r="HLT107" s="154"/>
      <c r="HLU107" s="154"/>
      <c r="HLV107" s="154"/>
      <c r="HLW107" s="154"/>
      <c r="HLX107" s="154"/>
      <c r="HLY107" s="154"/>
      <c r="HLZ107" s="154"/>
      <c r="HMA107" s="154"/>
      <c r="HMB107" s="154"/>
      <c r="HMC107" s="154"/>
      <c r="HMD107" s="154"/>
      <c r="HME107" s="154"/>
      <c r="HMF107" s="154"/>
      <c r="HMG107" s="154"/>
      <c r="HMH107" s="154"/>
      <c r="HMI107" s="154"/>
      <c r="HMJ107" s="154"/>
      <c r="HMK107" s="154"/>
      <c r="HML107" s="154"/>
      <c r="HMM107" s="154"/>
      <c r="HMN107" s="154"/>
      <c r="HMO107" s="154"/>
      <c r="HMP107" s="154"/>
      <c r="HMQ107" s="154"/>
      <c r="HMR107" s="154"/>
      <c r="HMS107" s="154"/>
      <c r="HMT107" s="154"/>
      <c r="HMU107" s="154"/>
      <c r="HMV107" s="154"/>
      <c r="HMW107" s="154"/>
      <c r="HMX107" s="154"/>
      <c r="HMY107" s="154"/>
      <c r="HMZ107" s="154"/>
      <c r="HNA107" s="154"/>
      <c r="HNB107" s="154"/>
      <c r="HNC107" s="154"/>
      <c r="HND107" s="154"/>
      <c r="HNE107" s="154"/>
      <c r="HNF107" s="154"/>
      <c r="HNG107" s="154"/>
      <c r="HNH107" s="154"/>
      <c r="HNI107" s="154"/>
      <c r="HNJ107" s="154"/>
      <c r="HNK107" s="154"/>
      <c r="HNL107" s="154"/>
      <c r="HNM107" s="154"/>
      <c r="HNN107" s="154"/>
      <c r="HNO107" s="154"/>
      <c r="HNP107" s="154"/>
      <c r="HNQ107" s="154"/>
      <c r="HNR107" s="154"/>
      <c r="HNS107" s="154"/>
      <c r="HNT107" s="154"/>
      <c r="HNU107" s="154"/>
      <c r="HNV107" s="154"/>
      <c r="HNW107" s="154"/>
      <c r="HNX107" s="154"/>
      <c r="HNY107" s="154"/>
      <c r="HNZ107" s="154"/>
      <c r="HOA107" s="154"/>
      <c r="HOB107" s="154"/>
      <c r="HOC107" s="154"/>
      <c r="HOD107" s="154"/>
      <c r="HOE107" s="154"/>
      <c r="HOF107" s="154"/>
      <c r="HOG107" s="154"/>
      <c r="HOH107" s="154"/>
      <c r="HOI107" s="154"/>
      <c r="HOJ107" s="154"/>
      <c r="HOK107" s="154"/>
      <c r="HOL107" s="154"/>
      <c r="HOM107" s="154"/>
      <c r="HON107" s="154"/>
      <c r="HOO107" s="154"/>
      <c r="HOP107" s="154"/>
      <c r="HOQ107" s="154"/>
      <c r="HOR107" s="154"/>
      <c r="HOS107" s="154"/>
      <c r="HOT107" s="154"/>
      <c r="HOU107" s="154"/>
      <c r="HOV107" s="154"/>
      <c r="HOW107" s="154"/>
      <c r="HOX107" s="154"/>
      <c r="HOY107" s="154"/>
      <c r="HOZ107" s="154"/>
      <c r="HPA107" s="154"/>
      <c r="HPB107" s="154"/>
      <c r="HPC107" s="154"/>
      <c r="HPD107" s="154"/>
      <c r="HPE107" s="154"/>
      <c r="HPF107" s="154"/>
      <c r="HPG107" s="154"/>
      <c r="HPH107" s="154"/>
      <c r="HPI107" s="154"/>
      <c r="HPJ107" s="154"/>
      <c r="HPK107" s="154"/>
      <c r="HPL107" s="154"/>
      <c r="HPM107" s="154"/>
      <c r="HPN107" s="154"/>
      <c r="HPO107" s="154"/>
      <c r="HPP107" s="154"/>
      <c r="HPQ107" s="154"/>
      <c r="HPR107" s="154"/>
      <c r="HPS107" s="154"/>
      <c r="HPT107" s="154"/>
      <c r="HPU107" s="154"/>
      <c r="HPV107" s="154"/>
      <c r="HPW107" s="154"/>
      <c r="HPX107" s="154"/>
      <c r="HPY107" s="154"/>
      <c r="HPZ107" s="154"/>
      <c r="HQA107" s="154"/>
      <c r="HQB107" s="154"/>
      <c r="HQC107" s="154"/>
      <c r="HQD107" s="154"/>
      <c r="HQE107" s="154"/>
      <c r="HQF107" s="154"/>
      <c r="HQG107" s="154"/>
      <c r="HQH107" s="154"/>
      <c r="HQI107" s="154"/>
      <c r="HQJ107" s="154"/>
      <c r="HQK107" s="154"/>
      <c r="HQL107" s="154"/>
      <c r="HQM107" s="154"/>
      <c r="HQN107" s="154"/>
      <c r="HQO107" s="154"/>
      <c r="HQP107" s="154"/>
      <c r="HQQ107" s="154"/>
      <c r="HQR107" s="154"/>
      <c r="HQS107" s="154"/>
      <c r="HQT107" s="154"/>
      <c r="HQU107" s="154"/>
      <c r="HQV107" s="154"/>
      <c r="HQW107" s="154"/>
      <c r="HQX107" s="154"/>
      <c r="HQY107" s="154"/>
      <c r="HQZ107" s="154"/>
      <c r="HRA107" s="154"/>
      <c r="HRB107" s="154"/>
      <c r="HRC107" s="154"/>
      <c r="HRD107" s="154"/>
      <c r="HRE107" s="154"/>
      <c r="HRF107" s="154"/>
      <c r="HRG107" s="154"/>
      <c r="HRH107" s="154"/>
      <c r="HRI107" s="154"/>
      <c r="HRJ107" s="154"/>
      <c r="HRK107" s="154"/>
      <c r="HRL107" s="154"/>
      <c r="HRM107" s="154"/>
      <c r="HRN107" s="154"/>
      <c r="HRO107" s="154"/>
      <c r="HRP107" s="154"/>
      <c r="HRQ107" s="154"/>
      <c r="HRR107" s="154"/>
      <c r="HRS107" s="154"/>
      <c r="HRT107" s="154"/>
      <c r="HRU107" s="154"/>
      <c r="HRV107" s="154"/>
      <c r="HRW107" s="154"/>
      <c r="HRX107" s="154"/>
      <c r="HRY107" s="154"/>
      <c r="HRZ107" s="154"/>
      <c r="HSA107" s="154"/>
      <c r="HSB107" s="154"/>
      <c r="HSC107" s="154"/>
      <c r="HSD107" s="154"/>
      <c r="HSE107" s="154"/>
      <c r="HSF107" s="154"/>
      <c r="HSG107" s="154"/>
      <c r="HSH107" s="154"/>
      <c r="HSI107" s="154"/>
      <c r="HSJ107" s="154"/>
      <c r="HSK107" s="154"/>
      <c r="HSL107" s="154"/>
      <c r="HSM107" s="154"/>
      <c r="HSN107" s="154"/>
      <c r="HSO107" s="154"/>
      <c r="HSP107" s="154"/>
      <c r="HSQ107" s="154"/>
      <c r="HSR107" s="154"/>
      <c r="HSS107" s="154"/>
      <c r="HST107" s="154"/>
      <c r="HSU107" s="154"/>
      <c r="HSV107" s="154"/>
      <c r="HSW107" s="154"/>
      <c r="HSX107" s="154"/>
      <c r="HSY107" s="154"/>
      <c r="HSZ107" s="154"/>
      <c r="HTA107" s="154"/>
      <c r="HTB107" s="154"/>
      <c r="HTC107" s="154"/>
      <c r="HTD107" s="154"/>
      <c r="HTE107" s="154"/>
      <c r="HTF107" s="154"/>
      <c r="HTG107" s="154"/>
      <c r="HTH107" s="154"/>
      <c r="HTI107" s="154"/>
      <c r="HTJ107" s="154"/>
      <c r="HTK107" s="154"/>
      <c r="HTL107" s="154"/>
      <c r="HTM107" s="154"/>
      <c r="HTN107" s="154"/>
      <c r="HTO107" s="154"/>
      <c r="HTP107" s="154"/>
      <c r="HTQ107" s="154"/>
      <c r="HTR107" s="154"/>
      <c r="HTS107" s="154"/>
      <c r="HTT107" s="154"/>
      <c r="HTU107" s="154"/>
      <c r="HTV107" s="154"/>
      <c r="HTW107" s="154"/>
      <c r="HTX107" s="154"/>
      <c r="HTY107" s="154"/>
      <c r="HTZ107" s="154"/>
      <c r="HUA107" s="154"/>
      <c r="HUB107" s="154"/>
      <c r="HUC107" s="154"/>
      <c r="HUD107" s="154"/>
      <c r="HUE107" s="154"/>
      <c r="HUF107" s="154"/>
      <c r="HUG107" s="154"/>
      <c r="HUH107" s="154"/>
      <c r="HUI107" s="154"/>
      <c r="HUJ107" s="154"/>
      <c r="HUK107" s="154"/>
      <c r="HUL107" s="154"/>
      <c r="HUM107" s="154"/>
      <c r="HUN107" s="154"/>
      <c r="HUO107" s="154"/>
      <c r="HUP107" s="154"/>
      <c r="HUQ107" s="154"/>
      <c r="HUR107" s="154"/>
      <c r="HUS107" s="154"/>
      <c r="HUT107" s="154"/>
      <c r="HUU107" s="154"/>
      <c r="HUV107" s="154"/>
      <c r="HUW107" s="154"/>
      <c r="HUX107" s="154"/>
      <c r="HUY107" s="154"/>
      <c r="HUZ107" s="154"/>
      <c r="HVA107" s="154"/>
      <c r="HVB107" s="154"/>
      <c r="HVC107" s="154"/>
      <c r="HVD107" s="154"/>
      <c r="HVE107" s="154"/>
      <c r="HVF107" s="154"/>
      <c r="HVG107" s="154"/>
      <c r="HVH107" s="154"/>
      <c r="HVI107" s="154"/>
      <c r="HVJ107" s="154"/>
      <c r="HVK107" s="154"/>
      <c r="HVL107" s="154"/>
      <c r="HVM107" s="154"/>
      <c r="HVN107" s="154"/>
      <c r="HVO107" s="154"/>
      <c r="HVP107" s="154"/>
      <c r="HVQ107" s="154"/>
      <c r="HVR107" s="154"/>
      <c r="HVS107" s="154"/>
      <c r="HVT107" s="154"/>
      <c r="HVU107" s="154"/>
      <c r="HVV107" s="154"/>
      <c r="HVW107" s="154"/>
      <c r="HVX107" s="154"/>
      <c r="HVY107" s="154"/>
      <c r="HVZ107" s="154"/>
      <c r="HWA107" s="154"/>
      <c r="HWB107" s="154"/>
      <c r="HWC107" s="154"/>
      <c r="HWD107" s="154"/>
      <c r="HWE107" s="154"/>
      <c r="HWF107" s="154"/>
      <c r="HWG107" s="154"/>
      <c r="HWH107" s="154"/>
      <c r="HWI107" s="154"/>
      <c r="HWJ107" s="154"/>
      <c r="HWK107" s="154"/>
      <c r="HWL107" s="154"/>
      <c r="HWM107" s="154"/>
      <c r="HWN107" s="154"/>
      <c r="HWO107" s="154"/>
      <c r="HWP107" s="154"/>
      <c r="HWQ107" s="154"/>
      <c r="HWR107" s="154"/>
      <c r="HWS107" s="154"/>
      <c r="HWT107" s="154"/>
      <c r="HWU107" s="154"/>
      <c r="HWV107" s="154"/>
      <c r="HWW107" s="154"/>
      <c r="HWX107" s="154"/>
      <c r="HWY107" s="154"/>
      <c r="HWZ107" s="154"/>
      <c r="HXA107" s="154"/>
      <c r="HXB107" s="154"/>
      <c r="HXC107" s="154"/>
      <c r="HXD107" s="154"/>
      <c r="HXE107" s="154"/>
      <c r="HXF107" s="154"/>
      <c r="HXG107" s="154"/>
      <c r="HXH107" s="154"/>
      <c r="HXI107" s="154"/>
      <c r="HXJ107" s="154"/>
      <c r="HXK107" s="154"/>
      <c r="HXL107" s="154"/>
      <c r="HXM107" s="154"/>
      <c r="HXN107" s="154"/>
      <c r="HXO107" s="154"/>
      <c r="HXP107" s="154"/>
      <c r="HXQ107" s="154"/>
      <c r="HXR107" s="154"/>
      <c r="HXS107" s="154"/>
      <c r="HXT107" s="154"/>
      <c r="HXU107" s="154"/>
      <c r="HXV107" s="154"/>
      <c r="HXW107" s="154"/>
      <c r="HXX107" s="154"/>
      <c r="HXY107" s="154"/>
      <c r="HXZ107" s="154"/>
      <c r="HYA107" s="154"/>
      <c r="HYB107" s="154"/>
      <c r="HYC107" s="154"/>
      <c r="HYD107" s="154"/>
      <c r="HYE107" s="154"/>
      <c r="HYF107" s="154"/>
      <c r="HYG107" s="154"/>
      <c r="HYH107" s="154"/>
      <c r="HYI107" s="154"/>
      <c r="HYJ107" s="154"/>
      <c r="HYK107" s="154"/>
      <c r="HYL107" s="154"/>
      <c r="HYM107" s="154"/>
      <c r="HYN107" s="154"/>
      <c r="HYO107" s="154"/>
      <c r="HYP107" s="154"/>
      <c r="HYQ107" s="154"/>
      <c r="HYR107" s="154"/>
      <c r="HYS107" s="154"/>
      <c r="HYT107" s="154"/>
      <c r="HYU107" s="154"/>
      <c r="HYV107" s="154"/>
      <c r="HYW107" s="154"/>
      <c r="HYX107" s="154"/>
      <c r="HYY107" s="154"/>
      <c r="HYZ107" s="154"/>
      <c r="HZA107" s="154"/>
      <c r="HZB107" s="154"/>
      <c r="HZC107" s="154"/>
      <c r="HZD107" s="154"/>
      <c r="HZE107" s="154"/>
      <c r="HZF107" s="154"/>
      <c r="HZG107" s="154"/>
      <c r="HZH107" s="154"/>
      <c r="HZI107" s="154"/>
      <c r="HZJ107" s="154"/>
      <c r="HZK107" s="154"/>
      <c r="HZL107" s="154"/>
      <c r="HZM107" s="154"/>
      <c r="HZN107" s="154"/>
      <c r="HZO107" s="154"/>
      <c r="HZP107" s="154"/>
      <c r="HZQ107" s="154"/>
      <c r="HZR107" s="154"/>
      <c r="HZS107" s="154"/>
      <c r="HZT107" s="154"/>
      <c r="HZU107" s="154"/>
      <c r="HZV107" s="154"/>
      <c r="HZW107" s="154"/>
      <c r="HZX107" s="154"/>
      <c r="HZY107" s="154"/>
      <c r="HZZ107" s="154"/>
      <c r="IAA107" s="154"/>
      <c r="IAB107" s="154"/>
      <c r="IAC107" s="154"/>
      <c r="IAD107" s="154"/>
      <c r="IAE107" s="154"/>
      <c r="IAF107" s="154"/>
      <c r="IAG107" s="154"/>
      <c r="IAH107" s="154"/>
      <c r="IAI107" s="154"/>
      <c r="IAJ107" s="154"/>
      <c r="IAK107" s="154"/>
      <c r="IAL107" s="154"/>
      <c r="IAM107" s="154"/>
      <c r="IAN107" s="154"/>
      <c r="IAO107" s="154"/>
      <c r="IAP107" s="154"/>
      <c r="IAQ107" s="154"/>
      <c r="IAR107" s="154"/>
      <c r="IAS107" s="154"/>
      <c r="IAT107" s="154"/>
      <c r="IAU107" s="154"/>
      <c r="IAV107" s="154"/>
      <c r="IAW107" s="154"/>
      <c r="IAX107" s="154"/>
      <c r="IAY107" s="154"/>
      <c r="IAZ107" s="154"/>
      <c r="IBA107" s="154"/>
      <c r="IBB107" s="154"/>
      <c r="IBC107" s="154"/>
      <c r="IBD107" s="154"/>
      <c r="IBE107" s="154"/>
      <c r="IBF107" s="154"/>
      <c r="IBG107" s="154"/>
      <c r="IBH107" s="154"/>
      <c r="IBI107" s="154"/>
      <c r="IBJ107" s="154"/>
      <c r="IBK107" s="154"/>
      <c r="IBL107" s="154"/>
      <c r="IBM107" s="154"/>
      <c r="IBN107" s="154"/>
      <c r="IBO107" s="154"/>
      <c r="IBP107" s="154"/>
      <c r="IBQ107" s="154"/>
      <c r="IBR107" s="154"/>
      <c r="IBS107" s="154"/>
      <c r="IBT107" s="154"/>
      <c r="IBU107" s="154"/>
      <c r="IBV107" s="154"/>
      <c r="IBW107" s="154"/>
      <c r="IBX107" s="154"/>
      <c r="IBY107" s="154"/>
      <c r="IBZ107" s="154"/>
      <c r="ICA107" s="154"/>
      <c r="ICB107" s="154"/>
      <c r="ICC107" s="154"/>
      <c r="ICD107" s="154"/>
      <c r="ICE107" s="154"/>
      <c r="ICF107" s="154"/>
      <c r="ICG107" s="154"/>
      <c r="ICH107" s="154"/>
      <c r="ICI107" s="154"/>
      <c r="ICJ107" s="154"/>
      <c r="ICK107" s="154"/>
      <c r="ICL107" s="154"/>
      <c r="ICM107" s="154"/>
      <c r="ICN107" s="154"/>
      <c r="ICO107" s="154"/>
      <c r="ICP107" s="154"/>
      <c r="ICQ107" s="154"/>
      <c r="ICR107" s="154"/>
      <c r="ICS107" s="154"/>
      <c r="ICT107" s="154"/>
      <c r="ICU107" s="154"/>
      <c r="ICV107" s="154"/>
      <c r="ICW107" s="154"/>
      <c r="ICX107" s="154"/>
      <c r="ICY107" s="154"/>
      <c r="ICZ107" s="154"/>
      <c r="IDA107" s="154"/>
      <c r="IDB107" s="154"/>
      <c r="IDC107" s="154"/>
      <c r="IDD107" s="154"/>
      <c r="IDE107" s="154"/>
      <c r="IDF107" s="154"/>
      <c r="IDG107" s="154"/>
      <c r="IDH107" s="154"/>
      <c r="IDI107" s="154"/>
      <c r="IDJ107" s="154"/>
      <c r="IDK107" s="154"/>
      <c r="IDL107" s="154"/>
      <c r="IDM107" s="154"/>
      <c r="IDN107" s="154"/>
      <c r="IDO107" s="154"/>
      <c r="IDP107" s="154"/>
      <c r="IDQ107" s="154"/>
      <c r="IDR107" s="154"/>
      <c r="IDS107" s="154"/>
      <c r="IDT107" s="154"/>
      <c r="IDU107" s="154"/>
      <c r="IDV107" s="154"/>
      <c r="IDW107" s="154"/>
      <c r="IDX107" s="154"/>
      <c r="IDY107" s="154"/>
      <c r="IDZ107" s="154"/>
      <c r="IEA107" s="154"/>
      <c r="IEB107" s="154"/>
      <c r="IEC107" s="154"/>
      <c r="IED107" s="154"/>
      <c r="IEE107" s="154"/>
      <c r="IEF107" s="154"/>
      <c r="IEG107" s="154"/>
      <c r="IEH107" s="154"/>
      <c r="IEI107" s="154"/>
      <c r="IEJ107" s="154"/>
      <c r="IEK107" s="154"/>
      <c r="IEL107" s="154"/>
      <c r="IEM107" s="154"/>
      <c r="IEN107" s="154"/>
      <c r="IEO107" s="154"/>
      <c r="IEP107" s="154"/>
      <c r="IEQ107" s="154"/>
      <c r="IER107" s="154"/>
      <c r="IES107" s="154"/>
      <c r="IET107" s="154"/>
      <c r="IEU107" s="154"/>
      <c r="IEV107" s="154"/>
      <c r="IEW107" s="154"/>
      <c r="IEX107" s="154"/>
      <c r="IEY107" s="154"/>
      <c r="IEZ107" s="154"/>
      <c r="IFA107" s="154"/>
      <c r="IFB107" s="154"/>
      <c r="IFC107" s="154"/>
      <c r="IFD107" s="154"/>
      <c r="IFE107" s="154"/>
      <c r="IFF107" s="154"/>
      <c r="IFG107" s="154"/>
      <c r="IFH107" s="154"/>
      <c r="IFI107" s="154"/>
      <c r="IFJ107" s="154"/>
      <c r="IFK107" s="154"/>
      <c r="IFL107" s="154"/>
      <c r="IFM107" s="154"/>
      <c r="IFN107" s="154"/>
      <c r="IFO107" s="154"/>
      <c r="IFP107" s="154"/>
      <c r="IFQ107" s="154"/>
      <c r="IFR107" s="154"/>
      <c r="IFS107" s="154"/>
      <c r="IFT107" s="154"/>
      <c r="IFU107" s="154"/>
      <c r="IFV107" s="154"/>
      <c r="IFW107" s="154"/>
      <c r="IFX107" s="154"/>
      <c r="IFY107" s="154"/>
      <c r="IFZ107" s="154"/>
      <c r="IGA107" s="154"/>
      <c r="IGB107" s="154"/>
      <c r="IGC107" s="154"/>
      <c r="IGD107" s="154"/>
      <c r="IGE107" s="154"/>
      <c r="IGF107" s="154"/>
      <c r="IGG107" s="154"/>
      <c r="IGH107" s="154"/>
      <c r="IGI107" s="154"/>
      <c r="IGJ107" s="154"/>
      <c r="IGK107" s="154"/>
      <c r="IGL107" s="154"/>
      <c r="IGM107" s="154"/>
      <c r="IGN107" s="154"/>
      <c r="IGO107" s="154"/>
      <c r="IGP107" s="154"/>
      <c r="IGQ107" s="154"/>
      <c r="IGR107" s="154"/>
      <c r="IGS107" s="154"/>
      <c r="IGT107" s="154"/>
      <c r="IGU107" s="154"/>
      <c r="IGV107" s="154"/>
      <c r="IGW107" s="154"/>
      <c r="IGX107" s="154"/>
      <c r="IGY107" s="154"/>
      <c r="IGZ107" s="154"/>
      <c r="IHA107" s="154"/>
      <c r="IHB107" s="154"/>
      <c r="IHC107" s="154"/>
      <c r="IHD107" s="154"/>
      <c r="IHE107" s="154"/>
      <c r="IHF107" s="154"/>
      <c r="IHG107" s="154"/>
      <c r="IHH107" s="154"/>
      <c r="IHI107" s="154"/>
      <c r="IHJ107" s="154"/>
      <c r="IHK107" s="154"/>
      <c r="IHL107" s="154"/>
      <c r="IHM107" s="154"/>
      <c r="IHN107" s="154"/>
      <c r="IHO107" s="154"/>
      <c r="IHP107" s="154"/>
      <c r="IHQ107" s="154"/>
      <c r="IHR107" s="154"/>
      <c r="IHS107" s="154"/>
      <c r="IHT107" s="154"/>
      <c r="IHU107" s="154"/>
      <c r="IHV107" s="154"/>
      <c r="IHW107" s="154"/>
      <c r="IHX107" s="154"/>
      <c r="IHY107" s="154"/>
      <c r="IHZ107" s="154"/>
      <c r="IIA107" s="154"/>
      <c r="IIB107" s="154"/>
      <c r="IIC107" s="154"/>
      <c r="IID107" s="154"/>
      <c r="IIE107" s="154"/>
      <c r="IIF107" s="154"/>
      <c r="IIG107" s="154"/>
      <c r="IIH107" s="154"/>
      <c r="III107" s="154"/>
      <c r="IIJ107" s="154"/>
      <c r="IIK107" s="154"/>
      <c r="IIL107" s="154"/>
      <c r="IIM107" s="154"/>
      <c r="IIN107" s="154"/>
      <c r="IIO107" s="154"/>
      <c r="IIP107" s="154"/>
      <c r="IIQ107" s="154"/>
      <c r="IIR107" s="154"/>
      <c r="IIS107" s="154"/>
      <c r="IIT107" s="154"/>
      <c r="IIU107" s="154"/>
      <c r="IIV107" s="154"/>
      <c r="IIW107" s="154"/>
      <c r="IIX107" s="154"/>
      <c r="IIY107" s="154"/>
      <c r="IIZ107" s="154"/>
      <c r="IJA107" s="154"/>
      <c r="IJB107" s="154"/>
      <c r="IJC107" s="154"/>
      <c r="IJD107" s="154"/>
      <c r="IJE107" s="154"/>
      <c r="IJF107" s="154"/>
      <c r="IJG107" s="154"/>
      <c r="IJH107" s="154"/>
      <c r="IJI107" s="154"/>
      <c r="IJJ107" s="154"/>
      <c r="IJK107" s="154"/>
      <c r="IJL107" s="154"/>
      <c r="IJM107" s="154"/>
      <c r="IJN107" s="154"/>
      <c r="IJO107" s="154"/>
      <c r="IJP107" s="154"/>
      <c r="IJQ107" s="154"/>
      <c r="IJR107" s="154"/>
      <c r="IJS107" s="154"/>
      <c r="IJT107" s="154"/>
      <c r="IJU107" s="154"/>
      <c r="IJV107" s="154"/>
      <c r="IJW107" s="154"/>
      <c r="IJX107" s="154"/>
      <c r="IJY107" s="154"/>
      <c r="IJZ107" s="154"/>
      <c r="IKA107" s="154"/>
      <c r="IKB107" s="154"/>
      <c r="IKC107" s="154"/>
      <c r="IKD107" s="154"/>
      <c r="IKE107" s="154"/>
      <c r="IKF107" s="154"/>
      <c r="IKG107" s="154"/>
      <c r="IKH107" s="154"/>
      <c r="IKI107" s="154"/>
      <c r="IKJ107" s="154"/>
      <c r="IKK107" s="154"/>
      <c r="IKL107" s="154"/>
      <c r="IKM107" s="154"/>
      <c r="IKN107" s="154"/>
      <c r="IKO107" s="154"/>
      <c r="IKP107" s="154"/>
      <c r="IKQ107" s="154"/>
      <c r="IKR107" s="154"/>
      <c r="IKS107" s="154"/>
      <c r="IKT107" s="154"/>
      <c r="IKU107" s="154"/>
      <c r="IKV107" s="154"/>
      <c r="IKW107" s="154"/>
      <c r="IKX107" s="154"/>
      <c r="IKY107" s="154"/>
      <c r="IKZ107" s="154"/>
      <c r="ILA107" s="154"/>
      <c r="ILB107" s="154"/>
      <c r="ILC107" s="154"/>
      <c r="ILD107" s="154"/>
      <c r="ILE107" s="154"/>
      <c r="ILF107" s="154"/>
      <c r="ILG107" s="154"/>
      <c r="ILH107" s="154"/>
      <c r="ILI107" s="154"/>
      <c r="ILJ107" s="154"/>
      <c r="ILK107" s="154"/>
      <c r="ILL107" s="154"/>
      <c r="ILM107" s="154"/>
      <c r="ILN107" s="154"/>
      <c r="ILO107" s="154"/>
      <c r="ILP107" s="154"/>
      <c r="ILQ107" s="154"/>
      <c r="ILR107" s="154"/>
      <c r="ILS107" s="154"/>
      <c r="ILT107" s="154"/>
      <c r="ILU107" s="154"/>
      <c r="ILV107" s="154"/>
      <c r="ILW107" s="154"/>
      <c r="ILX107" s="154"/>
      <c r="ILY107" s="154"/>
      <c r="ILZ107" s="154"/>
      <c r="IMA107" s="154"/>
      <c r="IMB107" s="154"/>
      <c r="IMC107" s="154"/>
      <c r="IMD107" s="154"/>
      <c r="IME107" s="154"/>
      <c r="IMF107" s="154"/>
      <c r="IMG107" s="154"/>
      <c r="IMH107" s="154"/>
      <c r="IMI107" s="154"/>
      <c r="IMJ107" s="154"/>
      <c r="IMK107" s="154"/>
      <c r="IML107" s="154"/>
      <c r="IMM107" s="154"/>
      <c r="IMN107" s="154"/>
      <c r="IMO107" s="154"/>
      <c r="IMP107" s="154"/>
      <c r="IMQ107" s="154"/>
      <c r="IMR107" s="154"/>
      <c r="IMS107" s="154"/>
      <c r="IMT107" s="154"/>
      <c r="IMU107" s="154"/>
      <c r="IMV107" s="154"/>
      <c r="IMW107" s="154"/>
      <c r="IMX107" s="154"/>
      <c r="IMY107" s="154"/>
      <c r="IMZ107" s="154"/>
      <c r="INA107" s="154"/>
      <c r="INB107" s="154"/>
      <c r="INC107" s="154"/>
      <c r="IND107" s="154"/>
      <c r="INE107" s="154"/>
      <c r="INF107" s="154"/>
      <c r="ING107" s="154"/>
      <c r="INH107" s="154"/>
      <c r="INI107" s="154"/>
      <c r="INJ107" s="154"/>
      <c r="INK107" s="154"/>
      <c r="INL107" s="154"/>
      <c r="INM107" s="154"/>
      <c r="INN107" s="154"/>
      <c r="INO107" s="154"/>
      <c r="INP107" s="154"/>
      <c r="INQ107" s="154"/>
      <c r="INR107" s="154"/>
      <c r="INS107" s="154"/>
      <c r="INT107" s="154"/>
      <c r="INU107" s="154"/>
      <c r="INV107" s="154"/>
      <c r="INW107" s="154"/>
      <c r="INX107" s="154"/>
      <c r="INY107" s="154"/>
      <c r="INZ107" s="154"/>
      <c r="IOA107" s="154"/>
      <c r="IOB107" s="154"/>
      <c r="IOC107" s="154"/>
      <c r="IOD107" s="154"/>
      <c r="IOE107" s="154"/>
      <c r="IOF107" s="154"/>
      <c r="IOG107" s="154"/>
      <c r="IOH107" s="154"/>
      <c r="IOI107" s="154"/>
      <c r="IOJ107" s="154"/>
      <c r="IOK107" s="154"/>
      <c r="IOL107" s="154"/>
      <c r="IOM107" s="154"/>
      <c r="ION107" s="154"/>
      <c r="IOO107" s="154"/>
      <c r="IOP107" s="154"/>
      <c r="IOQ107" s="154"/>
      <c r="IOR107" s="154"/>
      <c r="IOS107" s="154"/>
      <c r="IOT107" s="154"/>
      <c r="IOU107" s="154"/>
      <c r="IOV107" s="154"/>
      <c r="IOW107" s="154"/>
      <c r="IOX107" s="154"/>
      <c r="IOY107" s="154"/>
      <c r="IOZ107" s="154"/>
      <c r="IPA107" s="154"/>
      <c r="IPB107" s="154"/>
      <c r="IPC107" s="154"/>
      <c r="IPD107" s="154"/>
      <c r="IPE107" s="154"/>
      <c r="IPF107" s="154"/>
      <c r="IPG107" s="154"/>
      <c r="IPH107" s="154"/>
      <c r="IPI107" s="154"/>
      <c r="IPJ107" s="154"/>
      <c r="IPK107" s="154"/>
      <c r="IPL107" s="154"/>
      <c r="IPM107" s="154"/>
      <c r="IPN107" s="154"/>
      <c r="IPO107" s="154"/>
      <c r="IPP107" s="154"/>
      <c r="IPQ107" s="154"/>
      <c r="IPR107" s="154"/>
      <c r="IPS107" s="154"/>
      <c r="IPT107" s="154"/>
      <c r="IPU107" s="154"/>
      <c r="IPV107" s="154"/>
      <c r="IPW107" s="154"/>
      <c r="IPX107" s="154"/>
      <c r="IPY107" s="154"/>
      <c r="IPZ107" s="154"/>
      <c r="IQA107" s="154"/>
      <c r="IQB107" s="154"/>
      <c r="IQC107" s="154"/>
      <c r="IQD107" s="154"/>
      <c r="IQE107" s="154"/>
      <c r="IQF107" s="154"/>
      <c r="IQG107" s="154"/>
      <c r="IQH107" s="154"/>
      <c r="IQI107" s="154"/>
      <c r="IQJ107" s="154"/>
      <c r="IQK107" s="154"/>
      <c r="IQL107" s="154"/>
      <c r="IQM107" s="154"/>
      <c r="IQN107" s="154"/>
      <c r="IQO107" s="154"/>
      <c r="IQP107" s="154"/>
      <c r="IQQ107" s="154"/>
      <c r="IQR107" s="154"/>
      <c r="IQS107" s="154"/>
      <c r="IQT107" s="154"/>
      <c r="IQU107" s="154"/>
      <c r="IQV107" s="154"/>
      <c r="IQW107" s="154"/>
      <c r="IQX107" s="154"/>
      <c r="IQY107" s="154"/>
      <c r="IQZ107" s="154"/>
      <c r="IRA107" s="154"/>
      <c r="IRB107" s="154"/>
      <c r="IRC107" s="154"/>
      <c r="IRD107" s="154"/>
      <c r="IRE107" s="154"/>
      <c r="IRF107" s="154"/>
      <c r="IRG107" s="154"/>
      <c r="IRH107" s="154"/>
      <c r="IRI107" s="154"/>
      <c r="IRJ107" s="154"/>
      <c r="IRK107" s="154"/>
      <c r="IRL107" s="154"/>
      <c r="IRM107" s="154"/>
      <c r="IRN107" s="154"/>
      <c r="IRO107" s="154"/>
      <c r="IRP107" s="154"/>
      <c r="IRQ107" s="154"/>
      <c r="IRR107" s="154"/>
      <c r="IRS107" s="154"/>
      <c r="IRT107" s="154"/>
      <c r="IRU107" s="154"/>
      <c r="IRV107" s="154"/>
      <c r="IRW107" s="154"/>
      <c r="IRX107" s="154"/>
      <c r="IRY107" s="154"/>
      <c r="IRZ107" s="154"/>
      <c r="ISA107" s="154"/>
      <c r="ISB107" s="154"/>
      <c r="ISC107" s="154"/>
      <c r="ISD107" s="154"/>
      <c r="ISE107" s="154"/>
      <c r="ISF107" s="154"/>
      <c r="ISG107" s="154"/>
      <c r="ISH107" s="154"/>
      <c r="ISI107" s="154"/>
      <c r="ISJ107" s="154"/>
      <c r="ISK107" s="154"/>
      <c r="ISL107" s="154"/>
      <c r="ISM107" s="154"/>
      <c r="ISN107" s="154"/>
      <c r="ISO107" s="154"/>
      <c r="ISP107" s="154"/>
      <c r="ISQ107" s="154"/>
      <c r="ISR107" s="154"/>
      <c r="ISS107" s="154"/>
      <c r="IST107" s="154"/>
      <c r="ISU107" s="154"/>
      <c r="ISV107" s="154"/>
      <c r="ISW107" s="154"/>
      <c r="ISX107" s="154"/>
      <c r="ISY107" s="154"/>
      <c r="ISZ107" s="154"/>
      <c r="ITA107" s="154"/>
      <c r="ITB107" s="154"/>
      <c r="ITC107" s="154"/>
      <c r="ITD107" s="154"/>
      <c r="ITE107" s="154"/>
      <c r="ITF107" s="154"/>
      <c r="ITG107" s="154"/>
      <c r="ITH107" s="154"/>
      <c r="ITI107" s="154"/>
      <c r="ITJ107" s="154"/>
      <c r="ITK107" s="154"/>
      <c r="ITL107" s="154"/>
      <c r="ITM107" s="154"/>
      <c r="ITN107" s="154"/>
      <c r="ITO107" s="154"/>
      <c r="ITP107" s="154"/>
      <c r="ITQ107" s="154"/>
      <c r="ITR107" s="154"/>
      <c r="ITS107" s="154"/>
      <c r="ITT107" s="154"/>
      <c r="ITU107" s="154"/>
      <c r="ITV107" s="154"/>
      <c r="ITW107" s="154"/>
      <c r="ITX107" s="154"/>
      <c r="ITY107" s="154"/>
      <c r="ITZ107" s="154"/>
      <c r="IUA107" s="154"/>
      <c r="IUB107" s="154"/>
      <c r="IUC107" s="154"/>
      <c r="IUD107" s="154"/>
      <c r="IUE107" s="154"/>
      <c r="IUF107" s="154"/>
      <c r="IUG107" s="154"/>
      <c r="IUH107" s="154"/>
      <c r="IUI107" s="154"/>
      <c r="IUJ107" s="154"/>
      <c r="IUK107" s="154"/>
      <c r="IUL107" s="154"/>
      <c r="IUM107" s="154"/>
      <c r="IUN107" s="154"/>
      <c r="IUO107" s="154"/>
      <c r="IUP107" s="154"/>
      <c r="IUQ107" s="154"/>
      <c r="IUR107" s="154"/>
      <c r="IUS107" s="154"/>
      <c r="IUT107" s="154"/>
      <c r="IUU107" s="154"/>
      <c r="IUV107" s="154"/>
      <c r="IUW107" s="154"/>
      <c r="IUX107" s="154"/>
      <c r="IUY107" s="154"/>
      <c r="IUZ107" s="154"/>
      <c r="IVA107" s="154"/>
      <c r="IVB107" s="154"/>
      <c r="IVC107" s="154"/>
      <c r="IVD107" s="154"/>
      <c r="IVE107" s="154"/>
      <c r="IVF107" s="154"/>
      <c r="IVG107" s="154"/>
      <c r="IVH107" s="154"/>
      <c r="IVI107" s="154"/>
      <c r="IVJ107" s="154"/>
      <c r="IVK107" s="154"/>
      <c r="IVL107" s="154"/>
      <c r="IVM107" s="154"/>
      <c r="IVN107" s="154"/>
      <c r="IVO107" s="154"/>
      <c r="IVP107" s="154"/>
      <c r="IVQ107" s="154"/>
      <c r="IVR107" s="154"/>
      <c r="IVS107" s="154"/>
      <c r="IVT107" s="154"/>
      <c r="IVU107" s="154"/>
      <c r="IVV107" s="154"/>
      <c r="IVW107" s="154"/>
      <c r="IVX107" s="154"/>
      <c r="IVY107" s="154"/>
      <c r="IVZ107" s="154"/>
      <c r="IWA107" s="154"/>
      <c r="IWB107" s="154"/>
      <c r="IWC107" s="154"/>
      <c r="IWD107" s="154"/>
      <c r="IWE107" s="154"/>
      <c r="IWF107" s="154"/>
      <c r="IWG107" s="154"/>
      <c r="IWH107" s="154"/>
      <c r="IWI107" s="154"/>
      <c r="IWJ107" s="154"/>
      <c r="IWK107" s="154"/>
      <c r="IWL107" s="154"/>
      <c r="IWM107" s="154"/>
      <c r="IWN107" s="154"/>
      <c r="IWO107" s="154"/>
      <c r="IWP107" s="154"/>
      <c r="IWQ107" s="154"/>
      <c r="IWR107" s="154"/>
      <c r="IWS107" s="154"/>
      <c r="IWT107" s="154"/>
      <c r="IWU107" s="154"/>
      <c r="IWV107" s="154"/>
      <c r="IWW107" s="154"/>
      <c r="IWX107" s="154"/>
      <c r="IWY107" s="154"/>
      <c r="IWZ107" s="154"/>
      <c r="IXA107" s="154"/>
      <c r="IXB107" s="154"/>
      <c r="IXC107" s="154"/>
      <c r="IXD107" s="154"/>
      <c r="IXE107" s="154"/>
      <c r="IXF107" s="154"/>
      <c r="IXG107" s="154"/>
      <c r="IXH107" s="154"/>
      <c r="IXI107" s="154"/>
      <c r="IXJ107" s="154"/>
      <c r="IXK107" s="154"/>
      <c r="IXL107" s="154"/>
      <c r="IXM107" s="154"/>
      <c r="IXN107" s="154"/>
      <c r="IXO107" s="154"/>
      <c r="IXP107" s="154"/>
      <c r="IXQ107" s="154"/>
      <c r="IXR107" s="154"/>
      <c r="IXS107" s="154"/>
      <c r="IXT107" s="154"/>
      <c r="IXU107" s="154"/>
      <c r="IXV107" s="154"/>
      <c r="IXW107" s="154"/>
      <c r="IXX107" s="154"/>
      <c r="IXY107" s="154"/>
      <c r="IXZ107" s="154"/>
      <c r="IYA107" s="154"/>
      <c r="IYB107" s="154"/>
      <c r="IYC107" s="154"/>
      <c r="IYD107" s="154"/>
      <c r="IYE107" s="154"/>
      <c r="IYF107" s="154"/>
      <c r="IYG107" s="154"/>
      <c r="IYH107" s="154"/>
      <c r="IYI107" s="154"/>
      <c r="IYJ107" s="154"/>
      <c r="IYK107" s="154"/>
      <c r="IYL107" s="154"/>
      <c r="IYM107" s="154"/>
      <c r="IYN107" s="154"/>
      <c r="IYO107" s="154"/>
      <c r="IYP107" s="154"/>
      <c r="IYQ107" s="154"/>
      <c r="IYR107" s="154"/>
      <c r="IYS107" s="154"/>
      <c r="IYT107" s="154"/>
      <c r="IYU107" s="154"/>
      <c r="IYV107" s="154"/>
      <c r="IYW107" s="154"/>
      <c r="IYX107" s="154"/>
      <c r="IYY107" s="154"/>
      <c r="IYZ107" s="154"/>
      <c r="IZA107" s="154"/>
      <c r="IZB107" s="154"/>
      <c r="IZC107" s="154"/>
      <c r="IZD107" s="154"/>
      <c r="IZE107" s="154"/>
      <c r="IZF107" s="154"/>
      <c r="IZG107" s="154"/>
      <c r="IZH107" s="154"/>
      <c r="IZI107" s="154"/>
      <c r="IZJ107" s="154"/>
      <c r="IZK107" s="154"/>
      <c r="IZL107" s="154"/>
      <c r="IZM107" s="154"/>
      <c r="IZN107" s="154"/>
      <c r="IZO107" s="154"/>
      <c r="IZP107" s="154"/>
      <c r="IZQ107" s="154"/>
      <c r="IZR107" s="154"/>
      <c r="IZS107" s="154"/>
      <c r="IZT107" s="154"/>
      <c r="IZU107" s="154"/>
      <c r="IZV107" s="154"/>
      <c r="IZW107" s="154"/>
      <c r="IZX107" s="154"/>
      <c r="IZY107" s="154"/>
      <c r="IZZ107" s="154"/>
      <c r="JAA107" s="154"/>
      <c r="JAB107" s="154"/>
      <c r="JAC107" s="154"/>
      <c r="JAD107" s="154"/>
      <c r="JAE107" s="154"/>
      <c r="JAF107" s="154"/>
      <c r="JAG107" s="154"/>
      <c r="JAH107" s="154"/>
      <c r="JAI107" s="154"/>
      <c r="JAJ107" s="154"/>
      <c r="JAK107" s="154"/>
      <c r="JAL107" s="154"/>
      <c r="JAM107" s="154"/>
      <c r="JAN107" s="154"/>
      <c r="JAO107" s="154"/>
      <c r="JAP107" s="154"/>
      <c r="JAQ107" s="154"/>
      <c r="JAR107" s="154"/>
      <c r="JAS107" s="154"/>
      <c r="JAT107" s="154"/>
      <c r="JAU107" s="154"/>
      <c r="JAV107" s="154"/>
      <c r="JAW107" s="154"/>
      <c r="JAX107" s="154"/>
      <c r="JAY107" s="154"/>
      <c r="JAZ107" s="154"/>
      <c r="JBA107" s="154"/>
      <c r="JBB107" s="154"/>
      <c r="JBC107" s="154"/>
      <c r="JBD107" s="154"/>
      <c r="JBE107" s="154"/>
      <c r="JBF107" s="154"/>
      <c r="JBG107" s="154"/>
      <c r="JBH107" s="154"/>
      <c r="JBI107" s="154"/>
      <c r="JBJ107" s="154"/>
      <c r="JBK107" s="154"/>
      <c r="JBL107" s="154"/>
      <c r="JBM107" s="154"/>
      <c r="JBN107" s="154"/>
      <c r="JBO107" s="154"/>
      <c r="JBP107" s="154"/>
      <c r="JBQ107" s="154"/>
      <c r="JBR107" s="154"/>
      <c r="JBS107" s="154"/>
      <c r="JBT107" s="154"/>
      <c r="JBU107" s="154"/>
      <c r="JBV107" s="154"/>
      <c r="JBW107" s="154"/>
      <c r="JBX107" s="154"/>
      <c r="JBY107" s="154"/>
      <c r="JBZ107" s="154"/>
      <c r="JCA107" s="154"/>
      <c r="JCB107" s="154"/>
      <c r="JCC107" s="154"/>
      <c r="JCD107" s="154"/>
      <c r="JCE107" s="154"/>
      <c r="JCF107" s="154"/>
      <c r="JCG107" s="154"/>
      <c r="JCH107" s="154"/>
      <c r="JCI107" s="154"/>
      <c r="JCJ107" s="154"/>
      <c r="JCK107" s="154"/>
      <c r="JCL107" s="154"/>
      <c r="JCM107" s="154"/>
      <c r="JCN107" s="154"/>
      <c r="JCO107" s="154"/>
      <c r="JCP107" s="154"/>
      <c r="JCQ107" s="154"/>
      <c r="JCR107" s="154"/>
      <c r="JCS107" s="154"/>
      <c r="JCT107" s="154"/>
      <c r="JCU107" s="154"/>
      <c r="JCV107" s="154"/>
      <c r="JCW107" s="154"/>
      <c r="JCX107" s="154"/>
      <c r="JCY107" s="154"/>
      <c r="JCZ107" s="154"/>
      <c r="JDA107" s="154"/>
      <c r="JDB107" s="154"/>
      <c r="JDC107" s="154"/>
      <c r="JDD107" s="154"/>
      <c r="JDE107" s="154"/>
      <c r="JDF107" s="154"/>
      <c r="JDG107" s="154"/>
      <c r="JDH107" s="154"/>
      <c r="JDI107" s="154"/>
      <c r="JDJ107" s="154"/>
      <c r="JDK107" s="154"/>
      <c r="JDL107" s="154"/>
      <c r="JDM107" s="154"/>
      <c r="JDN107" s="154"/>
      <c r="JDO107" s="154"/>
      <c r="JDP107" s="154"/>
      <c r="JDQ107" s="154"/>
      <c r="JDR107" s="154"/>
      <c r="JDS107" s="154"/>
      <c r="JDT107" s="154"/>
      <c r="JDU107" s="154"/>
      <c r="JDV107" s="154"/>
      <c r="JDW107" s="154"/>
      <c r="JDX107" s="154"/>
      <c r="JDY107" s="154"/>
      <c r="JDZ107" s="154"/>
      <c r="JEA107" s="154"/>
      <c r="JEB107" s="154"/>
      <c r="JEC107" s="154"/>
      <c r="JED107" s="154"/>
      <c r="JEE107" s="154"/>
      <c r="JEF107" s="154"/>
      <c r="JEG107" s="154"/>
      <c r="JEH107" s="154"/>
      <c r="JEI107" s="154"/>
      <c r="JEJ107" s="154"/>
      <c r="JEK107" s="154"/>
      <c r="JEL107" s="154"/>
      <c r="JEM107" s="154"/>
      <c r="JEN107" s="154"/>
      <c r="JEO107" s="154"/>
      <c r="JEP107" s="154"/>
      <c r="JEQ107" s="154"/>
      <c r="JER107" s="154"/>
      <c r="JES107" s="154"/>
      <c r="JET107" s="154"/>
      <c r="JEU107" s="154"/>
      <c r="JEV107" s="154"/>
      <c r="JEW107" s="154"/>
      <c r="JEX107" s="154"/>
      <c r="JEY107" s="154"/>
      <c r="JEZ107" s="154"/>
      <c r="JFA107" s="154"/>
      <c r="JFB107" s="154"/>
      <c r="JFC107" s="154"/>
      <c r="JFD107" s="154"/>
      <c r="JFE107" s="154"/>
      <c r="JFF107" s="154"/>
      <c r="JFG107" s="154"/>
      <c r="JFH107" s="154"/>
      <c r="JFI107" s="154"/>
      <c r="JFJ107" s="154"/>
      <c r="JFK107" s="154"/>
      <c r="JFL107" s="154"/>
      <c r="JFM107" s="154"/>
      <c r="JFN107" s="154"/>
      <c r="JFO107" s="154"/>
      <c r="JFP107" s="154"/>
      <c r="JFQ107" s="154"/>
      <c r="JFR107" s="154"/>
      <c r="JFS107" s="154"/>
      <c r="JFT107" s="154"/>
      <c r="JFU107" s="154"/>
      <c r="JFV107" s="154"/>
      <c r="JFW107" s="154"/>
      <c r="JFX107" s="154"/>
      <c r="JFY107" s="154"/>
      <c r="JFZ107" s="154"/>
      <c r="JGA107" s="154"/>
      <c r="JGB107" s="154"/>
      <c r="JGC107" s="154"/>
      <c r="JGD107" s="154"/>
      <c r="JGE107" s="154"/>
      <c r="JGF107" s="154"/>
      <c r="JGG107" s="154"/>
      <c r="JGH107" s="154"/>
      <c r="JGI107" s="154"/>
      <c r="JGJ107" s="154"/>
      <c r="JGK107" s="154"/>
      <c r="JGL107" s="154"/>
      <c r="JGM107" s="154"/>
      <c r="JGN107" s="154"/>
      <c r="JGO107" s="154"/>
      <c r="JGP107" s="154"/>
      <c r="JGQ107" s="154"/>
      <c r="JGR107" s="154"/>
      <c r="JGS107" s="154"/>
      <c r="JGT107" s="154"/>
      <c r="JGU107" s="154"/>
      <c r="JGV107" s="154"/>
      <c r="JGW107" s="154"/>
      <c r="JGX107" s="154"/>
      <c r="JGY107" s="154"/>
      <c r="JGZ107" s="154"/>
      <c r="JHA107" s="154"/>
      <c r="JHB107" s="154"/>
      <c r="JHC107" s="154"/>
      <c r="JHD107" s="154"/>
      <c r="JHE107" s="154"/>
      <c r="JHF107" s="154"/>
      <c r="JHG107" s="154"/>
      <c r="JHH107" s="154"/>
      <c r="JHI107" s="154"/>
      <c r="JHJ107" s="154"/>
      <c r="JHK107" s="154"/>
      <c r="JHL107" s="154"/>
      <c r="JHM107" s="154"/>
      <c r="JHN107" s="154"/>
      <c r="JHO107" s="154"/>
      <c r="JHP107" s="154"/>
      <c r="JHQ107" s="154"/>
      <c r="JHR107" s="154"/>
      <c r="JHS107" s="154"/>
      <c r="JHT107" s="154"/>
      <c r="JHU107" s="154"/>
      <c r="JHV107" s="154"/>
      <c r="JHW107" s="154"/>
      <c r="JHX107" s="154"/>
      <c r="JHY107" s="154"/>
      <c r="JHZ107" s="154"/>
      <c r="JIA107" s="154"/>
      <c r="JIB107" s="154"/>
      <c r="JIC107" s="154"/>
      <c r="JID107" s="154"/>
      <c r="JIE107" s="154"/>
      <c r="JIF107" s="154"/>
      <c r="JIG107" s="154"/>
      <c r="JIH107" s="154"/>
      <c r="JII107" s="154"/>
      <c r="JIJ107" s="154"/>
      <c r="JIK107" s="154"/>
      <c r="JIL107" s="154"/>
      <c r="JIM107" s="154"/>
      <c r="JIN107" s="154"/>
      <c r="JIO107" s="154"/>
      <c r="JIP107" s="154"/>
      <c r="JIQ107" s="154"/>
      <c r="JIR107" s="154"/>
      <c r="JIS107" s="154"/>
      <c r="JIT107" s="154"/>
      <c r="JIU107" s="154"/>
      <c r="JIV107" s="154"/>
      <c r="JIW107" s="154"/>
      <c r="JIX107" s="154"/>
      <c r="JIY107" s="154"/>
      <c r="JIZ107" s="154"/>
      <c r="JJA107" s="154"/>
      <c r="JJB107" s="154"/>
      <c r="JJC107" s="154"/>
      <c r="JJD107" s="154"/>
      <c r="JJE107" s="154"/>
      <c r="JJF107" s="154"/>
      <c r="JJG107" s="154"/>
      <c r="JJH107" s="154"/>
      <c r="JJI107" s="154"/>
      <c r="JJJ107" s="154"/>
      <c r="JJK107" s="154"/>
      <c r="JJL107" s="154"/>
      <c r="JJM107" s="154"/>
      <c r="JJN107" s="154"/>
      <c r="JJO107" s="154"/>
      <c r="JJP107" s="154"/>
      <c r="JJQ107" s="154"/>
      <c r="JJR107" s="154"/>
      <c r="JJS107" s="154"/>
      <c r="JJT107" s="154"/>
      <c r="JJU107" s="154"/>
      <c r="JJV107" s="154"/>
      <c r="JJW107" s="154"/>
      <c r="JJX107" s="154"/>
      <c r="JJY107" s="154"/>
      <c r="JJZ107" s="154"/>
      <c r="JKA107" s="154"/>
      <c r="JKB107" s="154"/>
      <c r="JKC107" s="154"/>
      <c r="JKD107" s="154"/>
      <c r="JKE107" s="154"/>
      <c r="JKF107" s="154"/>
      <c r="JKG107" s="154"/>
      <c r="JKH107" s="154"/>
      <c r="JKI107" s="154"/>
      <c r="JKJ107" s="154"/>
      <c r="JKK107" s="154"/>
      <c r="JKL107" s="154"/>
      <c r="JKM107" s="154"/>
      <c r="JKN107" s="154"/>
      <c r="JKO107" s="154"/>
      <c r="JKP107" s="154"/>
      <c r="JKQ107" s="154"/>
      <c r="JKR107" s="154"/>
      <c r="JKS107" s="154"/>
      <c r="JKT107" s="154"/>
      <c r="JKU107" s="154"/>
      <c r="JKV107" s="154"/>
      <c r="JKW107" s="154"/>
      <c r="JKX107" s="154"/>
      <c r="JKY107" s="154"/>
      <c r="JKZ107" s="154"/>
      <c r="JLA107" s="154"/>
      <c r="JLB107" s="154"/>
      <c r="JLC107" s="154"/>
      <c r="JLD107" s="154"/>
      <c r="JLE107" s="154"/>
      <c r="JLF107" s="154"/>
      <c r="JLG107" s="154"/>
      <c r="JLH107" s="154"/>
      <c r="JLI107" s="154"/>
      <c r="JLJ107" s="154"/>
      <c r="JLK107" s="154"/>
      <c r="JLL107" s="154"/>
      <c r="JLM107" s="154"/>
      <c r="JLN107" s="154"/>
      <c r="JLO107" s="154"/>
      <c r="JLP107" s="154"/>
      <c r="JLQ107" s="154"/>
      <c r="JLR107" s="154"/>
      <c r="JLS107" s="154"/>
      <c r="JLT107" s="154"/>
      <c r="JLU107" s="154"/>
      <c r="JLV107" s="154"/>
      <c r="JLW107" s="154"/>
      <c r="JLX107" s="154"/>
      <c r="JLY107" s="154"/>
      <c r="JLZ107" s="154"/>
      <c r="JMA107" s="154"/>
      <c r="JMB107" s="154"/>
      <c r="JMC107" s="154"/>
      <c r="JMD107" s="154"/>
      <c r="JME107" s="154"/>
      <c r="JMF107" s="154"/>
      <c r="JMG107" s="154"/>
      <c r="JMH107" s="154"/>
      <c r="JMI107" s="154"/>
      <c r="JMJ107" s="154"/>
      <c r="JMK107" s="154"/>
      <c r="JML107" s="154"/>
      <c r="JMM107" s="154"/>
      <c r="JMN107" s="154"/>
      <c r="JMO107" s="154"/>
      <c r="JMP107" s="154"/>
      <c r="JMQ107" s="154"/>
      <c r="JMR107" s="154"/>
      <c r="JMS107" s="154"/>
      <c r="JMT107" s="154"/>
      <c r="JMU107" s="154"/>
      <c r="JMV107" s="154"/>
      <c r="JMW107" s="154"/>
      <c r="JMX107" s="154"/>
      <c r="JMY107" s="154"/>
      <c r="JMZ107" s="154"/>
      <c r="JNA107" s="154"/>
      <c r="JNB107" s="154"/>
      <c r="JNC107" s="154"/>
      <c r="JND107" s="154"/>
      <c r="JNE107" s="154"/>
      <c r="JNF107" s="154"/>
      <c r="JNG107" s="154"/>
      <c r="JNH107" s="154"/>
      <c r="JNI107" s="154"/>
      <c r="JNJ107" s="154"/>
      <c r="JNK107" s="154"/>
      <c r="JNL107" s="154"/>
      <c r="JNM107" s="154"/>
      <c r="JNN107" s="154"/>
      <c r="JNO107" s="154"/>
      <c r="JNP107" s="154"/>
      <c r="JNQ107" s="154"/>
      <c r="JNR107" s="154"/>
      <c r="JNS107" s="154"/>
      <c r="JNT107" s="154"/>
      <c r="JNU107" s="154"/>
      <c r="JNV107" s="154"/>
      <c r="JNW107" s="154"/>
      <c r="JNX107" s="154"/>
      <c r="JNY107" s="154"/>
      <c r="JNZ107" s="154"/>
      <c r="JOA107" s="154"/>
      <c r="JOB107" s="154"/>
      <c r="JOC107" s="154"/>
      <c r="JOD107" s="154"/>
      <c r="JOE107" s="154"/>
      <c r="JOF107" s="154"/>
      <c r="JOG107" s="154"/>
      <c r="JOH107" s="154"/>
      <c r="JOI107" s="154"/>
      <c r="JOJ107" s="154"/>
      <c r="JOK107" s="154"/>
      <c r="JOL107" s="154"/>
      <c r="JOM107" s="154"/>
      <c r="JON107" s="154"/>
      <c r="JOO107" s="154"/>
      <c r="JOP107" s="154"/>
      <c r="JOQ107" s="154"/>
      <c r="JOR107" s="154"/>
      <c r="JOS107" s="154"/>
      <c r="JOT107" s="154"/>
      <c r="JOU107" s="154"/>
      <c r="JOV107" s="154"/>
      <c r="JOW107" s="154"/>
      <c r="JOX107" s="154"/>
      <c r="JOY107" s="154"/>
      <c r="JOZ107" s="154"/>
      <c r="JPA107" s="154"/>
      <c r="JPB107" s="154"/>
      <c r="JPC107" s="154"/>
      <c r="JPD107" s="154"/>
      <c r="JPE107" s="154"/>
      <c r="JPF107" s="154"/>
      <c r="JPG107" s="154"/>
      <c r="JPH107" s="154"/>
      <c r="JPI107" s="154"/>
      <c r="JPJ107" s="154"/>
      <c r="JPK107" s="154"/>
      <c r="JPL107" s="154"/>
      <c r="JPM107" s="154"/>
      <c r="JPN107" s="154"/>
      <c r="JPO107" s="154"/>
      <c r="JPP107" s="154"/>
      <c r="JPQ107" s="154"/>
      <c r="JPR107" s="154"/>
      <c r="JPS107" s="154"/>
      <c r="JPT107" s="154"/>
      <c r="JPU107" s="154"/>
      <c r="JPV107" s="154"/>
      <c r="JPW107" s="154"/>
      <c r="JPX107" s="154"/>
      <c r="JPY107" s="154"/>
      <c r="JPZ107" s="154"/>
      <c r="JQA107" s="154"/>
      <c r="JQB107" s="154"/>
      <c r="JQC107" s="154"/>
      <c r="JQD107" s="154"/>
      <c r="JQE107" s="154"/>
      <c r="JQF107" s="154"/>
      <c r="JQG107" s="154"/>
      <c r="JQH107" s="154"/>
      <c r="JQI107" s="154"/>
      <c r="JQJ107" s="154"/>
      <c r="JQK107" s="154"/>
      <c r="JQL107" s="154"/>
      <c r="JQM107" s="154"/>
      <c r="JQN107" s="154"/>
      <c r="JQO107" s="154"/>
      <c r="JQP107" s="154"/>
      <c r="JQQ107" s="154"/>
      <c r="JQR107" s="154"/>
      <c r="JQS107" s="154"/>
      <c r="JQT107" s="154"/>
      <c r="JQU107" s="154"/>
      <c r="JQV107" s="154"/>
      <c r="JQW107" s="154"/>
      <c r="JQX107" s="154"/>
      <c r="JQY107" s="154"/>
      <c r="JQZ107" s="154"/>
      <c r="JRA107" s="154"/>
      <c r="JRB107" s="154"/>
      <c r="JRC107" s="154"/>
      <c r="JRD107" s="154"/>
      <c r="JRE107" s="154"/>
      <c r="JRF107" s="154"/>
      <c r="JRG107" s="154"/>
      <c r="JRH107" s="154"/>
      <c r="JRI107" s="154"/>
      <c r="JRJ107" s="154"/>
      <c r="JRK107" s="154"/>
      <c r="JRL107" s="154"/>
      <c r="JRM107" s="154"/>
      <c r="JRN107" s="154"/>
      <c r="JRO107" s="154"/>
      <c r="JRP107" s="154"/>
      <c r="JRQ107" s="154"/>
      <c r="JRR107" s="154"/>
      <c r="JRS107" s="154"/>
      <c r="JRT107" s="154"/>
      <c r="JRU107" s="154"/>
      <c r="JRV107" s="154"/>
      <c r="JRW107" s="154"/>
      <c r="JRX107" s="154"/>
      <c r="JRY107" s="154"/>
      <c r="JRZ107" s="154"/>
      <c r="JSA107" s="154"/>
      <c r="JSB107" s="154"/>
      <c r="JSC107" s="154"/>
      <c r="JSD107" s="154"/>
      <c r="JSE107" s="154"/>
      <c r="JSF107" s="154"/>
      <c r="JSG107" s="154"/>
      <c r="JSH107" s="154"/>
      <c r="JSI107" s="154"/>
      <c r="JSJ107" s="154"/>
      <c r="JSK107" s="154"/>
      <c r="JSL107" s="154"/>
      <c r="JSM107" s="154"/>
      <c r="JSN107" s="154"/>
      <c r="JSO107" s="154"/>
      <c r="JSP107" s="154"/>
      <c r="JSQ107" s="154"/>
      <c r="JSR107" s="154"/>
      <c r="JSS107" s="154"/>
      <c r="JST107" s="154"/>
      <c r="JSU107" s="154"/>
      <c r="JSV107" s="154"/>
      <c r="JSW107" s="154"/>
      <c r="JSX107" s="154"/>
      <c r="JSY107" s="154"/>
      <c r="JSZ107" s="154"/>
      <c r="JTA107" s="154"/>
      <c r="JTB107" s="154"/>
      <c r="JTC107" s="154"/>
      <c r="JTD107" s="154"/>
      <c r="JTE107" s="154"/>
      <c r="JTF107" s="154"/>
      <c r="JTG107" s="154"/>
      <c r="JTH107" s="154"/>
      <c r="JTI107" s="154"/>
      <c r="JTJ107" s="154"/>
      <c r="JTK107" s="154"/>
      <c r="JTL107" s="154"/>
      <c r="JTM107" s="154"/>
      <c r="JTN107" s="154"/>
      <c r="JTO107" s="154"/>
      <c r="JTP107" s="154"/>
      <c r="JTQ107" s="154"/>
      <c r="JTR107" s="154"/>
      <c r="JTS107" s="154"/>
      <c r="JTT107" s="154"/>
      <c r="JTU107" s="154"/>
      <c r="JTV107" s="154"/>
      <c r="JTW107" s="154"/>
      <c r="JTX107" s="154"/>
      <c r="JTY107" s="154"/>
      <c r="JTZ107" s="154"/>
      <c r="JUA107" s="154"/>
      <c r="JUB107" s="154"/>
      <c r="JUC107" s="154"/>
      <c r="JUD107" s="154"/>
      <c r="JUE107" s="154"/>
      <c r="JUF107" s="154"/>
      <c r="JUG107" s="154"/>
      <c r="JUH107" s="154"/>
      <c r="JUI107" s="154"/>
      <c r="JUJ107" s="154"/>
      <c r="JUK107" s="154"/>
      <c r="JUL107" s="154"/>
      <c r="JUM107" s="154"/>
      <c r="JUN107" s="154"/>
      <c r="JUO107" s="154"/>
      <c r="JUP107" s="154"/>
      <c r="JUQ107" s="154"/>
      <c r="JUR107" s="154"/>
      <c r="JUS107" s="154"/>
      <c r="JUT107" s="154"/>
      <c r="JUU107" s="154"/>
      <c r="JUV107" s="154"/>
      <c r="JUW107" s="154"/>
      <c r="JUX107" s="154"/>
      <c r="JUY107" s="154"/>
      <c r="JUZ107" s="154"/>
      <c r="JVA107" s="154"/>
      <c r="JVB107" s="154"/>
      <c r="JVC107" s="154"/>
      <c r="JVD107" s="154"/>
      <c r="JVE107" s="154"/>
      <c r="JVF107" s="154"/>
      <c r="JVG107" s="154"/>
      <c r="JVH107" s="154"/>
      <c r="JVI107" s="154"/>
      <c r="JVJ107" s="154"/>
      <c r="JVK107" s="154"/>
      <c r="JVL107" s="154"/>
      <c r="JVM107" s="154"/>
      <c r="JVN107" s="154"/>
      <c r="JVO107" s="154"/>
      <c r="JVP107" s="154"/>
      <c r="JVQ107" s="154"/>
      <c r="JVR107" s="154"/>
      <c r="JVS107" s="154"/>
      <c r="JVT107" s="154"/>
      <c r="JVU107" s="154"/>
      <c r="JVV107" s="154"/>
      <c r="JVW107" s="154"/>
      <c r="JVX107" s="154"/>
      <c r="JVY107" s="154"/>
      <c r="JVZ107" s="154"/>
      <c r="JWA107" s="154"/>
      <c r="JWB107" s="154"/>
      <c r="JWC107" s="154"/>
      <c r="JWD107" s="154"/>
      <c r="JWE107" s="154"/>
      <c r="JWF107" s="154"/>
      <c r="JWG107" s="154"/>
      <c r="JWH107" s="154"/>
      <c r="JWI107" s="154"/>
      <c r="JWJ107" s="154"/>
      <c r="JWK107" s="154"/>
      <c r="JWL107" s="154"/>
      <c r="JWM107" s="154"/>
      <c r="JWN107" s="154"/>
      <c r="JWO107" s="154"/>
      <c r="JWP107" s="154"/>
      <c r="JWQ107" s="154"/>
      <c r="JWR107" s="154"/>
      <c r="JWS107" s="154"/>
      <c r="JWT107" s="154"/>
      <c r="JWU107" s="154"/>
      <c r="JWV107" s="154"/>
      <c r="JWW107" s="154"/>
      <c r="JWX107" s="154"/>
      <c r="JWY107" s="154"/>
      <c r="JWZ107" s="154"/>
      <c r="JXA107" s="154"/>
      <c r="JXB107" s="154"/>
      <c r="JXC107" s="154"/>
      <c r="JXD107" s="154"/>
      <c r="JXE107" s="154"/>
      <c r="JXF107" s="154"/>
      <c r="JXG107" s="154"/>
      <c r="JXH107" s="154"/>
      <c r="JXI107" s="154"/>
      <c r="JXJ107" s="154"/>
      <c r="JXK107" s="154"/>
      <c r="JXL107" s="154"/>
      <c r="JXM107" s="154"/>
      <c r="JXN107" s="154"/>
      <c r="JXO107" s="154"/>
      <c r="JXP107" s="154"/>
      <c r="JXQ107" s="154"/>
      <c r="JXR107" s="154"/>
      <c r="JXS107" s="154"/>
      <c r="JXT107" s="154"/>
      <c r="JXU107" s="154"/>
      <c r="JXV107" s="154"/>
      <c r="JXW107" s="154"/>
      <c r="JXX107" s="154"/>
      <c r="JXY107" s="154"/>
      <c r="JXZ107" s="154"/>
      <c r="JYA107" s="154"/>
      <c r="JYB107" s="154"/>
      <c r="JYC107" s="154"/>
      <c r="JYD107" s="154"/>
      <c r="JYE107" s="154"/>
      <c r="JYF107" s="154"/>
      <c r="JYG107" s="154"/>
      <c r="JYH107" s="154"/>
      <c r="JYI107" s="154"/>
      <c r="JYJ107" s="154"/>
      <c r="JYK107" s="154"/>
      <c r="JYL107" s="154"/>
      <c r="JYM107" s="154"/>
      <c r="JYN107" s="154"/>
      <c r="JYO107" s="154"/>
      <c r="JYP107" s="154"/>
      <c r="JYQ107" s="154"/>
      <c r="JYR107" s="154"/>
      <c r="JYS107" s="154"/>
      <c r="JYT107" s="154"/>
      <c r="JYU107" s="154"/>
      <c r="JYV107" s="154"/>
      <c r="JYW107" s="154"/>
      <c r="JYX107" s="154"/>
      <c r="JYY107" s="154"/>
      <c r="JYZ107" s="154"/>
      <c r="JZA107" s="154"/>
      <c r="JZB107" s="154"/>
      <c r="JZC107" s="154"/>
      <c r="JZD107" s="154"/>
      <c r="JZE107" s="154"/>
      <c r="JZF107" s="154"/>
      <c r="JZG107" s="154"/>
      <c r="JZH107" s="154"/>
      <c r="JZI107" s="154"/>
      <c r="JZJ107" s="154"/>
      <c r="JZK107" s="154"/>
      <c r="JZL107" s="154"/>
      <c r="JZM107" s="154"/>
      <c r="JZN107" s="154"/>
      <c r="JZO107" s="154"/>
      <c r="JZP107" s="154"/>
      <c r="JZQ107" s="154"/>
      <c r="JZR107" s="154"/>
      <c r="JZS107" s="154"/>
      <c r="JZT107" s="154"/>
      <c r="JZU107" s="154"/>
      <c r="JZV107" s="154"/>
      <c r="JZW107" s="154"/>
      <c r="JZX107" s="154"/>
      <c r="JZY107" s="154"/>
      <c r="JZZ107" s="154"/>
      <c r="KAA107" s="154"/>
      <c r="KAB107" s="154"/>
      <c r="KAC107" s="154"/>
      <c r="KAD107" s="154"/>
      <c r="KAE107" s="154"/>
      <c r="KAF107" s="154"/>
      <c r="KAG107" s="154"/>
      <c r="KAH107" s="154"/>
      <c r="KAI107" s="154"/>
      <c r="KAJ107" s="154"/>
      <c r="KAK107" s="154"/>
      <c r="KAL107" s="154"/>
      <c r="KAM107" s="154"/>
      <c r="KAN107" s="154"/>
      <c r="KAO107" s="154"/>
      <c r="KAP107" s="154"/>
      <c r="KAQ107" s="154"/>
      <c r="KAR107" s="154"/>
      <c r="KAS107" s="154"/>
      <c r="KAT107" s="154"/>
      <c r="KAU107" s="154"/>
      <c r="KAV107" s="154"/>
      <c r="KAW107" s="154"/>
      <c r="KAX107" s="154"/>
      <c r="KAY107" s="154"/>
      <c r="KAZ107" s="154"/>
      <c r="KBA107" s="154"/>
      <c r="KBB107" s="154"/>
      <c r="KBC107" s="154"/>
      <c r="KBD107" s="154"/>
      <c r="KBE107" s="154"/>
      <c r="KBF107" s="154"/>
      <c r="KBG107" s="154"/>
      <c r="KBH107" s="154"/>
      <c r="KBI107" s="154"/>
      <c r="KBJ107" s="154"/>
      <c r="KBK107" s="154"/>
      <c r="KBL107" s="154"/>
      <c r="KBM107" s="154"/>
      <c r="KBN107" s="154"/>
      <c r="KBO107" s="154"/>
      <c r="KBP107" s="154"/>
      <c r="KBQ107" s="154"/>
      <c r="KBR107" s="154"/>
      <c r="KBS107" s="154"/>
      <c r="KBT107" s="154"/>
      <c r="KBU107" s="154"/>
      <c r="KBV107" s="154"/>
      <c r="KBW107" s="154"/>
      <c r="KBX107" s="154"/>
      <c r="KBY107" s="154"/>
      <c r="KBZ107" s="154"/>
      <c r="KCA107" s="154"/>
      <c r="KCB107" s="154"/>
      <c r="KCC107" s="154"/>
      <c r="KCD107" s="154"/>
      <c r="KCE107" s="154"/>
      <c r="KCF107" s="154"/>
      <c r="KCG107" s="154"/>
      <c r="KCH107" s="154"/>
      <c r="KCI107" s="154"/>
      <c r="KCJ107" s="154"/>
      <c r="KCK107" s="154"/>
      <c r="KCL107" s="154"/>
      <c r="KCM107" s="154"/>
      <c r="KCN107" s="154"/>
      <c r="KCO107" s="154"/>
      <c r="KCP107" s="154"/>
      <c r="KCQ107" s="154"/>
      <c r="KCR107" s="154"/>
      <c r="KCS107" s="154"/>
      <c r="KCT107" s="154"/>
      <c r="KCU107" s="154"/>
      <c r="KCV107" s="154"/>
      <c r="KCW107" s="154"/>
      <c r="KCX107" s="154"/>
      <c r="KCY107" s="154"/>
      <c r="KCZ107" s="154"/>
      <c r="KDA107" s="154"/>
      <c r="KDB107" s="154"/>
      <c r="KDC107" s="154"/>
      <c r="KDD107" s="154"/>
      <c r="KDE107" s="154"/>
      <c r="KDF107" s="154"/>
      <c r="KDG107" s="154"/>
      <c r="KDH107" s="154"/>
      <c r="KDI107" s="154"/>
      <c r="KDJ107" s="154"/>
      <c r="KDK107" s="154"/>
      <c r="KDL107" s="154"/>
      <c r="KDM107" s="154"/>
      <c r="KDN107" s="154"/>
      <c r="KDO107" s="154"/>
      <c r="KDP107" s="154"/>
      <c r="KDQ107" s="154"/>
      <c r="KDR107" s="154"/>
      <c r="KDS107" s="154"/>
      <c r="KDT107" s="154"/>
      <c r="KDU107" s="154"/>
      <c r="KDV107" s="154"/>
      <c r="KDW107" s="154"/>
      <c r="KDX107" s="154"/>
      <c r="KDY107" s="154"/>
      <c r="KDZ107" s="154"/>
      <c r="KEA107" s="154"/>
      <c r="KEB107" s="154"/>
      <c r="KEC107" s="154"/>
      <c r="KED107" s="154"/>
      <c r="KEE107" s="154"/>
      <c r="KEF107" s="154"/>
      <c r="KEG107" s="154"/>
      <c r="KEH107" s="154"/>
      <c r="KEI107" s="154"/>
      <c r="KEJ107" s="154"/>
      <c r="KEK107" s="154"/>
      <c r="KEL107" s="154"/>
      <c r="KEM107" s="154"/>
      <c r="KEN107" s="154"/>
      <c r="KEO107" s="154"/>
      <c r="KEP107" s="154"/>
      <c r="KEQ107" s="154"/>
      <c r="KER107" s="154"/>
      <c r="KES107" s="154"/>
      <c r="KET107" s="154"/>
      <c r="KEU107" s="154"/>
      <c r="KEV107" s="154"/>
      <c r="KEW107" s="154"/>
      <c r="KEX107" s="154"/>
      <c r="KEY107" s="154"/>
      <c r="KEZ107" s="154"/>
      <c r="KFA107" s="154"/>
      <c r="KFB107" s="154"/>
      <c r="KFC107" s="154"/>
      <c r="KFD107" s="154"/>
      <c r="KFE107" s="154"/>
      <c r="KFF107" s="154"/>
      <c r="KFG107" s="154"/>
      <c r="KFH107" s="154"/>
      <c r="KFI107" s="154"/>
      <c r="KFJ107" s="154"/>
      <c r="KFK107" s="154"/>
      <c r="KFL107" s="154"/>
      <c r="KFM107" s="154"/>
      <c r="KFN107" s="154"/>
      <c r="KFO107" s="154"/>
      <c r="KFP107" s="154"/>
      <c r="KFQ107" s="154"/>
      <c r="KFR107" s="154"/>
      <c r="KFS107" s="154"/>
      <c r="KFT107" s="154"/>
      <c r="KFU107" s="154"/>
      <c r="KFV107" s="154"/>
      <c r="KFW107" s="154"/>
      <c r="KFX107" s="154"/>
      <c r="KFY107" s="154"/>
      <c r="KFZ107" s="154"/>
      <c r="KGA107" s="154"/>
      <c r="KGB107" s="154"/>
      <c r="KGC107" s="154"/>
      <c r="KGD107" s="154"/>
      <c r="KGE107" s="154"/>
      <c r="KGF107" s="154"/>
      <c r="KGG107" s="154"/>
      <c r="KGH107" s="154"/>
      <c r="KGI107" s="154"/>
      <c r="KGJ107" s="154"/>
      <c r="KGK107" s="154"/>
      <c r="KGL107" s="154"/>
      <c r="KGM107" s="154"/>
      <c r="KGN107" s="154"/>
      <c r="KGO107" s="154"/>
      <c r="KGP107" s="154"/>
      <c r="KGQ107" s="154"/>
      <c r="KGR107" s="154"/>
      <c r="KGS107" s="154"/>
      <c r="KGT107" s="154"/>
      <c r="KGU107" s="154"/>
      <c r="KGV107" s="154"/>
      <c r="KGW107" s="154"/>
      <c r="KGX107" s="154"/>
      <c r="KGY107" s="154"/>
      <c r="KGZ107" s="154"/>
      <c r="KHA107" s="154"/>
      <c r="KHB107" s="154"/>
      <c r="KHC107" s="154"/>
      <c r="KHD107" s="154"/>
      <c r="KHE107" s="154"/>
      <c r="KHF107" s="154"/>
      <c r="KHG107" s="154"/>
      <c r="KHH107" s="154"/>
      <c r="KHI107" s="154"/>
      <c r="KHJ107" s="154"/>
      <c r="KHK107" s="154"/>
      <c r="KHL107" s="154"/>
      <c r="KHM107" s="154"/>
      <c r="KHN107" s="154"/>
      <c r="KHO107" s="154"/>
      <c r="KHP107" s="154"/>
      <c r="KHQ107" s="154"/>
      <c r="KHR107" s="154"/>
      <c r="KHS107" s="154"/>
      <c r="KHT107" s="154"/>
      <c r="KHU107" s="154"/>
      <c r="KHV107" s="154"/>
      <c r="KHW107" s="154"/>
      <c r="KHX107" s="154"/>
      <c r="KHY107" s="154"/>
      <c r="KHZ107" s="154"/>
      <c r="KIA107" s="154"/>
      <c r="KIB107" s="154"/>
      <c r="KIC107" s="154"/>
      <c r="KID107" s="154"/>
      <c r="KIE107" s="154"/>
      <c r="KIF107" s="154"/>
      <c r="KIG107" s="154"/>
      <c r="KIH107" s="154"/>
      <c r="KII107" s="154"/>
      <c r="KIJ107" s="154"/>
      <c r="KIK107" s="154"/>
      <c r="KIL107" s="154"/>
      <c r="KIM107" s="154"/>
      <c r="KIN107" s="154"/>
      <c r="KIO107" s="154"/>
      <c r="KIP107" s="154"/>
      <c r="KIQ107" s="154"/>
      <c r="KIR107" s="154"/>
      <c r="KIS107" s="154"/>
      <c r="KIT107" s="154"/>
      <c r="KIU107" s="154"/>
      <c r="KIV107" s="154"/>
      <c r="KIW107" s="154"/>
      <c r="KIX107" s="154"/>
      <c r="KIY107" s="154"/>
      <c r="KIZ107" s="154"/>
      <c r="KJA107" s="154"/>
      <c r="KJB107" s="154"/>
      <c r="KJC107" s="154"/>
      <c r="KJD107" s="154"/>
      <c r="KJE107" s="154"/>
      <c r="KJF107" s="154"/>
      <c r="KJG107" s="154"/>
      <c r="KJH107" s="154"/>
      <c r="KJI107" s="154"/>
      <c r="KJJ107" s="154"/>
      <c r="KJK107" s="154"/>
      <c r="KJL107" s="154"/>
      <c r="KJM107" s="154"/>
      <c r="KJN107" s="154"/>
      <c r="KJO107" s="154"/>
      <c r="KJP107" s="154"/>
      <c r="KJQ107" s="154"/>
      <c r="KJR107" s="154"/>
      <c r="KJS107" s="154"/>
      <c r="KJT107" s="154"/>
      <c r="KJU107" s="154"/>
      <c r="KJV107" s="154"/>
      <c r="KJW107" s="154"/>
      <c r="KJX107" s="154"/>
      <c r="KJY107" s="154"/>
      <c r="KJZ107" s="154"/>
      <c r="KKA107" s="154"/>
      <c r="KKB107" s="154"/>
      <c r="KKC107" s="154"/>
      <c r="KKD107" s="154"/>
      <c r="KKE107" s="154"/>
      <c r="KKF107" s="154"/>
      <c r="KKG107" s="154"/>
      <c r="KKH107" s="154"/>
      <c r="KKI107" s="154"/>
      <c r="KKJ107" s="154"/>
      <c r="KKK107" s="154"/>
      <c r="KKL107" s="154"/>
      <c r="KKM107" s="154"/>
      <c r="KKN107" s="154"/>
      <c r="KKO107" s="154"/>
      <c r="KKP107" s="154"/>
      <c r="KKQ107" s="154"/>
      <c r="KKR107" s="154"/>
      <c r="KKS107" s="154"/>
      <c r="KKT107" s="154"/>
      <c r="KKU107" s="154"/>
      <c r="KKV107" s="154"/>
      <c r="KKW107" s="154"/>
      <c r="KKX107" s="154"/>
      <c r="KKY107" s="154"/>
      <c r="KKZ107" s="154"/>
      <c r="KLA107" s="154"/>
      <c r="KLB107" s="154"/>
      <c r="KLC107" s="154"/>
      <c r="KLD107" s="154"/>
      <c r="KLE107" s="154"/>
      <c r="KLF107" s="154"/>
      <c r="KLG107" s="154"/>
      <c r="KLH107" s="154"/>
      <c r="KLI107" s="154"/>
      <c r="KLJ107" s="154"/>
      <c r="KLK107" s="154"/>
      <c r="KLL107" s="154"/>
      <c r="KLM107" s="154"/>
      <c r="KLN107" s="154"/>
      <c r="KLO107" s="154"/>
      <c r="KLP107" s="154"/>
      <c r="KLQ107" s="154"/>
      <c r="KLR107" s="154"/>
      <c r="KLS107" s="154"/>
      <c r="KLT107" s="154"/>
      <c r="KLU107" s="154"/>
      <c r="KLV107" s="154"/>
      <c r="KLW107" s="154"/>
      <c r="KLX107" s="154"/>
      <c r="KLY107" s="154"/>
      <c r="KLZ107" s="154"/>
      <c r="KMA107" s="154"/>
      <c r="KMB107" s="154"/>
      <c r="KMC107" s="154"/>
      <c r="KMD107" s="154"/>
      <c r="KME107" s="154"/>
      <c r="KMF107" s="154"/>
      <c r="KMG107" s="154"/>
      <c r="KMH107" s="154"/>
      <c r="KMI107" s="154"/>
      <c r="KMJ107" s="154"/>
      <c r="KMK107" s="154"/>
      <c r="KML107" s="154"/>
      <c r="KMM107" s="154"/>
      <c r="KMN107" s="154"/>
      <c r="KMO107" s="154"/>
      <c r="KMP107" s="154"/>
      <c r="KMQ107" s="154"/>
      <c r="KMR107" s="154"/>
      <c r="KMS107" s="154"/>
      <c r="KMT107" s="154"/>
      <c r="KMU107" s="154"/>
      <c r="KMV107" s="154"/>
      <c r="KMW107" s="154"/>
      <c r="KMX107" s="154"/>
      <c r="KMY107" s="154"/>
      <c r="KMZ107" s="154"/>
      <c r="KNA107" s="154"/>
      <c r="KNB107" s="154"/>
      <c r="KNC107" s="154"/>
      <c r="KND107" s="154"/>
      <c r="KNE107" s="154"/>
      <c r="KNF107" s="154"/>
      <c r="KNG107" s="154"/>
      <c r="KNH107" s="154"/>
      <c r="KNI107" s="154"/>
      <c r="KNJ107" s="154"/>
      <c r="KNK107" s="154"/>
      <c r="KNL107" s="154"/>
      <c r="KNM107" s="154"/>
      <c r="KNN107" s="154"/>
      <c r="KNO107" s="154"/>
      <c r="KNP107" s="154"/>
      <c r="KNQ107" s="154"/>
      <c r="KNR107" s="154"/>
      <c r="KNS107" s="154"/>
      <c r="KNT107" s="154"/>
      <c r="KNU107" s="154"/>
      <c r="KNV107" s="154"/>
      <c r="KNW107" s="154"/>
      <c r="KNX107" s="154"/>
      <c r="KNY107" s="154"/>
      <c r="KNZ107" s="154"/>
      <c r="KOA107" s="154"/>
      <c r="KOB107" s="154"/>
      <c r="KOC107" s="154"/>
      <c r="KOD107" s="154"/>
      <c r="KOE107" s="154"/>
      <c r="KOF107" s="154"/>
      <c r="KOG107" s="154"/>
      <c r="KOH107" s="154"/>
      <c r="KOI107" s="154"/>
      <c r="KOJ107" s="154"/>
      <c r="KOK107" s="154"/>
      <c r="KOL107" s="154"/>
      <c r="KOM107" s="154"/>
      <c r="KON107" s="154"/>
      <c r="KOO107" s="154"/>
      <c r="KOP107" s="154"/>
      <c r="KOQ107" s="154"/>
      <c r="KOR107" s="154"/>
      <c r="KOS107" s="154"/>
      <c r="KOT107" s="154"/>
      <c r="KOU107" s="154"/>
      <c r="KOV107" s="154"/>
      <c r="KOW107" s="154"/>
      <c r="KOX107" s="154"/>
      <c r="KOY107" s="154"/>
      <c r="KOZ107" s="154"/>
      <c r="KPA107" s="154"/>
      <c r="KPB107" s="154"/>
      <c r="KPC107" s="154"/>
      <c r="KPD107" s="154"/>
      <c r="KPE107" s="154"/>
      <c r="KPF107" s="154"/>
      <c r="KPG107" s="154"/>
      <c r="KPH107" s="154"/>
      <c r="KPI107" s="154"/>
      <c r="KPJ107" s="154"/>
      <c r="KPK107" s="154"/>
      <c r="KPL107" s="154"/>
      <c r="KPM107" s="154"/>
      <c r="KPN107" s="154"/>
      <c r="KPO107" s="154"/>
      <c r="KPP107" s="154"/>
      <c r="KPQ107" s="154"/>
      <c r="KPR107" s="154"/>
      <c r="KPS107" s="154"/>
      <c r="KPT107" s="154"/>
      <c r="KPU107" s="154"/>
      <c r="KPV107" s="154"/>
      <c r="KPW107" s="154"/>
      <c r="KPX107" s="154"/>
      <c r="KPY107" s="154"/>
      <c r="KPZ107" s="154"/>
      <c r="KQA107" s="154"/>
      <c r="KQB107" s="154"/>
      <c r="KQC107" s="154"/>
      <c r="KQD107" s="154"/>
      <c r="KQE107" s="154"/>
      <c r="KQF107" s="154"/>
      <c r="KQG107" s="154"/>
      <c r="KQH107" s="154"/>
      <c r="KQI107" s="154"/>
      <c r="KQJ107" s="154"/>
      <c r="KQK107" s="154"/>
      <c r="KQL107" s="154"/>
      <c r="KQM107" s="154"/>
      <c r="KQN107" s="154"/>
      <c r="KQO107" s="154"/>
      <c r="KQP107" s="154"/>
      <c r="KQQ107" s="154"/>
      <c r="KQR107" s="154"/>
      <c r="KQS107" s="154"/>
      <c r="KQT107" s="154"/>
      <c r="KQU107" s="154"/>
      <c r="KQV107" s="154"/>
      <c r="KQW107" s="154"/>
      <c r="KQX107" s="154"/>
      <c r="KQY107" s="154"/>
      <c r="KQZ107" s="154"/>
      <c r="KRA107" s="154"/>
      <c r="KRB107" s="154"/>
      <c r="KRC107" s="154"/>
      <c r="KRD107" s="154"/>
      <c r="KRE107" s="154"/>
      <c r="KRF107" s="154"/>
      <c r="KRG107" s="154"/>
      <c r="KRH107" s="154"/>
      <c r="KRI107" s="154"/>
      <c r="KRJ107" s="154"/>
      <c r="KRK107" s="154"/>
      <c r="KRL107" s="154"/>
      <c r="KRM107" s="154"/>
      <c r="KRN107" s="154"/>
      <c r="KRO107" s="154"/>
      <c r="KRP107" s="154"/>
      <c r="KRQ107" s="154"/>
      <c r="KRR107" s="154"/>
      <c r="KRS107" s="154"/>
      <c r="KRT107" s="154"/>
      <c r="KRU107" s="154"/>
      <c r="KRV107" s="154"/>
      <c r="KRW107" s="154"/>
      <c r="KRX107" s="154"/>
      <c r="KRY107" s="154"/>
      <c r="KRZ107" s="154"/>
      <c r="KSA107" s="154"/>
      <c r="KSB107" s="154"/>
      <c r="KSC107" s="154"/>
      <c r="KSD107" s="154"/>
      <c r="KSE107" s="154"/>
      <c r="KSF107" s="154"/>
      <c r="KSG107" s="154"/>
      <c r="KSH107" s="154"/>
      <c r="KSI107" s="154"/>
      <c r="KSJ107" s="154"/>
      <c r="KSK107" s="154"/>
      <c r="KSL107" s="154"/>
      <c r="KSM107" s="154"/>
      <c r="KSN107" s="154"/>
      <c r="KSO107" s="154"/>
      <c r="KSP107" s="154"/>
      <c r="KSQ107" s="154"/>
      <c r="KSR107" s="154"/>
      <c r="KSS107" s="154"/>
      <c r="KST107" s="154"/>
      <c r="KSU107" s="154"/>
      <c r="KSV107" s="154"/>
      <c r="KSW107" s="154"/>
      <c r="KSX107" s="154"/>
      <c r="KSY107" s="154"/>
      <c r="KSZ107" s="154"/>
      <c r="KTA107" s="154"/>
      <c r="KTB107" s="154"/>
      <c r="KTC107" s="154"/>
      <c r="KTD107" s="154"/>
      <c r="KTE107" s="154"/>
      <c r="KTF107" s="154"/>
      <c r="KTG107" s="154"/>
      <c r="KTH107" s="154"/>
      <c r="KTI107" s="154"/>
      <c r="KTJ107" s="154"/>
      <c r="KTK107" s="154"/>
      <c r="KTL107" s="154"/>
      <c r="KTM107" s="154"/>
      <c r="KTN107" s="154"/>
      <c r="KTO107" s="154"/>
      <c r="KTP107" s="154"/>
      <c r="KTQ107" s="154"/>
      <c r="KTR107" s="154"/>
      <c r="KTS107" s="154"/>
      <c r="KTT107" s="154"/>
      <c r="KTU107" s="154"/>
      <c r="KTV107" s="154"/>
      <c r="KTW107" s="154"/>
      <c r="KTX107" s="154"/>
      <c r="KTY107" s="154"/>
      <c r="KTZ107" s="154"/>
      <c r="KUA107" s="154"/>
      <c r="KUB107" s="154"/>
      <c r="KUC107" s="154"/>
      <c r="KUD107" s="154"/>
      <c r="KUE107" s="154"/>
      <c r="KUF107" s="154"/>
      <c r="KUG107" s="154"/>
      <c r="KUH107" s="154"/>
      <c r="KUI107" s="154"/>
      <c r="KUJ107" s="154"/>
      <c r="KUK107" s="154"/>
      <c r="KUL107" s="154"/>
      <c r="KUM107" s="154"/>
      <c r="KUN107" s="154"/>
      <c r="KUO107" s="154"/>
      <c r="KUP107" s="154"/>
      <c r="KUQ107" s="154"/>
      <c r="KUR107" s="154"/>
      <c r="KUS107" s="154"/>
      <c r="KUT107" s="154"/>
      <c r="KUU107" s="154"/>
      <c r="KUV107" s="154"/>
      <c r="KUW107" s="154"/>
      <c r="KUX107" s="154"/>
      <c r="KUY107" s="154"/>
      <c r="KUZ107" s="154"/>
      <c r="KVA107" s="154"/>
      <c r="KVB107" s="154"/>
      <c r="KVC107" s="154"/>
      <c r="KVD107" s="154"/>
      <c r="KVE107" s="154"/>
      <c r="KVF107" s="154"/>
      <c r="KVG107" s="154"/>
      <c r="KVH107" s="154"/>
      <c r="KVI107" s="154"/>
      <c r="KVJ107" s="154"/>
      <c r="KVK107" s="154"/>
      <c r="KVL107" s="154"/>
      <c r="KVM107" s="154"/>
      <c r="KVN107" s="154"/>
      <c r="KVO107" s="154"/>
      <c r="KVP107" s="154"/>
      <c r="KVQ107" s="154"/>
      <c r="KVR107" s="154"/>
      <c r="KVS107" s="154"/>
      <c r="KVT107" s="154"/>
      <c r="KVU107" s="154"/>
      <c r="KVV107" s="154"/>
      <c r="KVW107" s="154"/>
      <c r="KVX107" s="154"/>
      <c r="KVY107" s="154"/>
      <c r="KVZ107" s="154"/>
      <c r="KWA107" s="154"/>
      <c r="KWB107" s="154"/>
      <c r="KWC107" s="154"/>
      <c r="KWD107" s="154"/>
      <c r="KWE107" s="154"/>
      <c r="KWF107" s="154"/>
      <c r="KWG107" s="154"/>
      <c r="KWH107" s="154"/>
      <c r="KWI107" s="154"/>
      <c r="KWJ107" s="154"/>
      <c r="KWK107" s="154"/>
      <c r="KWL107" s="154"/>
      <c r="KWM107" s="154"/>
      <c r="KWN107" s="154"/>
      <c r="KWO107" s="154"/>
      <c r="KWP107" s="154"/>
      <c r="KWQ107" s="154"/>
      <c r="KWR107" s="154"/>
      <c r="KWS107" s="154"/>
      <c r="KWT107" s="154"/>
      <c r="KWU107" s="154"/>
      <c r="KWV107" s="154"/>
      <c r="KWW107" s="154"/>
      <c r="KWX107" s="154"/>
      <c r="KWY107" s="154"/>
      <c r="KWZ107" s="154"/>
      <c r="KXA107" s="154"/>
      <c r="KXB107" s="154"/>
      <c r="KXC107" s="154"/>
      <c r="KXD107" s="154"/>
      <c r="KXE107" s="154"/>
      <c r="KXF107" s="154"/>
      <c r="KXG107" s="154"/>
      <c r="KXH107" s="154"/>
      <c r="KXI107" s="154"/>
      <c r="KXJ107" s="154"/>
      <c r="KXK107" s="154"/>
      <c r="KXL107" s="154"/>
      <c r="KXM107" s="154"/>
      <c r="KXN107" s="154"/>
      <c r="KXO107" s="154"/>
      <c r="KXP107" s="154"/>
      <c r="KXQ107" s="154"/>
      <c r="KXR107" s="154"/>
      <c r="KXS107" s="154"/>
      <c r="KXT107" s="154"/>
      <c r="KXU107" s="154"/>
      <c r="KXV107" s="154"/>
      <c r="KXW107" s="154"/>
      <c r="KXX107" s="154"/>
      <c r="KXY107" s="154"/>
      <c r="KXZ107" s="154"/>
      <c r="KYA107" s="154"/>
      <c r="KYB107" s="154"/>
      <c r="KYC107" s="154"/>
      <c r="KYD107" s="154"/>
      <c r="KYE107" s="154"/>
      <c r="KYF107" s="154"/>
      <c r="KYG107" s="154"/>
      <c r="KYH107" s="154"/>
      <c r="KYI107" s="154"/>
      <c r="KYJ107" s="154"/>
      <c r="KYK107" s="154"/>
      <c r="KYL107" s="154"/>
      <c r="KYM107" s="154"/>
      <c r="KYN107" s="154"/>
      <c r="KYO107" s="154"/>
      <c r="KYP107" s="154"/>
      <c r="KYQ107" s="154"/>
      <c r="KYR107" s="154"/>
      <c r="KYS107" s="154"/>
      <c r="KYT107" s="154"/>
      <c r="KYU107" s="154"/>
      <c r="KYV107" s="154"/>
      <c r="KYW107" s="154"/>
      <c r="KYX107" s="154"/>
      <c r="KYY107" s="154"/>
      <c r="KYZ107" s="154"/>
      <c r="KZA107" s="154"/>
      <c r="KZB107" s="154"/>
      <c r="KZC107" s="154"/>
      <c r="KZD107" s="154"/>
      <c r="KZE107" s="154"/>
      <c r="KZF107" s="154"/>
      <c r="KZG107" s="154"/>
      <c r="KZH107" s="154"/>
      <c r="KZI107" s="154"/>
      <c r="KZJ107" s="154"/>
      <c r="KZK107" s="154"/>
      <c r="KZL107" s="154"/>
      <c r="KZM107" s="154"/>
      <c r="KZN107" s="154"/>
      <c r="KZO107" s="154"/>
      <c r="KZP107" s="154"/>
      <c r="KZQ107" s="154"/>
      <c r="KZR107" s="154"/>
      <c r="KZS107" s="154"/>
      <c r="KZT107" s="154"/>
      <c r="KZU107" s="154"/>
      <c r="KZV107" s="154"/>
      <c r="KZW107" s="154"/>
      <c r="KZX107" s="154"/>
      <c r="KZY107" s="154"/>
      <c r="KZZ107" s="154"/>
      <c r="LAA107" s="154"/>
      <c r="LAB107" s="154"/>
      <c r="LAC107" s="154"/>
      <c r="LAD107" s="154"/>
      <c r="LAE107" s="154"/>
      <c r="LAF107" s="154"/>
      <c r="LAG107" s="154"/>
      <c r="LAH107" s="154"/>
      <c r="LAI107" s="154"/>
      <c r="LAJ107" s="154"/>
      <c r="LAK107" s="154"/>
      <c r="LAL107" s="154"/>
      <c r="LAM107" s="154"/>
      <c r="LAN107" s="154"/>
      <c r="LAO107" s="154"/>
      <c r="LAP107" s="154"/>
      <c r="LAQ107" s="154"/>
      <c r="LAR107" s="154"/>
      <c r="LAS107" s="154"/>
      <c r="LAT107" s="154"/>
      <c r="LAU107" s="154"/>
      <c r="LAV107" s="154"/>
      <c r="LAW107" s="154"/>
      <c r="LAX107" s="154"/>
      <c r="LAY107" s="154"/>
      <c r="LAZ107" s="154"/>
      <c r="LBA107" s="154"/>
      <c r="LBB107" s="154"/>
      <c r="LBC107" s="154"/>
      <c r="LBD107" s="154"/>
      <c r="LBE107" s="154"/>
      <c r="LBF107" s="154"/>
      <c r="LBG107" s="154"/>
      <c r="LBH107" s="154"/>
      <c r="LBI107" s="154"/>
      <c r="LBJ107" s="154"/>
      <c r="LBK107" s="154"/>
      <c r="LBL107" s="154"/>
      <c r="LBM107" s="154"/>
      <c r="LBN107" s="154"/>
      <c r="LBO107" s="154"/>
      <c r="LBP107" s="154"/>
      <c r="LBQ107" s="154"/>
      <c r="LBR107" s="154"/>
      <c r="LBS107" s="154"/>
      <c r="LBT107" s="154"/>
      <c r="LBU107" s="154"/>
      <c r="LBV107" s="154"/>
      <c r="LBW107" s="154"/>
      <c r="LBX107" s="154"/>
      <c r="LBY107" s="154"/>
      <c r="LBZ107" s="154"/>
      <c r="LCA107" s="154"/>
      <c r="LCB107" s="154"/>
      <c r="LCC107" s="154"/>
      <c r="LCD107" s="154"/>
      <c r="LCE107" s="154"/>
      <c r="LCF107" s="154"/>
      <c r="LCG107" s="154"/>
      <c r="LCH107" s="154"/>
      <c r="LCI107" s="154"/>
      <c r="LCJ107" s="154"/>
      <c r="LCK107" s="154"/>
      <c r="LCL107" s="154"/>
      <c r="LCM107" s="154"/>
      <c r="LCN107" s="154"/>
      <c r="LCO107" s="154"/>
      <c r="LCP107" s="154"/>
      <c r="LCQ107" s="154"/>
      <c r="LCR107" s="154"/>
      <c r="LCS107" s="154"/>
      <c r="LCT107" s="154"/>
      <c r="LCU107" s="154"/>
      <c r="LCV107" s="154"/>
      <c r="LCW107" s="154"/>
      <c r="LCX107" s="154"/>
      <c r="LCY107" s="154"/>
      <c r="LCZ107" s="154"/>
      <c r="LDA107" s="154"/>
      <c r="LDB107" s="154"/>
      <c r="LDC107" s="154"/>
      <c r="LDD107" s="154"/>
      <c r="LDE107" s="154"/>
      <c r="LDF107" s="154"/>
      <c r="LDG107" s="154"/>
      <c r="LDH107" s="154"/>
      <c r="LDI107" s="154"/>
      <c r="LDJ107" s="154"/>
      <c r="LDK107" s="154"/>
      <c r="LDL107" s="154"/>
      <c r="LDM107" s="154"/>
      <c r="LDN107" s="154"/>
      <c r="LDO107" s="154"/>
      <c r="LDP107" s="154"/>
      <c r="LDQ107" s="154"/>
      <c r="LDR107" s="154"/>
      <c r="LDS107" s="154"/>
      <c r="LDT107" s="154"/>
      <c r="LDU107" s="154"/>
      <c r="LDV107" s="154"/>
      <c r="LDW107" s="154"/>
      <c r="LDX107" s="154"/>
      <c r="LDY107" s="154"/>
      <c r="LDZ107" s="154"/>
      <c r="LEA107" s="154"/>
      <c r="LEB107" s="154"/>
      <c r="LEC107" s="154"/>
      <c r="LED107" s="154"/>
      <c r="LEE107" s="154"/>
      <c r="LEF107" s="154"/>
      <c r="LEG107" s="154"/>
      <c r="LEH107" s="154"/>
      <c r="LEI107" s="154"/>
      <c r="LEJ107" s="154"/>
      <c r="LEK107" s="154"/>
      <c r="LEL107" s="154"/>
      <c r="LEM107" s="154"/>
      <c r="LEN107" s="154"/>
      <c r="LEO107" s="154"/>
      <c r="LEP107" s="154"/>
      <c r="LEQ107" s="154"/>
      <c r="LER107" s="154"/>
      <c r="LES107" s="154"/>
      <c r="LET107" s="154"/>
      <c r="LEU107" s="154"/>
      <c r="LEV107" s="154"/>
      <c r="LEW107" s="154"/>
      <c r="LEX107" s="154"/>
      <c r="LEY107" s="154"/>
      <c r="LEZ107" s="154"/>
      <c r="LFA107" s="154"/>
      <c r="LFB107" s="154"/>
      <c r="LFC107" s="154"/>
      <c r="LFD107" s="154"/>
      <c r="LFE107" s="154"/>
      <c r="LFF107" s="154"/>
      <c r="LFG107" s="154"/>
      <c r="LFH107" s="154"/>
      <c r="LFI107" s="154"/>
      <c r="LFJ107" s="154"/>
      <c r="LFK107" s="154"/>
      <c r="LFL107" s="154"/>
      <c r="LFM107" s="154"/>
      <c r="LFN107" s="154"/>
      <c r="LFO107" s="154"/>
      <c r="LFP107" s="154"/>
      <c r="LFQ107" s="154"/>
      <c r="LFR107" s="154"/>
      <c r="LFS107" s="154"/>
      <c r="LFT107" s="154"/>
      <c r="LFU107" s="154"/>
      <c r="LFV107" s="154"/>
      <c r="LFW107" s="154"/>
      <c r="LFX107" s="154"/>
      <c r="LFY107" s="154"/>
      <c r="LFZ107" s="154"/>
      <c r="LGA107" s="154"/>
      <c r="LGB107" s="154"/>
      <c r="LGC107" s="154"/>
      <c r="LGD107" s="154"/>
      <c r="LGE107" s="154"/>
      <c r="LGF107" s="154"/>
      <c r="LGG107" s="154"/>
      <c r="LGH107" s="154"/>
      <c r="LGI107" s="154"/>
      <c r="LGJ107" s="154"/>
      <c r="LGK107" s="154"/>
      <c r="LGL107" s="154"/>
      <c r="LGM107" s="154"/>
      <c r="LGN107" s="154"/>
      <c r="LGO107" s="154"/>
      <c r="LGP107" s="154"/>
      <c r="LGQ107" s="154"/>
      <c r="LGR107" s="154"/>
      <c r="LGS107" s="154"/>
      <c r="LGT107" s="154"/>
      <c r="LGU107" s="154"/>
      <c r="LGV107" s="154"/>
      <c r="LGW107" s="154"/>
      <c r="LGX107" s="154"/>
      <c r="LGY107" s="154"/>
      <c r="LGZ107" s="154"/>
      <c r="LHA107" s="154"/>
      <c r="LHB107" s="154"/>
      <c r="LHC107" s="154"/>
      <c r="LHD107" s="154"/>
      <c r="LHE107" s="154"/>
      <c r="LHF107" s="154"/>
      <c r="LHG107" s="154"/>
      <c r="LHH107" s="154"/>
      <c r="LHI107" s="154"/>
      <c r="LHJ107" s="154"/>
      <c r="LHK107" s="154"/>
      <c r="LHL107" s="154"/>
      <c r="LHM107" s="154"/>
      <c r="LHN107" s="154"/>
      <c r="LHO107" s="154"/>
      <c r="LHP107" s="154"/>
      <c r="LHQ107" s="154"/>
      <c r="LHR107" s="154"/>
      <c r="LHS107" s="154"/>
      <c r="LHT107" s="154"/>
      <c r="LHU107" s="154"/>
      <c r="LHV107" s="154"/>
      <c r="LHW107" s="154"/>
      <c r="LHX107" s="154"/>
      <c r="LHY107" s="154"/>
      <c r="LHZ107" s="154"/>
      <c r="LIA107" s="154"/>
      <c r="LIB107" s="154"/>
      <c r="LIC107" s="154"/>
      <c r="LID107" s="154"/>
      <c r="LIE107" s="154"/>
      <c r="LIF107" s="154"/>
      <c r="LIG107" s="154"/>
      <c r="LIH107" s="154"/>
      <c r="LII107" s="154"/>
      <c r="LIJ107" s="154"/>
      <c r="LIK107" s="154"/>
      <c r="LIL107" s="154"/>
      <c r="LIM107" s="154"/>
      <c r="LIN107" s="154"/>
      <c r="LIO107" s="154"/>
      <c r="LIP107" s="154"/>
      <c r="LIQ107" s="154"/>
      <c r="LIR107" s="154"/>
      <c r="LIS107" s="154"/>
      <c r="LIT107" s="154"/>
      <c r="LIU107" s="154"/>
      <c r="LIV107" s="154"/>
      <c r="LIW107" s="154"/>
      <c r="LIX107" s="154"/>
      <c r="LIY107" s="154"/>
      <c r="LIZ107" s="154"/>
      <c r="LJA107" s="154"/>
      <c r="LJB107" s="154"/>
      <c r="LJC107" s="154"/>
      <c r="LJD107" s="154"/>
      <c r="LJE107" s="154"/>
      <c r="LJF107" s="154"/>
      <c r="LJG107" s="154"/>
      <c r="LJH107" s="154"/>
      <c r="LJI107" s="154"/>
      <c r="LJJ107" s="154"/>
      <c r="LJK107" s="154"/>
      <c r="LJL107" s="154"/>
      <c r="LJM107" s="154"/>
      <c r="LJN107" s="154"/>
      <c r="LJO107" s="154"/>
      <c r="LJP107" s="154"/>
      <c r="LJQ107" s="154"/>
      <c r="LJR107" s="154"/>
      <c r="LJS107" s="154"/>
      <c r="LJT107" s="154"/>
      <c r="LJU107" s="154"/>
      <c r="LJV107" s="154"/>
      <c r="LJW107" s="154"/>
      <c r="LJX107" s="154"/>
      <c r="LJY107" s="154"/>
      <c r="LJZ107" s="154"/>
      <c r="LKA107" s="154"/>
      <c r="LKB107" s="154"/>
      <c r="LKC107" s="154"/>
      <c r="LKD107" s="154"/>
      <c r="LKE107" s="154"/>
      <c r="LKF107" s="154"/>
      <c r="LKG107" s="154"/>
      <c r="LKH107" s="154"/>
      <c r="LKI107" s="154"/>
      <c r="LKJ107" s="154"/>
      <c r="LKK107" s="154"/>
      <c r="LKL107" s="154"/>
      <c r="LKM107" s="154"/>
      <c r="LKN107" s="154"/>
      <c r="LKO107" s="154"/>
      <c r="LKP107" s="154"/>
      <c r="LKQ107" s="154"/>
      <c r="LKR107" s="154"/>
      <c r="LKS107" s="154"/>
      <c r="LKT107" s="154"/>
      <c r="LKU107" s="154"/>
      <c r="LKV107" s="154"/>
      <c r="LKW107" s="154"/>
      <c r="LKX107" s="154"/>
      <c r="LKY107" s="154"/>
      <c r="LKZ107" s="154"/>
      <c r="LLA107" s="154"/>
      <c r="LLB107" s="154"/>
      <c r="LLC107" s="154"/>
      <c r="LLD107" s="154"/>
      <c r="LLE107" s="154"/>
      <c r="LLF107" s="154"/>
      <c r="LLG107" s="154"/>
      <c r="LLH107" s="154"/>
      <c r="LLI107" s="154"/>
      <c r="LLJ107" s="154"/>
      <c r="LLK107" s="154"/>
      <c r="LLL107" s="154"/>
      <c r="LLM107" s="154"/>
      <c r="LLN107" s="154"/>
      <c r="LLO107" s="154"/>
      <c r="LLP107" s="154"/>
      <c r="LLQ107" s="154"/>
      <c r="LLR107" s="154"/>
      <c r="LLS107" s="154"/>
      <c r="LLT107" s="154"/>
      <c r="LLU107" s="154"/>
      <c r="LLV107" s="154"/>
      <c r="LLW107" s="154"/>
      <c r="LLX107" s="154"/>
      <c r="LLY107" s="154"/>
      <c r="LLZ107" s="154"/>
      <c r="LMA107" s="154"/>
      <c r="LMB107" s="154"/>
      <c r="LMC107" s="154"/>
      <c r="LMD107" s="154"/>
      <c r="LME107" s="154"/>
      <c r="LMF107" s="154"/>
      <c r="LMG107" s="154"/>
      <c r="LMH107" s="154"/>
      <c r="LMI107" s="154"/>
      <c r="LMJ107" s="154"/>
      <c r="LMK107" s="154"/>
      <c r="LML107" s="154"/>
      <c r="LMM107" s="154"/>
      <c r="LMN107" s="154"/>
      <c r="LMO107" s="154"/>
      <c r="LMP107" s="154"/>
      <c r="LMQ107" s="154"/>
      <c r="LMR107" s="154"/>
      <c r="LMS107" s="154"/>
      <c r="LMT107" s="154"/>
      <c r="LMU107" s="154"/>
      <c r="LMV107" s="154"/>
      <c r="LMW107" s="154"/>
      <c r="LMX107" s="154"/>
      <c r="LMY107" s="154"/>
      <c r="LMZ107" s="154"/>
      <c r="LNA107" s="154"/>
      <c r="LNB107" s="154"/>
      <c r="LNC107" s="154"/>
      <c r="LND107" s="154"/>
      <c r="LNE107" s="154"/>
      <c r="LNF107" s="154"/>
      <c r="LNG107" s="154"/>
      <c r="LNH107" s="154"/>
      <c r="LNI107" s="154"/>
      <c r="LNJ107" s="154"/>
      <c r="LNK107" s="154"/>
      <c r="LNL107" s="154"/>
      <c r="LNM107" s="154"/>
      <c r="LNN107" s="154"/>
      <c r="LNO107" s="154"/>
      <c r="LNP107" s="154"/>
      <c r="LNQ107" s="154"/>
      <c r="LNR107" s="154"/>
      <c r="LNS107" s="154"/>
      <c r="LNT107" s="154"/>
      <c r="LNU107" s="154"/>
      <c r="LNV107" s="154"/>
      <c r="LNW107" s="154"/>
      <c r="LNX107" s="154"/>
      <c r="LNY107" s="154"/>
      <c r="LNZ107" s="154"/>
      <c r="LOA107" s="154"/>
      <c r="LOB107" s="154"/>
      <c r="LOC107" s="154"/>
      <c r="LOD107" s="154"/>
      <c r="LOE107" s="154"/>
      <c r="LOF107" s="154"/>
      <c r="LOG107" s="154"/>
      <c r="LOH107" s="154"/>
      <c r="LOI107" s="154"/>
      <c r="LOJ107" s="154"/>
      <c r="LOK107" s="154"/>
      <c r="LOL107" s="154"/>
      <c r="LOM107" s="154"/>
      <c r="LON107" s="154"/>
      <c r="LOO107" s="154"/>
      <c r="LOP107" s="154"/>
      <c r="LOQ107" s="154"/>
      <c r="LOR107" s="154"/>
      <c r="LOS107" s="154"/>
      <c r="LOT107" s="154"/>
      <c r="LOU107" s="154"/>
      <c r="LOV107" s="154"/>
      <c r="LOW107" s="154"/>
      <c r="LOX107" s="154"/>
      <c r="LOY107" s="154"/>
      <c r="LOZ107" s="154"/>
      <c r="LPA107" s="154"/>
      <c r="LPB107" s="154"/>
      <c r="LPC107" s="154"/>
      <c r="LPD107" s="154"/>
      <c r="LPE107" s="154"/>
      <c r="LPF107" s="154"/>
      <c r="LPG107" s="154"/>
      <c r="LPH107" s="154"/>
      <c r="LPI107" s="154"/>
      <c r="LPJ107" s="154"/>
      <c r="LPK107" s="154"/>
      <c r="LPL107" s="154"/>
      <c r="LPM107" s="154"/>
      <c r="LPN107" s="154"/>
      <c r="LPO107" s="154"/>
      <c r="LPP107" s="154"/>
      <c r="LPQ107" s="154"/>
      <c r="LPR107" s="154"/>
      <c r="LPS107" s="154"/>
      <c r="LPT107" s="154"/>
      <c r="LPU107" s="154"/>
      <c r="LPV107" s="154"/>
      <c r="LPW107" s="154"/>
      <c r="LPX107" s="154"/>
      <c r="LPY107" s="154"/>
      <c r="LPZ107" s="154"/>
      <c r="LQA107" s="154"/>
      <c r="LQB107" s="154"/>
      <c r="LQC107" s="154"/>
      <c r="LQD107" s="154"/>
      <c r="LQE107" s="154"/>
      <c r="LQF107" s="154"/>
      <c r="LQG107" s="154"/>
      <c r="LQH107" s="154"/>
      <c r="LQI107" s="154"/>
      <c r="LQJ107" s="154"/>
      <c r="LQK107" s="154"/>
      <c r="LQL107" s="154"/>
      <c r="LQM107" s="154"/>
      <c r="LQN107" s="154"/>
      <c r="LQO107" s="154"/>
      <c r="LQP107" s="154"/>
      <c r="LQQ107" s="154"/>
      <c r="LQR107" s="154"/>
      <c r="LQS107" s="154"/>
      <c r="LQT107" s="154"/>
      <c r="LQU107" s="154"/>
      <c r="LQV107" s="154"/>
      <c r="LQW107" s="154"/>
      <c r="LQX107" s="154"/>
      <c r="LQY107" s="154"/>
      <c r="LQZ107" s="154"/>
      <c r="LRA107" s="154"/>
      <c r="LRB107" s="154"/>
      <c r="LRC107" s="154"/>
      <c r="LRD107" s="154"/>
      <c r="LRE107" s="154"/>
      <c r="LRF107" s="154"/>
      <c r="LRG107" s="154"/>
      <c r="LRH107" s="154"/>
      <c r="LRI107" s="154"/>
      <c r="LRJ107" s="154"/>
      <c r="LRK107" s="154"/>
      <c r="LRL107" s="154"/>
      <c r="LRM107" s="154"/>
      <c r="LRN107" s="154"/>
      <c r="LRO107" s="154"/>
      <c r="LRP107" s="154"/>
      <c r="LRQ107" s="154"/>
      <c r="LRR107" s="154"/>
      <c r="LRS107" s="154"/>
      <c r="LRT107" s="154"/>
      <c r="LRU107" s="154"/>
      <c r="LRV107" s="154"/>
      <c r="LRW107" s="154"/>
      <c r="LRX107" s="154"/>
      <c r="LRY107" s="154"/>
      <c r="LRZ107" s="154"/>
      <c r="LSA107" s="154"/>
      <c r="LSB107" s="154"/>
      <c r="LSC107" s="154"/>
      <c r="LSD107" s="154"/>
      <c r="LSE107" s="154"/>
      <c r="LSF107" s="154"/>
      <c r="LSG107" s="154"/>
      <c r="LSH107" s="154"/>
      <c r="LSI107" s="154"/>
      <c r="LSJ107" s="154"/>
      <c r="LSK107" s="154"/>
      <c r="LSL107" s="154"/>
      <c r="LSM107" s="154"/>
      <c r="LSN107" s="154"/>
      <c r="LSO107" s="154"/>
      <c r="LSP107" s="154"/>
      <c r="LSQ107" s="154"/>
      <c r="LSR107" s="154"/>
      <c r="LSS107" s="154"/>
      <c r="LST107" s="154"/>
      <c r="LSU107" s="154"/>
      <c r="LSV107" s="154"/>
      <c r="LSW107" s="154"/>
      <c r="LSX107" s="154"/>
      <c r="LSY107" s="154"/>
      <c r="LSZ107" s="154"/>
      <c r="LTA107" s="154"/>
      <c r="LTB107" s="154"/>
      <c r="LTC107" s="154"/>
      <c r="LTD107" s="154"/>
      <c r="LTE107" s="154"/>
      <c r="LTF107" s="154"/>
      <c r="LTG107" s="154"/>
      <c r="LTH107" s="154"/>
      <c r="LTI107" s="154"/>
      <c r="LTJ107" s="154"/>
      <c r="LTK107" s="154"/>
      <c r="LTL107" s="154"/>
      <c r="LTM107" s="154"/>
      <c r="LTN107" s="154"/>
      <c r="LTO107" s="154"/>
      <c r="LTP107" s="154"/>
      <c r="LTQ107" s="154"/>
      <c r="LTR107" s="154"/>
      <c r="LTS107" s="154"/>
      <c r="LTT107" s="154"/>
      <c r="LTU107" s="154"/>
      <c r="LTV107" s="154"/>
      <c r="LTW107" s="154"/>
      <c r="LTX107" s="154"/>
      <c r="LTY107" s="154"/>
      <c r="LTZ107" s="154"/>
      <c r="LUA107" s="154"/>
      <c r="LUB107" s="154"/>
      <c r="LUC107" s="154"/>
      <c r="LUD107" s="154"/>
      <c r="LUE107" s="154"/>
      <c r="LUF107" s="154"/>
      <c r="LUG107" s="154"/>
      <c r="LUH107" s="154"/>
      <c r="LUI107" s="154"/>
      <c r="LUJ107" s="154"/>
      <c r="LUK107" s="154"/>
      <c r="LUL107" s="154"/>
      <c r="LUM107" s="154"/>
      <c r="LUN107" s="154"/>
      <c r="LUO107" s="154"/>
      <c r="LUP107" s="154"/>
      <c r="LUQ107" s="154"/>
      <c r="LUR107" s="154"/>
      <c r="LUS107" s="154"/>
      <c r="LUT107" s="154"/>
      <c r="LUU107" s="154"/>
      <c r="LUV107" s="154"/>
      <c r="LUW107" s="154"/>
      <c r="LUX107" s="154"/>
      <c r="LUY107" s="154"/>
      <c r="LUZ107" s="154"/>
      <c r="LVA107" s="154"/>
      <c r="LVB107" s="154"/>
      <c r="LVC107" s="154"/>
      <c r="LVD107" s="154"/>
      <c r="LVE107" s="154"/>
      <c r="LVF107" s="154"/>
      <c r="LVG107" s="154"/>
      <c r="LVH107" s="154"/>
      <c r="LVI107" s="154"/>
      <c r="LVJ107" s="154"/>
      <c r="LVK107" s="154"/>
      <c r="LVL107" s="154"/>
      <c r="LVM107" s="154"/>
      <c r="LVN107" s="154"/>
      <c r="LVO107" s="154"/>
      <c r="LVP107" s="154"/>
      <c r="LVQ107" s="154"/>
      <c r="LVR107" s="154"/>
      <c r="LVS107" s="154"/>
      <c r="LVT107" s="154"/>
      <c r="LVU107" s="154"/>
      <c r="LVV107" s="154"/>
      <c r="LVW107" s="154"/>
      <c r="LVX107" s="154"/>
      <c r="LVY107" s="154"/>
      <c r="LVZ107" s="154"/>
      <c r="LWA107" s="154"/>
      <c r="LWB107" s="154"/>
      <c r="LWC107" s="154"/>
      <c r="LWD107" s="154"/>
      <c r="LWE107" s="154"/>
      <c r="LWF107" s="154"/>
      <c r="LWG107" s="154"/>
      <c r="LWH107" s="154"/>
      <c r="LWI107" s="154"/>
      <c r="LWJ107" s="154"/>
      <c r="LWK107" s="154"/>
      <c r="LWL107" s="154"/>
      <c r="LWM107" s="154"/>
      <c r="LWN107" s="154"/>
      <c r="LWO107" s="154"/>
      <c r="LWP107" s="154"/>
      <c r="LWQ107" s="154"/>
      <c r="LWR107" s="154"/>
      <c r="LWS107" s="154"/>
      <c r="LWT107" s="154"/>
      <c r="LWU107" s="154"/>
      <c r="LWV107" s="154"/>
      <c r="LWW107" s="154"/>
      <c r="LWX107" s="154"/>
      <c r="LWY107" s="154"/>
      <c r="LWZ107" s="154"/>
      <c r="LXA107" s="154"/>
      <c r="LXB107" s="154"/>
      <c r="LXC107" s="154"/>
      <c r="LXD107" s="154"/>
      <c r="LXE107" s="154"/>
      <c r="LXF107" s="154"/>
      <c r="LXG107" s="154"/>
      <c r="LXH107" s="154"/>
      <c r="LXI107" s="154"/>
      <c r="LXJ107" s="154"/>
      <c r="LXK107" s="154"/>
      <c r="LXL107" s="154"/>
      <c r="LXM107" s="154"/>
      <c r="LXN107" s="154"/>
      <c r="LXO107" s="154"/>
      <c r="LXP107" s="154"/>
      <c r="LXQ107" s="154"/>
      <c r="LXR107" s="154"/>
      <c r="LXS107" s="154"/>
      <c r="LXT107" s="154"/>
      <c r="LXU107" s="154"/>
      <c r="LXV107" s="154"/>
      <c r="LXW107" s="154"/>
      <c r="LXX107" s="154"/>
      <c r="LXY107" s="154"/>
      <c r="LXZ107" s="154"/>
      <c r="LYA107" s="154"/>
      <c r="LYB107" s="154"/>
      <c r="LYC107" s="154"/>
      <c r="LYD107" s="154"/>
      <c r="LYE107" s="154"/>
      <c r="LYF107" s="154"/>
      <c r="LYG107" s="154"/>
      <c r="LYH107" s="154"/>
      <c r="LYI107" s="154"/>
      <c r="LYJ107" s="154"/>
      <c r="LYK107" s="154"/>
      <c r="LYL107" s="154"/>
      <c r="LYM107" s="154"/>
      <c r="LYN107" s="154"/>
      <c r="LYO107" s="154"/>
      <c r="LYP107" s="154"/>
      <c r="LYQ107" s="154"/>
      <c r="LYR107" s="154"/>
      <c r="LYS107" s="154"/>
      <c r="LYT107" s="154"/>
      <c r="LYU107" s="154"/>
      <c r="LYV107" s="154"/>
      <c r="LYW107" s="154"/>
      <c r="LYX107" s="154"/>
      <c r="LYY107" s="154"/>
      <c r="LYZ107" s="154"/>
      <c r="LZA107" s="154"/>
      <c r="LZB107" s="154"/>
      <c r="LZC107" s="154"/>
      <c r="LZD107" s="154"/>
      <c r="LZE107" s="154"/>
      <c r="LZF107" s="154"/>
      <c r="LZG107" s="154"/>
      <c r="LZH107" s="154"/>
      <c r="LZI107" s="154"/>
      <c r="LZJ107" s="154"/>
      <c r="LZK107" s="154"/>
      <c r="LZL107" s="154"/>
      <c r="LZM107" s="154"/>
      <c r="LZN107" s="154"/>
      <c r="LZO107" s="154"/>
      <c r="LZP107" s="154"/>
      <c r="LZQ107" s="154"/>
      <c r="LZR107" s="154"/>
      <c r="LZS107" s="154"/>
      <c r="LZT107" s="154"/>
      <c r="LZU107" s="154"/>
      <c r="LZV107" s="154"/>
      <c r="LZW107" s="154"/>
      <c r="LZX107" s="154"/>
      <c r="LZY107" s="154"/>
      <c r="LZZ107" s="154"/>
      <c r="MAA107" s="154"/>
      <c r="MAB107" s="154"/>
      <c r="MAC107" s="154"/>
      <c r="MAD107" s="154"/>
      <c r="MAE107" s="154"/>
      <c r="MAF107" s="154"/>
      <c r="MAG107" s="154"/>
      <c r="MAH107" s="154"/>
      <c r="MAI107" s="154"/>
      <c r="MAJ107" s="154"/>
      <c r="MAK107" s="154"/>
      <c r="MAL107" s="154"/>
      <c r="MAM107" s="154"/>
      <c r="MAN107" s="154"/>
      <c r="MAO107" s="154"/>
      <c r="MAP107" s="154"/>
      <c r="MAQ107" s="154"/>
      <c r="MAR107" s="154"/>
      <c r="MAS107" s="154"/>
      <c r="MAT107" s="154"/>
      <c r="MAU107" s="154"/>
      <c r="MAV107" s="154"/>
      <c r="MAW107" s="154"/>
      <c r="MAX107" s="154"/>
      <c r="MAY107" s="154"/>
      <c r="MAZ107" s="154"/>
      <c r="MBA107" s="154"/>
      <c r="MBB107" s="154"/>
      <c r="MBC107" s="154"/>
      <c r="MBD107" s="154"/>
      <c r="MBE107" s="154"/>
      <c r="MBF107" s="154"/>
      <c r="MBG107" s="154"/>
      <c r="MBH107" s="154"/>
      <c r="MBI107" s="154"/>
      <c r="MBJ107" s="154"/>
      <c r="MBK107" s="154"/>
      <c r="MBL107" s="154"/>
      <c r="MBM107" s="154"/>
      <c r="MBN107" s="154"/>
      <c r="MBO107" s="154"/>
      <c r="MBP107" s="154"/>
      <c r="MBQ107" s="154"/>
      <c r="MBR107" s="154"/>
      <c r="MBS107" s="154"/>
      <c r="MBT107" s="154"/>
      <c r="MBU107" s="154"/>
      <c r="MBV107" s="154"/>
      <c r="MBW107" s="154"/>
      <c r="MBX107" s="154"/>
      <c r="MBY107" s="154"/>
      <c r="MBZ107" s="154"/>
      <c r="MCA107" s="154"/>
      <c r="MCB107" s="154"/>
      <c r="MCC107" s="154"/>
      <c r="MCD107" s="154"/>
      <c r="MCE107" s="154"/>
      <c r="MCF107" s="154"/>
      <c r="MCG107" s="154"/>
      <c r="MCH107" s="154"/>
      <c r="MCI107" s="154"/>
      <c r="MCJ107" s="154"/>
      <c r="MCK107" s="154"/>
      <c r="MCL107" s="154"/>
      <c r="MCM107" s="154"/>
      <c r="MCN107" s="154"/>
      <c r="MCO107" s="154"/>
      <c r="MCP107" s="154"/>
      <c r="MCQ107" s="154"/>
      <c r="MCR107" s="154"/>
      <c r="MCS107" s="154"/>
      <c r="MCT107" s="154"/>
      <c r="MCU107" s="154"/>
      <c r="MCV107" s="154"/>
      <c r="MCW107" s="154"/>
      <c r="MCX107" s="154"/>
      <c r="MCY107" s="154"/>
      <c r="MCZ107" s="154"/>
      <c r="MDA107" s="154"/>
      <c r="MDB107" s="154"/>
      <c r="MDC107" s="154"/>
      <c r="MDD107" s="154"/>
      <c r="MDE107" s="154"/>
      <c r="MDF107" s="154"/>
      <c r="MDG107" s="154"/>
      <c r="MDH107" s="154"/>
      <c r="MDI107" s="154"/>
      <c r="MDJ107" s="154"/>
      <c r="MDK107" s="154"/>
      <c r="MDL107" s="154"/>
      <c r="MDM107" s="154"/>
      <c r="MDN107" s="154"/>
      <c r="MDO107" s="154"/>
      <c r="MDP107" s="154"/>
      <c r="MDQ107" s="154"/>
      <c r="MDR107" s="154"/>
      <c r="MDS107" s="154"/>
      <c r="MDT107" s="154"/>
      <c r="MDU107" s="154"/>
      <c r="MDV107" s="154"/>
      <c r="MDW107" s="154"/>
      <c r="MDX107" s="154"/>
      <c r="MDY107" s="154"/>
      <c r="MDZ107" s="154"/>
      <c r="MEA107" s="154"/>
      <c r="MEB107" s="154"/>
      <c r="MEC107" s="154"/>
      <c r="MED107" s="154"/>
      <c r="MEE107" s="154"/>
      <c r="MEF107" s="154"/>
      <c r="MEG107" s="154"/>
      <c r="MEH107" s="154"/>
      <c r="MEI107" s="154"/>
      <c r="MEJ107" s="154"/>
      <c r="MEK107" s="154"/>
      <c r="MEL107" s="154"/>
      <c r="MEM107" s="154"/>
      <c r="MEN107" s="154"/>
      <c r="MEO107" s="154"/>
      <c r="MEP107" s="154"/>
      <c r="MEQ107" s="154"/>
      <c r="MER107" s="154"/>
      <c r="MES107" s="154"/>
      <c r="MET107" s="154"/>
      <c r="MEU107" s="154"/>
      <c r="MEV107" s="154"/>
      <c r="MEW107" s="154"/>
      <c r="MEX107" s="154"/>
      <c r="MEY107" s="154"/>
      <c r="MEZ107" s="154"/>
      <c r="MFA107" s="154"/>
      <c r="MFB107" s="154"/>
      <c r="MFC107" s="154"/>
      <c r="MFD107" s="154"/>
      <c r="MFE107" s="154"/>
      <c r="MFF107" s="154"/>
      <c r="MFG107" s="154"/>
      <c r="MFH107" s="154"/>
      <c r="MFI107" s="154"/>
      <c r="MFJ107" s="154"/>
      <c r="MFK107" s="154"/>
      <c r="MFL107" s="154"/>
      <c r="MFM107" s="154"/>
      <c r="MFN107" s="154"/>
      <c r="MFO107" s="154"/>
      <c r="MFP107" s="154"/>
      <c r="MFQ107" s="154"/>
      <c r="MFR107" s="154"/>
      <c r="MFS107" s="154"/>
      <c r="MFT107" s="154"/>
      <c r="MFU107" s="154"/>
      <c r="MFV107" s="154"/>
      <c r="MFW107" s="154"/>
      <c r="MFX107" s="154"/>
      <c r="MFY107" s="154"/>
      <c r="MFZ107" s="154"/>
      <c r="MGA107" s="154"/>
      <c r="MGB107" s="154"/>
      <c r="MGC107" s="154"/>
      <c r="MGD107" s="154"/>
      <c r="MGE107" s="154"/>
      <c r="MGF107" s="154"/>
      <c r="MGG107" s="154"/>
      <c r="MGH107" s="154"/>
      <c r="MGI107" s="154"/>
      <c r="MGJ107" s="154"/>
      <c r="MGK107" s="154"/>
      <c r="MGL107" s="154"/>
      <c r="MGM107" s="154"/>
      <c r="MGN107" s="154"/>
      <c r="MGO107" s="154"/>
      <c r="MGP107" s="154"/>
      <c r="MGQ107" s="154"/>
      <c r="MGR107" s="154"/>
      <c r="MGS107" s="154"/>
      <c r="MGT107" s="154"/>
      <c r="MGU107" s="154"/>
      <c r="MGV107" s="154"/>
      <c r="MGW107" s="154"/>
      <c r="MGX107" s="154"/>
      <c r="MGY107" s="154"/>
      <c r="MGZ107" s="154"/>
      <c r="MHA107" s="154"/>
      <c r="MHB107" s="154"/>
      <c r="MHC107" s="154"/>
      <c r="MHD107" s="154"/>
      <c r="MHE107" s="154"/>
      <c r="MHF107" s="154"/>
      <c r="MHG107" s="154"/>
      <c r="MHH107" s="154"/>
      <c r="MHI107" s="154"/>
      <c r="MHJ107" s="154"/>
      <c r="MHK107" s="154"/>
      <c r="MHL107" s="154"/>
      <c r="MHM107" s="154"/>
      <c r="MHN107" s="154"/>
      <c r="MHO107" s="154"/>
      <c r="MHP107" s="154"/>
      <c r="MHQ107" s="154"/>
      <c r="MHR107" s="154"/>
      <c r="MHS107" s="154"/>
      <c r="MHT107" s="154"/>
      <c r="MHU107" s="154"/>
      <c r="MHV107" s="154"/>
      <c r="MHW107" s="154"/>
      <c r="MHX107" s="154"/>
      <c r="MHY107" s="154"/>
      <c r="MHZ107" s="154"/>
      <c r="MIA107" s="154"/>
      <c r="MIB107" s="154"/>
      <c r="MIC107" s="154"/>
      <c r="MID107" s="154"/>
      <c r="MIE107" s="154"/>
      <c r="MIF107" s="154"/>
      <c r="MIG107" s="154"/>
      <c r="MIH107" s="154"/>
      <c r="MII107" s="154"/>
      <c r="MIJ107" s="154"/>
      <c r="MIK107" s="154"/>
      <c r="MIL107" s="154"/>
      <c r="MIM107" s="154"/>
      <c r="MIN107" s="154"/>
      <c r="MIO107" s="154"/>
      <c r="MIP107" s="154"/>
      <c r="MIQ107" s="154"/>
      <c r="MIR107" s="154"/>
      <c r="MIS107" s="154"/>
      <c r="MIT107" s="154"/>
      <c r="MIU107" s="154"/>
      <c r="MIV107" s="154"/>
      <c r="MIW107" s="154"/>
      <c r="MIX107" s="154"/>
      <c r="MIY107" s="154"/>
      <c r="MIZ107" s="154"/>
      <c r="MJA107" s="154"/>
      <c r="MJB107" s="154"/>
      <c r="MJC107" s="154"/>
      <c r="MJD107" s="154"/>
      <c r="MJE107" s="154"/>
      <c r="MJF107" s="154"/>
      <c r="MJG107" s="154"/>
      <c r="MJH107" s="154"/>
      <c r="MJI107" s="154"/>
      <c r="MJJ107" s="154"/>
      <c r="MJK107" s="154"/>
      <c r="MJL107" s="154"/>
      <c r="MJM107" s="154"/>
      <c r="MJN107" s="154"/>
      <c r="MJO107" s="154"/>
      <c r="MJP107" s="154"/>
      <c r="MJQ107" s="154"/>
      <c r="MJR107" s="154"/>
      <c r="MJS107" s="154"/>
      <c r="MJT107" s="154"/>
      <c r="MJU107" s="154"/>
      <c r="MJV107" s="154"/>
      <c r="MJW107" s="154"/>
      <c r="MJX107" s="154"/>
      <c r="MJY107" s="154"/>
      <c r="MJZ107" s="154"/>
      <c r="MKA107" s="154"/>
      <c r="MKB107" s="154"/>
      <c r="MKC107" s="154"/>
      <c r="MKD107" s="154"/>
      <c r="MKE107" s="154"/>
      <c r="MKF107" s="154"/>
      <c r="MKG107" s="154"/>
      <c r="MKH107" s="154"/>
      <c r="MKI107" s="154"/>
      <c r="MKJ107" s="154"/>
      <c r="MKK107" s="154"/>
      <c r="MKL107" s="154"/>
      <c r="MKM107" s="154"/>
      <c r="MKN107" s="154"/>
      <c r="MKO107" s="154"/>
      <c r="MKP107" s="154"/>
      <c r="MKQ107" s="154"/>
      <c r="MKR107" s="154"/>
      <c r="MKS107" s="154"/>
      <c r="MKT107" s="154"/>
      <c r="MKU107" s="154"/>
      <c r="MKV107" s="154"/>
      <c r="MKW107" s="154"/>
      <c r="MKX107" s="154"/>
      <c r="MKY107" s="154"/>
      <c r="MKZ107" s="154"/>
      <c r="MLA107" s="154"/>
      <c r="MLB107" s="154"/>
      <c r="MLC107" s="154"/>
      <c r="MLD107" s="154"/>
      <c r="MLE107" s="154"/>
      <c r="MLF107" s="154"/>
      <c r="MLG107" s="154"/>
      <c r="MLH107" s="154"/>
      <c r="MLI107" s="154"/>
      <c r="MLJ107" s="154"/>
      <c r="MLK107" s="154"/>
      <c r="MLL107" s="154"/>
      <c r="MLM107" s="154"/>
      <c r="MLN107" s="154"/>
      <c r="MLO107" s="154"/>
      <c r="MLP107" s="154"/>
      <c r="MLQ107" s="154"/>
      <c r="MLR107" s="154"/>
      <c r="MLS107" s="154"/>
      <c r="MLT107" s="154"/>
      <c r="MLU107" s="154"/>
      <c r="MLV107" s="154"/>
      <c r="MLW107" s="154"/>
      <c r="MLX107" s="154"/>
      <c r="MLY107" s="154"/>
      <c r="MLZ107" s="154"/>
      <c r="MMA107" s="154"/>
      <c r="MMB107" s="154"/>
      <c r="MMC107" s="154"/>
      <c r="MMD107" s="154"/>
      <c r="MME107" s="154"/>
      <c r="MMF107" s="154"/>
      <c r="MMG107" s="154"/>
      <c r="MMH107" s="154"/>
      <c r="MMI107" s="154"/>
      <c r="MMJ107" s="154"/>
      <c r="MMK107" s="154"/>
      <c r="MML107" s="154"/>
      <c r="MMM107" s="154"/>
      <c r="MMN107" s="154"/>
      <c r="MMO107" s="154"/>
      <c r="MMP107" s="154"/>
      <c r="MMQ107" s="154"/>
      <c r="MMR107" s="154"/>
      <c r="MMS107" s="154"/>
      <c r="MMT107" s="154"/>
      <c r="MMU107" s="154"/>
      <c r="MMV107" s="154"/>
      <c r="MMW107" s="154"/>
      <c r="MMX107" s="154"/>
      <c r="MMY107" s="154"/>
      <c r="MMZ107" s="154"/>
      <c r="MNA107" s="154"/>
      <c r="MNB107" s="154"/>
      <c r="MNC107" s="154"/>
      <c r="MND107" s="154"/>
      <c r="MNE107" s="154"/>
      <c r="MNF107" s="154"/>
      <c r="MNG107" s="154"/>
      <c r="MNH107" s="154"/>
      <c r="MNI107" s="154"/>
      <c r="MNJ107" s="154"/>
      <c r="MNK107" s="154"/>
      <c r="MNL107" s="154"/>
      <c r="MNM107" s="154"/>
      <c r="MNN107" s="154"/>
      <c r="MNO107" s="154"/>
      <c r="MNP107" s="154"/>
      <c r="MNQ107" s="154"/>
      <c r="MNR107" s="154"/>
      <c r="MNS107" s="154"/>
      <c r="MNT107" s="154"/>
      <c r="MNU107" s="154"/>
      <c r="MNV107" s="154"/>
      <c r="MNW107" s="154"/>
      <c r="MNX107" s="154"/>
      <c r="MNY107" s="154"/>
      <c r="MNZ107" s="154"/>
      <c r="MOA107" s="154"/>
      <c r="MOB107" s="154"/>
      <c r="MOC107" s="154"/>
      <c r="MOD107" s="154"/>
      <c r="MOE107" s="154"/>
      <c r="MOF107" s="154"/>
      <c r="MOG107" s="154"/>
      <c r="MOH107" s="154"/>
      <c r="MOI107" s="154"/>
      <c r="MOJ107" s="154"/>
      <c r="MOK107" s="154"/>
      <c r="MOL107" s="154"/>
      <c r="MOM107" s="154"/>
      <c r="MON107" s="154"/>
      <c r="MOO107" s="154"/>
      <c r="MOP107" s="154"/>
      <c r="MOQ107" s="154"/>
      <c r="MOR107" s="154"/>
      <c r="MOS107" s="154"/>
      <c r="MOT107" s="154"/>
      <c r="MOU107" s="154"/>
      <c r="MOV107" s="154"/>
      <c r="MOW107" s="154"/>
      <c r="MOX107" s="154"/>
      <c r="MOY107" s="154"/>
      <c r="MOZ107" s="154"/>
      <c r="MPA107" s="154"/>
      <c r="MPB107" s="154"/>
      <c r="MPC107" s="154"/>
      <c r="MPD107" s="154"/>
      <c r="MPE107" s="154"/>
      <c r="MPF107" s="154"/>
      <c r="MPG107" s="154"/>
      <c r="MPH107" s="154"/>
      <c r="MPI107" s="154"/>
      <c r="MPJ107" s="154"/>
      <c r="MPK107" s="154"/>
      <c r="MPL107" s="154"/>
      <c r="MPM107" s="154"/>
      <c r="MPN107" s="154"/>
      <c r="MPO107" s="154"/>
      <c r="MPP107" s="154"/>
      <c r="MPQ107" s="154"/>
      <c r="MPR107" s="154"/>
      <c r="MPS107" s="154"/>
      <c r="MPT107" s="154"/>
      <c r="MPU107" s="154"/>
      <c r="MPV107" s="154"/>
      <c r="MPW107" s="154"/>
      <c r="MPX107" s="154"/>
      <c r="MPY107" s="154"/>
      <c r="MPZ107" s="154"/>
      <c r="MQA107" s="154"/>
      <c r="MQB107" s="154"/>
      <c r="MQC107" s="154"/>
      <c r="MQD107" s="154"/>
      <c r="MQE107" s="154"/>
      <c r="MQF107" s="154"/>
      <c r="MQG107" s="154"/>
      <c r="MQH107" s="154"/>
      <c r="MQI107" s="154"/>
      <c r="MQJ107" s="154"/>
      <c r="MQK107" s="154"/>
      <c r="MQL107" s="154"/>
      <c r="MQM107" s="154"/>
      <c r="MQN107" s="154"/>
      <c r="MQO107" s="154"/>
      <c r="MQP107" s="154"/>
      <c r="MQQ107" s="154"/>
      <c r="MQR107" s="154"/>
      <c r="MQS107" s="154"/>
      <c r="MQT107" s="154"/>
      <c r="MQU107" s="154"/>
      <c r="MQV107" s="154"/>
      <c r="MQW107" s="154"/>
      <c r="MQX107" s="154"/>
      <c r="MQY107" s="154"/>
      <c r="MQZ107" s="154"/>
      <c r="MRA107" s="154"/>
      <c r="MRB107" s="154"/>
      <c r="MRC107" s="154"/>
      <c r="MRD107" s="154"/>
      <c r="MRE107" s="154"/>
      <c r="MRF107" s="154"/>
      <c r="MRG107" s="154"/>
      <c r="MRH107" s="154"/>
      <c r="MRI107" s="154"/>
      <c r="MRJ107" s="154"/>
      <c r="MRK107" s="154"/>
      <c r="MRL107" s="154"/>
      <c r="MRM107" s="154"/>
      <c r="MRN107" s="154"/>
      <c r="MRO107" s="154"/>
      <c r="MRP107" s="154"/>
      <c r="MRQ107" s="154"/>
      <c r="MRR107" s="154"/>
      <c r="MRS107" s="154"/>
      <c r="MRT107" s="154"/>
      <c r="MRU107" s="154"/>
      <c r="MRV107" s="154"/>
      <c r="MRW107" s="154"/>
      <c r="MRX107" s="154"/>
      <c r="MRY107" s="154"/>
      <c r="MRZ107" s="154"/>
      <c r="MSA107" s="154"/>
      <c r="MSB107" s="154"/>
      <c r="MSC107" s="154"/>
      <c r="MSD107" s="154"/>
      <c r="MSE107" s="154"/>
      <c r="MSF107" s="154"/>
      <c r="MSG107" s="154"/>
      <c r="MSH107" s="154"/>
      <c r="MSI107" s="154"/>
      <c r="MSJ107" s="154"/>
      <c r="MSK107" s="154"/>
      <c r="MSL107" s="154"/>
      <c r="MSM107" s="154"/>
      <c r="MSN107" s="154"/>
      <c r="MSO107" s="154"/>
      <c r="MSP107" s="154"/>
      <c r="MSQ107" s="154"/>
      <c r="MSR107" s="154"/>
      <c r="MSS107" s="154"/>
      <c r="MST107" s="154"/>
      <c r="MSU107" s="154"/>
      <c r="MSV107" s="154"/>
      <c r="MSW107" s="154"/>
      <c r="MSX107" s="154"/>
      <c r="MSY107" s="154"/>
      <c r="MSZ107" s="154"/>
      <c r="MTA107" s="154"/>
      <c r="MTB107" s="154"/>
      <c r="MTC107" s="154"/>
      <c r="MTD107" s="154"/>
      <c r="MTE107" s="154"/>
      <c r="MTF107" s="154"/>
      <c r="MTG107" s="154"/>
      <c r="MTH107" s="154"/>
      <c r="MTI107" s="154"/>
      <c r="MTJ107" s="154"/>
      <c r="MTK107" s="154"/>
      <c r="MTL107" s="154"/>
      <c r="MTM107" s="154"/>
      <c r="MTN107" s="154"/>
      <c r="MTO107" s="154"/>
      <c r="MTP107" s="154"/>
      <c r="MTQ107" s="154"/>
      <c r="MTR107" s="154"/>
      <c r="MTS107" s="154"/>
      <c r="MTT107" s="154"/>
      <c r="MTU107" s="154"/>
      <c r="MTV107" s="154"/>
      <c r="MTW107" s="154"/>
      <c r="MTX107" s="154"/>
      <c r="MTY107" s="154"/>
      <c r="MTZ107" s="154"/>
      <c r="MUA107" s="154"/>
      <c r="MUB107" s="154"/>
      <c r="MUC107" s="154"/>
      <c r="MUD107" s="154"/>
      <c r="MUE107" s="154"/>
      <c r="MUF107" s="154"/>
      <c r="MUG107" s="154"/>
      <c r="MUH107" s="154"/>
      <c r="MUI107" s="154"/>
      <c r="MUJ107" s="154"/>
      <c r="MUK107" s="154"/>
      <c r="MUL107" s="154"/>
      <c r="MUM107" s="154"/>
      <c r="MUN107" s="154"/>
      <c r="MUO107" s="154"/>
      <c r="MUP107" s="154"/>
      <c r="MUQ107" s="154"/>
      <c r="MUR107" s="154"/>
      <c r="MUS107" s="154"/>
      <c r="MUT107" s="154"/>
      <c r="MUU107" s="154"/>
      <c r="MUV107" s="154"/>
      <c r="MUW107" s="154"/>
      <c r="MUX107" s="154"/>
      <c r="MUY107" s="154"/>
      <c r="MUZ107" s="154"/>
      <c r="MVA107" s="154"/>
      <c r="MVB107" s="154"/>
      <c r="MVC107" s="154"/>
      <c r="MVD107" s="154"/>
      <c r="MVE107" s="154"/>
      <c r="MVF107" s="154"/>
      <c r="MVG107" s="154"/>
      <c r="MVH107" s="154"/>
      <c r="MVI107" s="154"/>
      <c r="MVJ107" s="154"/>
      <c r="MVK107" s="154"/>
      <c r="MVL107" s="154"/>
      <c r="MVM107" s="154"/>
      <c r="MVN107" s="154"/>
      <c r="MVO107" s="154"/>
      <c r="MVP107" s="154"/>
      <c r="MVQ107" s="154"/>
      <c r="MVR107" s="154"/>
      <c r="MVS107" s="154"/>
      <c r="MVT107" s="154"/>
      <c r="MVU107" s="154"/>
      <c r="MVV107" s="154"/>
      <c r="MVW107" s="154"/>
      <c r="MVX107" s="154"/>
      <c r="MVY107" s="154"/>
      <c r="MVZ107" s="154"/>
      <c r="MWA107" s="154"/>
      <c r="MWB107" s="154"/>
      <c r="MWC107" s="154"/>
      <c r="MWD107" s="154"/>
      <c r="MWE107" s="154"/>
      <c r="MWF107" s="154"/>
      <c r="MWG107" s="154"/>
      <c r="MWH107" s="154"/>
      <c r="MWI107" s="154"/>
      <c r="MWJ107" s="154"/>
      <c r="MWK107" s="154"/>
      <c r="MWL107" s="154"/>
      <c r="MWM107" s="154"/>
      <c r="MWN107" s="154"/>
      <c r="MWO107" s="154"/>
      <c r="MWP107" s="154"/>
      <c r="MWQ107" s="154"/>
      <c r="MWR107" s="154"/>
      <c r="MWS107" s="154"/>
      <c r="MWT107" s="154"/>
      <c r="MWU107" s="154"/>
      <c r="MWV107" s="154"/>
      <c r="MWW107" s="154"/>
      <c r="MWX107" s="154"/>
      <c r="MWY107" s="154"/>
      <c r="MWZ107" s="154"/>
      <c r="MXA107" s="154"/>
      <c r="MXB107" s="154"/>
      <c r="MXC107" s="154"/>
      <c r="MXD107" s="154"/>
      <c r="MXE107" s="154"/>
      <c r="MXF107" s="154"/>
      <c r="MXG107" s="154"/>
      <c r="MXH107" s="154"/>
      <c r="MXI107" s="154"/>
      <c r="MXJ107" s="154"/>
      <c r="MXK107" s="154"/>
      <c r="MXL107" s="154"/>
      <c r="MXM107" s="154"/>
      <c r="MXN107" s="154"/>
      <c r="MXO107" s="154"/>
      <c r="MXP107" s="154"/>
      <c r="MXQ107" s="154"/>
      <c r="MXR107" s="154"/>
      <c r="MXS107" s="154"/>
      <c r="MXT107" s="154"/>
      <c r="MXU107" s="154"/>
      <c r="MXV107" s="154"/>
      <c r="MXW107" s="154"/>
      <c r="MXX107" s="154"/>
      <c r="MXY107" s="154"/>
      <c r="MXZ107" s="154"/>
      <c r="MYA107" s="154"/>
      <c r="MYB107" s="154"/>
      <c r="MYC107" s="154"/>
      <c r="MYD107" s="154"/>
      <c r="MYE107" s="154"/>
      <c r="MYF107" s="154"/>
      <c r="MYG107" s="154"/>
      <c r="MYH107" s="154"/>
      <c r="MYI107" s="154"/>
      <c r="MYJ107" s="154"/>
      <c r="MYK107" s="154"/>
      <c r="MYL107" s="154"/>
      <c r="MYM107" s="154"/>
      <c r="MYN107" s="154"/>
      <c r="MYO107" s="154"/>
      <c r="MYP107" s="154"/>
      <c r="MYQ107" s="154"/>
      <c r="MYR107" s="154"/>
      <c r="MYS107" s="154"/>
      <c r="MYT107" s="154"/>
      <c r="MYU107" s="154"/>
      <c r="MYV107" s="154"/>
      <c r="MYW107" s="154"/>
      <c r="MYX107" s="154"/>
      <c r="MYY107" s="154"/>
      <c r="MYZ107" s="154"/>
      <c r="MZA107" s="154"/>
      <c r="MZB107" s="154"/>
      <c r="MZC107" s="154"/>
      <c r="MZD107" s="154"/>
      <c r="MZE107" s="154"/>
      <c r="MZF107" s="154"/>
      <c r="MZG107" s="154"/>
      <c r="MZH107" s="154"/>
      <c r="MZI107" s="154"/>
      <c r="MZJ107" s="154"/>
      <c r="MZK107" s="154"/>
      <c r="MZL107" s="154"/>
      <c r="MZM107" s="154"/>
      <c r="MZN107" s="154"/>
      <c r="MZO107" s="154"/>
      <c r="MZP107" s="154"/>
      <c r="MZQ107" s="154"/>
      <c r="MZR107" s="154"/>
      <c r="MZS107" s="154"/>
      <c r="MZT107" s="154"/>
      <c r="MZU107" s="154"/>
      <c r="MZV107" s="154"/>
      <c r="MZW107" s="154"/>
      <c r="MZX107" s="154"/>
      <c r="MZY107" s="154"/>
      <c r="MZZ107" s="154"/>
      <c r="NAA107" s="154"/>
      <c r="NAB107" s="154"/>
      <c r="NAC107" s="154"/>
      <c r="NAD107" s="154"/>
      <c r="NAE107" s="154"/>
      <c r="NAF107" s="154"/>
      <c r="NAG107" s="154"/>
      <c r="NAH107" s="154"/>
      <c r="NAI107" s="154"/>
      <c r="NAJ107" s="154"/>
      <c r="NAK107" s="154"/>
      <c r="NAL107" s="154"/>
      <c r="NAM107" s="154"/>
      <c r="NAN107" s="154"/>
      <c r="NAO107" s="154"/>
      <c r="NAP107" s="154"/>
      <c r="NAQ107" s="154"/>
      <c r="NAR107" s="154"/>
      <c r="NAS107" s="154"/>
      <c r="NAT107" s="154"/>
      <c r="NAU107" s="154"/>
      <c r="NAV107" s="154"/>
      <c r="NAW107" s="154"/>
      <c r="NAX107" s="154"/>
      <c r="NAY107" s="154"/>
      <c r="NAZ107" s="154"/>
      <c r="NBA107" s="154"/>
      <c r="NBB107" s="154"/>
      <c r="NBC107" s="154"/>
      <c r="NBD107" s="154"/>
      <c r="NBE107" s="154"/>
      <c r="NBF107" s="154"/>
      <c r="NBG107" s="154"/>
      <c r="NBH107" s="154"/>
      <c r="NBI107" s="154"/>
      <c r="NBJ107" s="154"/>
      <c r="NBK107" s="154"/>
      <c r="NBL107" s="154"/>
      <c r="NBM107" s="154"/>
      <c r="NBN107" s="154"/>
      <c r="NBO107" s="154"/>
      <c r="NBP107" s="154"/>
      <c r="NBQ107" s="154"/>
      <c r="NBR107" s="154"/>
      <c r="NBS107" s="154"/>
      <c r="NBT107" s="154"/>
      <c r="NBU107" s="154"/>
      <c r="NBV107" s="154"/>
      <c r="NBW107" s="154"/>
      <c r="NBX107" s="154"/>
      <c r="NBY107" s="154"/>
      <c r="NBZ107" s="154"/>
      <c r="NCA107" s="154"/>
      <c r="NCB107" s="154"/>
      <c r="NCC107" s="154"/>
      <c r="NCD107" s="154"/>
      <c r="NCE107" s="154"/>
      <c r="NCF107" s="154"/>
      <c r="NCG107" s="154"/>
      <c r="NCH107" s="154"/>
      <c r="NCI107" s="154"/>
      <c r="NCJ107" s="154"/>
      <c r="NCK107" s="154"/>
      <c r="NCL107" s="154"/>
      <c r="NCM107" s="154"/>
      <c r="NCN107" s="154"/>
      <c r="NCO107" s="154"/>
      <c r="NCP107" s="154"/>
      <c r="NCQ107" s="154"/>
      <c r="NCR107" s="154"/>
      <c r="NCS107" s="154"/>
      <c r="NCT107" s="154"/>
      <c r="NCU107" s="154"/>
      <c r="NCV107" s="154"/>
      <c r="NCW107" s="154"/>
      <c r="NCX107" s="154"/>
      <c r="NCY107" s="154"/>
      <c r="NCZ107" s="154"/>
      <c r="NDA107" s="154"/>
      <c r="NDB107" s="154"/>
      <c r="NDC107" s="154"/>
      <c r="NDD107" s="154"/>
      <c r="NDE107" s="154"/>
      <c r="NDF107" s="154"/>
      <c r="NDG107" s="154"/>
      <c r="NDH107" s="154"/>
      <c r="NDI107" s="154"/>
      <c r="NDJ107" s="154"/>
      <c r="NDK107" s="154"/>
      <c r="NDL107" s="154"/>
      <c r="NDM107" s="154"/>
      <c r="NDN107" s="154"/>
      <c r="NDO107" s="154"/>
      <c r="NDP107" s="154"/>
      <c r="NDQ107" s="154"/>
      <c r="NDR107" s="154"/>
      <c r="NDS107" s="154"/>
      <c r="NDT107" s="154"/>
      <c r="NDU107" s="154"/>
      <c r="NDV107" s="154"/>
      <c r="NDW107" s="154"/>
      <c r="NDX107" s="154"/>
      <c r="NDY107" s="154"/>
      <c r="NDZ107" s="154"/>
      <c r="NEA107" s="154"/>
      <c r="NEB107" s="154"/>
      <c r="NEC107" s="154"/>
      <c r="NED107" s="154"/>
      <c r="NEE107" s="154"/>
      <c r="NEF107" s="154"/>
      <c r="NEG107" s="154"/>
      <c r="NEH107" s="154"/>
      <c r="NEI107" s="154"/>
      <c r="NEJ107" s="154"/>
      <c r="NEK107" s="154"/>
      <c r="NEL107" s="154"/>
      <c r="NEM107" s="154"/>
      <c r="NEN107" s="154"/>
      <c r="NEO107" s="154"/>
      <c r="NEP107" s="154"/>
      <c r="NEQ107" s="154"/>
      <c r="NER107" s="154"/>
      <c r="NES107" s="154"/>
      <c r="NET107" s="154"/>
      <c r="NEU107" s="154"/>
      <c r="NEV107" s="154"/>
      <c r="NEW107" s="154"/>
      <c r="NEX107" s="154"/>
      <c r="NEY107" s="154"/>
      <c r="NEZ107" s="154"/>
      <c r="NFA107" s="154"/>
      <c r="NFB107" s="154"/>
      <c r="NFC107" s="154"/>
      <c r="NFD107" s="154"/>
      <c r="NFE107" s="154"/>
      <c r="NFF107" s="154"/>
      <c r="NFG107" s="154"/>
      <c r="NFH107" s="154"/>
      <c r="NFI107" s="154"/>
      <c r="NFJ107" s="154"/>
      <c r="NFK107" s="154"/>
      <c r="NFL107" s="154"/>
      <c r="NFM107" s="154"/>
      <c r="NFN107" s="154"/>
      <c r="NFO107" s="154"/>
      <c r="NFP107" s="154"/>
      <c r="NFQ107" s="154"/>
      <c r="NFR107" s="154"/>
      <c r="NFS107" s="154"/>
      <c r="NFT107" s="154"/>
      <c r="NFU107" s="154"/>
      <c r="NFV107" s="154"/>
      <c r="NFW107" s="154"/>
      <c r="NFX107" s="154"/>
      <c r="NFY107" s="154"/>
      <c r="NFZ107" s="154"/>
      <c r="NGA107" s="154"/>
      <c r="NGB107" s="154"/>
      <c r="NGC107" s="154"/>
      <c r="NGD107" s="154"/>
      <c r="NGE107" s="154"/>
      <c r="NGF107" s="154"/>
      <c r="NGG107" s="154"/>
      <c r="NGH107" s="154"/>
      <c r="NGI107" s="154"/>
      <c r="NGJ107" s="154"/>
      <c r="NGK107" s="154"/>
      <c r="NGL107" s="154"/>
      <c r="NGM107" s="154"/>
      <c r="NGN107" s="154"/>
      <c r="NGO107" s="154"/>
      <c r="NGP107" s="154"/>
      <c r="NGQ107" s="154"/>
      <c r="NGR107" s="154"/>
      <c r="NGS107" s="154"/>
      <c r="NGT107" s="154"/>
      <c r="NGU107" s="154"/>
      <c r="NGV107" s="154"/>
      <c r="NGW107" s="154"/>
      <c r="NGX107" s="154"/>
      <c r="NGY107" s="154"/>
      <c r="NGZ107" s="154"/>
      <c r="NHA107" s="154"/>
      <c r="NHB107" s="154"/>
      <c r="NHC107" s="154"/>
      <c r="NHD107" s="154"/>
      <c r="NHE107" s="154"/>
      <c r="NHF107" s="154"/>
      <c r="NHG107" s="154"/>
      <c r="NHH107" s="154"/>
      <c r="NHI107" s="154"/>
      <c r="NHJ107" s="154"/>
      <c r="NHK107" s="154"/>
      <c r="NHL107" s="154"/>
      <c r="NHM107" s="154"/>
      <c r="NHN107" s="154"/>
      <c r="NHO107" s="154"/>
      <c r="NHP107" s="154"/>
      <c r="NHQ107" s="154"/>
      <c r="NHR107" s="154"/>
      <c r="NHS107" s="154"/>
      <c r="NHT107" s="154"/>
      <c r="NHU107" s="154"/>
      <c r="NHV107" s="154"/>
      <c r="NHW107" s="154"/>
      <c r="NHX107" s="154"/>
      <c r="NHY107" s="154"/>
      <c r="NHZ107" s="154"/>
      <c r="NIA107" s="154"/>
      <c r="NIB107" s="154"/>
      <c r="NIC107" s="154"/>
      <c r="NID107" s="154"/>
      <c r="NIE107" s="154"/>
      <c r="NIF107" s="154"/>
      <c r="NIG107" s="154"/>
      <c r="NIH107" s="154"/>
      <c r="NII107" s="154"/>
      <c r="NIJ107" s="154"/>
      <c r="NIK107" s="154"/>
      <c r="NIL107" s="154"/>
      <c r="NIM107" s="154"/>
      <c r="NIN107" s="154"/>
      <c r="NIO107" s="154"/>
      <c r="NIP107" s="154"/>
      <c r="NIQ107" s="154"/>
      <c r="NIR107" s="154"/>
      <c r="NIS107" s="154"/>
      <c r="NIT107" s="154"/>
      <c r="NIU107" s="154"/>
      <c r="NIV107" s="154"/>
      <c r="NIW107" s="154"/>
      <c r="NIX107" s="154"/>
      <c r="NIY107" s="154"/>
      <c r="NIZ107" s="154"/>
      <c r="NJA107" s="154"/>
      <c r="NJB107" s="154"/>
      <c r="NJC107" s="154"/>
      <c r="NJD107" s="154"/>
      <c r="NJE107" s="154"/>
      <c r="NJF107" s="154"/>
      <c r="NJG107" s="154"/>
      <c r="NJH107" s="154"/>
      <c r="NJI107" s="154"/>
      <c r="NJJ107" s="154"/>
      <c r="NJK107" s="154"/>
      <c r="NJL107" s="154"/>
      <c r="NJM107" s="154"/>
      <c r="NJN107" s="154"/>
      <c r="NJO107" s="154"/>
      <c r="NJP107" s="154"/>
      <c r="NJQ107" s="154"/>
      <c r="NJR107" s="154"/>
      <c r="NJS107" s="154"/>
      <c r="NJT107" s="154"/>
      <c r="NJU107" s="154"/>
      <c r="NJV107" s="154"/>
      <c r="NJW107" s="154"/>
      <c r="NJX107" s="154"/>
      <c r="NJY107" s="154"/>
      <c r="NJZ107" s="154"/>
      <c r="NKA107" s="154"/>
      <c r="NKB107" s="154"/>
      <c r="NKC107" s="154"/>
      <c r="NKD107" s="154"/>
      <c r="NKE107" s="154"/>
      <c r="NKF107" s="154"/>
      <c r="NKG107" s="154"/>
      <c r="NKH107" s="154"/>
      <c r="NKI107" s="154"/>
      <c r="NKJ107" s="154"/>
      <c r="NKK107" s="154"/>
      <c r="NKL107" s="154"/>
      <c r="NKM107" s="154"/>
      <c r="NKN107" s="154"/>
      <c r="NKO107" s="154"/>
      <c r="NKP107" s="154"/>
      <c r="NKQ107" s="154"/>
      <c r="NKR107" s="154"/>
      <c r="NKS107" s="154"/>
      <c r="NKT107" s="154"/>
      <c r="NKU107" s="154"/>
      <c r="NKV107" s="154"/>
      <c r="NKW107" s="154"/>
      <c r="NKX107" s="154"/>
      <c r="NKY107" s="154"/>
      <c r="NKZ107" s="154"/>
      <c r="NLA107" s="154"/>
      <c r="NLB107" s="154"/>
      <c r="NLC107" s="154"/>
      <c r="NLD107" s="154"/>
      <c r="NLE107" s="154"/>
      <c r="NLF107" s="154"/>
      <c r="NLG107" s="154"/>
      <c r="NLH107" s="154"/>
      <c r="NLI107" s="154"/>
      <c r="NLJ107" s="154"/>
      <c r="NLK107" s="154"/>
      <c r="NLL107" s="154"/>
      <c r="NLM107" s="154"/>
      <c r="NLN107" s="154"/>
      <c r="NLO107" s="154"/>
      <c r="NLP107" s="154"/>
      <c r="NLQ107" s="154"/>
      <c r="NLR107" s="154"/>
      <c r="NLS107" s="154"/>
      <c r="NLT107" s="154"/>
      <c r="NLU107" s="154"/>
      <c r="NLV107" s="154"/>
      <c r="NLW107" s="154"/>
      <c r="NLX107" s="154"/>
      <c r="NLY107" s="154"/>
      <c r="NLZ107" s="154"/>
      <c r="NMA107" s="154"/>
      <c r="NMB107" s="154"/>
      <c r="NMC107" s="154"/>
      <c r="NMD107" s="154"/>
      <c r="NME107" s="154"/>
      <c r="NMF107" s="154"/>
      <c r="NMG107" s="154"/>
      <c r="NMH107" s="154"/>
      <c r="NMI107" s="154"/>
      <c r="NMJ107" s="154"/>
      <c r="NMK107" s="154"/>
      <c r="NML107" s="154"/>
      <c r="NMM107" s="154"/>
      <c r="NMN107" s="154"/>
      <c r="NMO107" s="154"/>
      <c r="NMP107" s="154"/>
      <c r="NMQ107" s="154"/>
      <c r="NMR107" s="154"/>
      <c r="NMS107" s="154"/>
      <c r="NMT107" s="154"/>
      <c r="NMU107" s="154"/>
      <c r="NMV107" s="154"/>
      <c r="NMW107" s="154"/>
      <c r="NMX107" s="154"/>
      <c r="NMY107" s="154"/>
      <c r="NMZ107" s="154"/>
      <c r="NNA107" s="154"/>
      <c r="NNB107" s="154"/>
      <c r="NNC107" s="154"/>
      <c r="NND107" s="154"/>
      <c r="NNE107" s="154"/>
      <c r="NNF107" s="154"/>
      <c r="NNG107" s="154"/>
      <c r="NNH107" s="154"/>
      <c r="NNI107" s="154"/>
      <c r="NNJ107" s="154"/>
      <c r="NNK107" s="154"/>
      <c r="NNL107" s="154"/>
      <c r="NNM107" s="154"/>
      <c r="NNN107" s="154"/>
      <c r="NNO107" s="154"/>
      <c r="NNP107" s="154"/>
      <c r="NNQ107" s="154"/>
      <c r="NNR107" s="154"/>
      <c r="NNS107" s="154"/>
      <c r="NNT107" s="154"/>
      <c r="NNU107" s="154"/>
      <c r="NNV107" s="154"/>
      <c r="NNW107" s="154"/>
      <c r="NNX107" s="154"/>
      <c r="NNY107" s="154"/>
      <c r="NNZ107" s="154"/>
      <c r="NOA107" s="154"/>
      <c r="NOB107" s="154"/>
      <c r="NOC107" s="154"/>
      <c r="NOD107" s="154"/>
      <c r="NOE107" s="154"/>
      <c r="NOF107" s="154"/>
      <c r="NOG107" s="154"/>
      <c r="NOH107" s="154"/>
      <c r="NOI107" s="154"/>
      <c r="NOJ107" s="154"/>
      <c r="NOK107" s="154"/>
      <c r="NOL107" s="154"/>
      <c r="NOM107" s="154"/>
      <c r="NON107" s="154"/>
      <c r="NOO107" s="154"/>
      <c r="NOP107" s="154"/>
      <c r="NOQ107" s="154"/>
      <c r="NOR107" s="154"/>
      <c r="NOS107" s="154"/>
      <c r="NOT107" s="154"/>
      <c r="NOU107" s="154"/>
      <c r="NOV107" s="154"/>
      <c r="NOW107" s="154"/>
      <c r="NOX107" s="154"/>
      <c r="NOY107" s="154"/>
      <c r="NOZ107" s="154"/>
      <c r="NPA107" s="154"/>
      <c r="NPB107" s="154"/>
      <c r="NPC107" s="154"/>
      <c r="NPD107" s="154"/>
      <c r="NPE107" s="154"/>
      <c r="NPF107" s="154"/>
      <c r="NPG107" s="154"/>
      <c r="NPH107" s="154"/>
      <c r="NPI107" s="154"/>
      <c r="NPJ107" s="154"/>
      <c r="NPK107" s="154"/>
      <c r="NPL107" s="154"/>
      <c r="NPM107" s="154"/>
      <c r="NPN107" s="154"/>
      <c r="NPO107" s="154"/>
      <c r="NPP107" s="154"/>
      <c r="NPQ107" s="154"/>
      <c r="NPR107" s="154"/>
      <c r="NPS107" s="154"/>
      <c r="NPT107" s="154"/>
      <c r="NPU107" s="154"/>
      <c r="NPV107" s="154"/>
      <c r="NPW107" s="154"/>
      <c r="NPX107" s="154"/>
      <c r="NPY107" s="154"/>
      <c r="NPZ107" s="154"/>
      <c r="NQA107" s="154"/>
      <c r="NQB107" s="154"/>
      <c r="NQC107" s="154"/>
      <c r="NQD107" s="154"/>
      <c r="NQE107" s="154"/>
      <c r="NQF107" s="154"/>
      <c r="NQG107" s="154"/>
      <c r="NQH107" s="154"/>
      <c r="NQI107" s="154"/>
      <c r="NQJ107" s="154"/>
      <c r="NQK107" s="154"/>
      <c r="NQL107" s="154"/>
      <c r="NQM107" s="154"/>
      <c r="NQN107" s="154"/>
      <c r="NQO107" s="154"/>
      <c r="NQP107" s="154"/>
      <c r="NQQ107" s="154"/>
      <c r="NQR107" s="154"/>
      <c r="NQS107" s="154"/>
      <c r="NQT107" s="154"/>
      <c r="NQU107" s="154"/>
      <c r="NQV107" s="154"/>
      <c r="NQW107" s="154"/>
      <c r="NQX107" s="154"/>
      <c r="NQY107" s="154"/>
      <c r="NQZ107" s="154"/>
      <c r="NRA107" s="154"/>
      <c r="NRB107" s="154"/>
      <c r="NRC107" s="154"/>
      <c r="NRD107" s="154"/>
      <c r="NRE107" s="154"/>
      <c r="NRF107" s="154"/>
      <c r="NRG107" s="154"/>
      <c r="NRH107" s="154"/>
      <c r="NRI107" s="154"/>
      <c r="NRJ107" s="154"/>
      <c r="NRK107" s="154"/>
      <c r="NRL107" s="154"/>
      <c r="NRM107" s="154"/>
      <c r="NRN107" s="154"/>
      <c r="NRO107" s="154"/>
      <c r="NRP107" s="154"/>
      <c r="NRQ107" s="154"/>
      <c r="NRR107" s="154"/>
      <c r="NRS107" s="154"/>
      <c r="NRT107" s="154"/>
      <c r="NRU107" s="154"/>
      <c r="NRV107" s="154"/>
      <c r="NRW107" s="154"/>
      <c r="NRX107" s="154"/>
      <c r="NRY107" s="154"/>
      <c r="NRZ107" s="154"/>
      <c r="NSA107" s="154"/>
      <c r="NSB107" s="154"/>
      <c r="NSC107" s="154"/>
      <c r="NSD107" s="154"/>
      <c r="NSE107" s="154"/>
      <c r="NSF107" s="154"/>
      <c r="NSG107" s="154"/>
      <c r="NSH107" s="154"/>
      <c r="NSI107" s="154"/>
      <c r="NSJ107" s="154"/>
      <c r="NSK107" s="154"/>
      <c r="NSL107" s="154"/>
      <c r="NSM107" s="154"/>
      <c r="NSN107" s="154"/>
      <c r="NSO107" s="154"/>
      <c r="NSP107" s="154"/>
      <c r="NSQ107" s="154"/>
      <c r="NSR107" s="154"/>
      <c r="NSS107" s="154"/>
      <c r="NST107" s="154"/>
      <c r="NSU107" s="154"/>
      <c r="NSV107" s="154"/>
      <c r="NSW107" s="154"/>
      <c r="NSX107" s="154"/>
      <c r="NSY107" s="154"/>
      <c r="NSZ107" s="154"/>
      <c r="NTA107" s="154"/>
      <c r="NTB107" s="154"/>
      <c r="NTC107" s="154"/>
      <c r="NTD107" s="154"/>
      <c r="NTE107" s="154"/>
      <c r="NTF107" s="154"/>
      <c r="NTG107" s="154"/>
      <c r="NTH107" s="154"/>
      <c r="NTI107" s="154"/>
      <c r="NTJ107" s="154"/>
      <c r="NTK107" s="154"/>
      <c r="NTL107" s="154"/>
      <c r="NTM107" s="154"/>
      <c r="NTN107" s="154"/>
      <c r="NTO107" s="154"/>
      <c r="NTP107" s="154"/>
      <c r="NTQ107" s="154"/>
      <c r="NTR107" s="154"/>
      <c r="NTS107" s="154"/>
      <c r="NTT107" s="154"/>
      <c r="NTU107" s="154"/>
      <c r="NTV107" s="154"/>
      <c r="NTW107" s="154"/>
      <c r="NTX107" s="154"/>
      <c r="NTY107" s="154"/>
      <c r="NTZ107" s="154"/>
      <c r="NUA107" s="154"/>
      <c r="NUB107" s="154"/>
      <c r="NUC107" s="154"/>
      <c r="NUD107" s="154"/>
      <c r="NUE107" s="154"/>
      <c r="NUF107" s="154"/>
      <c r="NUG107" s="154"/>
      <c r="NUH107" s="154"/>
      <c r="NUI107" s="154"/>
      <c r="NUJ107" s="154"/>
      <c r="NUK107" s="154"/>
      <c r="NUL107" s="154"/>
      <c r="NUM107" s="154"/>
      <c r="NUN107" s="154"/>
      <c r="NUO107" s="154"/>
      <c r="NUP107" s="154"/>
      <c r="NUQ107" s="154"/>
      <c r="NUR107" s="154"/>
      <c r="NUS107" s="154"/>
      <c r="NUT107" s="154"/>
      <c r="NUU107" s="154"/>
      <c r="NUV107" s="154"/>
      <c r="NUW107" s="154"/>
      <c r="NUX107" s="154"/>
      <c r="NUY107" s="154"/>
      <c r="NUZ107" s="154"/>
      <c r="NVA107" s="154"/>
      <c r="NVB107" s="154"/>
      <c r="NVC107" s="154"/>
      <c r="NVD107" s="154"/>
      <c r="NVE107" s="154"/>
      <c r="NVF107" s="154"/>
      <c r="NVG107" s="154"/>
      <c r="NVH107" s="154"/>
      <c r="NVI107" s="154"/>
      <c r="NVJ107" s="154"/>
      <c r="NVK107" s="154"/>
      <c r="NVL107" s="154"/>
      <c r="NVM107" s="154"/>
      <c r="NVN107" s="154"/>
      <c r="NVO107" s="154"/>
      <c r="NVP107" s="154"/>
      <c r="NVQ107" s="154"/>
      <c r="NVR107" s="154"/>
      <c r="NVS107" s="154"/>
      <c r="NVT107" s="154"/>
      <c r="NVU107" s="154"/>
      <c r="NVV107" s="154"/>
      <c r="NVW107" s="154"/>
      <c r="NVX107" s="154"/>
      <c r="NVY107" s="154"/>
      <c r="NVZ107" s="154"/>
      <c r="NWA107" s="154"/>
      <c r="NWB107" s="154"/>
      <c r="NWC107" s="154"/>
      <c r="NWD107" s="154"/>
      <c r="NWE107" s="154"/>
      <c r="NWF107" s="154"/>
      <c r="NWG107" s="154"/>
      <c r="NWH107" s="154"/>
      <c r="NWI107" s="154"/>
      <c r="NWJ107" s="154"/>
      <c r="NWK107" s="154"/>
      <c r="NWL107" s="154"/>
      <c r="NWM107" s="154"/>
      <c r="NWN107" s="154"/>
      <c r="NWO107" s="154"/>
      <c r="NWP107" s="154"/>
      <c r="NWQ107" s="154"/>
      <c r="NWR107" s="154"/>
      <c r="NWS107" s="154"/>
      <c r="NWT107" s="154"/>
      <c r="NWU107" s="154"/>
      <c r="NWV107" s="154"/>
      <c r="NWW107" s="154"/>
      <c r="NWX107" s="154"/>
      <c r="NWY107" s="154"/>
      <c r="NWZ107" s="154"/>
      <c r="NXA107" s="154"/>
      <c r="NXB107" s="154"/>
      <c r="NXC107" s="154"/>
      <c r="NXD107" s="154"/>
      <c r="NXE107" s="154"/>
      <c r="NXF107" s="154"/>
      <c r="NXG107" s="154"/>
      <c r="NXH107" s="154"/>
      <c r="NXI107" s="154"/>
      <c r="NXJ107" s="154"/>
      <c r="NXK107" s="154"/>
      <c r="NXL107" s="154"/>
      <c r="NXM107" s="154"/>
      <c r="NXN107" s="154"/>
      <c r="NXO107" s="154"/>
      <c r="NXP107" s="154"/>
      <c r="NXQ107" s="154"/>
      <c r="NXR107" s="154"/>
      <c r="NXS107" s="154"/>
      <c r="NXT107" s="154"/>
      <c r="NXU107" s="154"/>
      <c r="NXV107" s="154"/>
      <c r="NXW107" s="154"/>
      <c r="NXX107" s="154"/>
      <c r="NXY107" s="154"/>
      <c r="NXZ107" s="154"/>
      <c r="NYA107" s="154"/>
      <c r="NYB107" s="154"/>
      <c r="NYC107" s="154"/>
      <c r="NYD107" s="154"/>
      <c r="NYE107" s="154"/>
      <c r="NYF107" s="154"/>
      <c r="NYG107" s="154"/>
      <c r="NYH107" s="154"/>
      <c r="NYI107" s="154"/>
      <c r="NYJ107" s="154"/>
      <c r="NYK107" s="154"/>
      <c r="NYL107" s="154"/>
      <c r="NYM107" s="154"/>
      <c r="NYN107" s="154"/>
      <c r="NYO107" s="154"/>
      <c r="NYP107" s="154"/>
      <c r="NYQ107" s="154"/>
      <c r="NYR107" s="154"/>
      <c r="NYS107" s="154"/>
      <c r="NYT107" s="154"/>
      <c r="NYU107" s="154"/>
      <c r="NYV107" s="154"/>
      <c r="NYW107" s="154"/>
      <c r="NYX107" s="154"/>
      <c r="NYY107" s="154"/>
      <c r="NYZ107" s="154"/>
      <c r="NZA107" s="154"/>
      <c r="NZB107" s="154"/>
      <c r="NZC107" s="154"/>
      <c r="NZD107" s="154"/>
      <c r="NZE107" s="154"/>
      <c r="NZF107" s="154"/>
      <c r="NZG107" s="154"/>
      <c r="NZH107" s="154"/>
      <c r="NZI107" s="154"/>
      <c r="NZJ107" s="154"/>
      <c r="NZK107" s="154"/>
      <c r="NZL107" s="154"/>
      <c r="NZM107" s="154"/>
      <c r="NZN107" s="154"/>
      <c r="NZO107" s="154"/>
      <c r="NZP107" s="154"/>
      <c r="NZQ107" s="154"/>
      <c r="NZR107" s="154"/>
      <c r="NZS107" s="154"/>
      <c r="NZT107" s="154"/>
      <c r="NZU107" s="154"/>
      <c r="NZV107" s="154"/>
      <c r="NZW107" s="154"/>
      <c r="NZX107" s="154"/>
      <c r="NZY107" s="154"/>
      <c r="NZZ107" s="154"/>
      <c r="OAA107" s="154"/>
      <c r="OAB107" s="154"/>
      <c r="OAC107" s="154"/>
      <c r="OAD107" s="154"/>
      <c r="OAE107" s="154"/>
      <c r="OAF107" s="154"/>
      <c r="OAG107" s="154"/>
      <c r="OAH107" s="154"/>
      <c r="OAI107" s="154"/>
      <c r="OAJ107" s="154"/>
      <c r="OAK107" s="154"/>
      <c r="OAL107" s="154"/>
      <c r="OAM107" s="154"/>
      <c r="OAN107" s="154"/>
      <c r="OAO107" s="154"/>
      <c r="OAP107" s="154"/>
      <c r="OAQ107" s="154"/>
      <c r="OAR107" s="154"/>
      <c r="OAS107" s="154"/>
      <c r="OAT107" s="154"/>
      <c r="OAU107" s="154"/>
      <c r="OAV107" s="154"/>
      <c r="OAW107" s="154"/>
      <c r="OAX107" s="154"/>
      <c r="OAY107" s="154"/>
      <c r="OAZ107" s="154"/>
      <c r="OBA107" s="154"/>
      <c r="OBB107" s="154"/>
      <c r="OBC107" s="154"/>
      <c r="OBD107" s="154"/>
      <c r="OBE107" s="154"/>
      <c r="OBF107" s="154"/>
      <c r="OBG107" s="154"/>
      <c r="OBH107" s="154"/>
      <c r="OBI107" s="154"/>
      <c r="OBJ107" s="154"/>
      <c r="OBK107" s="154"/>
      <c r="OBL107" s="154"/>
      <c r="OBM107" s="154"/>
      <c r="OBN107" s="154"/>
      <c r="OBO107" s="154"/>
      <c r="OBP107" s="154"/>
      <c r="OBQ107" s="154"/>
      <c r="OBR107" s="154"/>
      <c r="OBS107" s="154"/>
      <c r="OBT107" s="154"/>
      <c r="OBU107" s="154"/>
      <c r="OBV107" s="154"/>
      <c r="OBW107" s="154"/>
      <c r="OBX107" s="154"/>
      <c r="OBY107" s="154"/>
      <c r="OBZ107" s="154"/>
      <c r="OCA107" s="154"/>
      <c r="OCB107" s="154"/>
      <c r="OCC107" s="154"/>
      <c r="OCD107" s="154"/>
      <c r="OCE107" s="154"/>
      <c r="OCF107" s="154"/>
      <c r="OCG107" s="154"/>
      <c r="OCH107" s="154"/>
      <c r="OCI107" s="154"/>
      <c r="OCJ107" s="154"/>
      <c r="OCK107" s="154"/>
      <c r="OCL107" s="154"/>
      <c r="OCM107" s="154"/>
      <c r="OCN107" s="154"/>
      <c r="OCO107" s="154"/>
      <c r="OCP107" s="154"/>
      <c r="OCQ107" s="154"/>
      <c r="OCR107" s="154"/>
      <c r="OCS107" s="154"/>
      <c r="OCT107" s="154"/>
      <c r="OCU107" s="154"/>
      <c r="OCV107" s="154"/>
      <c r="OCW107" s="154"/>
      <c r="OCX107" s="154"/>
      <c r="OCY107" s="154"/>
      <c r="OCZ107" s="154"/>
      <c r="ODA107" s="154"/>
      <c r="ODB107" s="154"/>
      <c r="ODC107" s="154"/>
      <c r="ODD107" s="154"/>
      <c r="ODE107" s="154"/>
      <c r="ODF107" s="154"/>
      <c r="ODG107" s="154"/>
      <c r="ODH107" s="154"/>
      <c r="ODI107" s="154"/>
      <c r="ODJ107" s="154"/>
      <c r="ODK107" s="154"/>
      <c r="ODL107" s="154"/>
      <c r="ODM107" s="154"/>
      <c r="ODN107" s="154"/>
      <c r="ODO107" s="154"/>
      <c r="ODP107" s="154"/>
      <c r="ODQ107" s="154"/>
      <c r="ODR107" s="154"/>
      <c r="ODS107" s="154"/>
      <c r="ODT107" s="154"/>
      <c r="ODU107" s="154"/>
      <c r="ODV107" s="154"/>
      <c r="ODW107" s="154"/>
      <c r="ODX107" s="154"/>
      <c r="ODY107" s="154"/>
      <c r="ODZ107" s="154"/>
      <c r="OEA107" s="154"/>
      <c r="OEB107" s="154"/>
      <c r="OEC107" s="154"/>
      <c r="OED107" s="154"/>
      <c r="OEE107" s="154"/>
      <c r="OEF107" s="154"/>
      <c r="OEG107" s="154"/>
      <c r="OEH107" s="154"/>
      <c r="OEI107" s="154"/>
      <c r="OEJ107" s="154"/>
      <c r="OEK107" s="154"/>
      <c r="OEL107" s="154"/>
      <c r="OEM107" s="154"/>
      <c r="OEN107" s="154"/>
      <c r="OEO107" s="154"/>
      <c r="OEP107" s="154"/>
      <c r="OEQ107" s="154"/>
      <c r="OER107" s="154"/>
      <c r="OES107" s="154"/>
      <c r="OET107" s="154"/>
      <c r="OEU107" s="154"/>
      <c r="OEV107" s="154"/>
      <c r="OEW107" s="154"/>
      <c r="OEX107" s="154"/>
      <c r="OEY107" s="154"/>
      <c r="OEZ107" s="154"/>
      <c r="OFA107" s="154"/>
      <c r="OFB107" s="154"/>
      <c r="OFC107" s="154"/>
      <c r="OFD107" s="154"/>
      <c r="OFE107" s="154"/>
      <c r="OFF107" s="154"/>
      <c r="OFG107" s="154"/>
      <c r="OFH107" s="154"/>
      <c r="OFI107" s="154"/>
      <c r="OFJ107" s="154"/>
      <c r="OFK107" s="154"/>
      <c r="OFL107" s="154"/>
      <c r="OFM107" s="154"/>
      <c r="OFN107" s="154"/>
      <c r="OFO107" s="154"/>
      <c r="OFP107" s="154"/>
      <c r="OFQ107" s="154"/>
      <c r="OFR107" s="154"/>
      <c r="OFS107" s="154"/>
      <c r="OFT107" s="154"/>
      <c r="OFU107" s="154"/>
      <c r="OFV107" s="154"/>
      <c r="OFW107" s="154"/>
      <c r="OFX107" s="154"/>
      <c r="OFY107" s="154"/>
      <c r="OFZ107" s="154"/>
      <c r="OGA107" s="154"/>
      <c r="OGB107" s="154"/>
      <c r="OGC107" s="154"/>
      <c r="OGD107" s="154"/>
      <c r="OGE107" s="154"/>
      <c r="OGF107" s="154"/>
      <c r="OGG107" s="154"/>
      <c r="OGH107" s="154"/>
      <c r="OGI107" s="154"/>
      <c r="OGJ107" s="154"/>
      <c r="OGK107" s="154"/>
      <c r="OGL107" s="154"/>
      <c r="OGM107" s="154"/>
      <c r="OGN107" s="154"/>
      <c r="OGO107" s="154"/>
      <c r="OGP107" s="154"/>
      <c r="OGQ107" s="154"/>
      <c r="OGR107" s="154"/>
      <c r="OGS107" s="154"/>
      <c r="OGT107" s="154"/>
      <c r="OGU107" s="154"/>
      <c r="OGV107" s="154"/>
      <c r="OGW107" s="154"/>
      <c r="OGX107" s="154"/>
      <c r="OGY107" s="154"/>
      <c r="OGZ107" s="154"/>
      <c r="OHA107" s="154"/>
      <c r="OHB107" s="154"/>
      <c r="OHC107" s="154"/>
      <c r="OHD107" s="154"/>
      <c r="OHE107" s="154"/>
      <c r="OHF107" s="154"/>
      <c r="OHG107" s="154"/>
      <c r="OHH107" s="154"/>
      <c r="OHI107" s="154"/>
      <c r="OHJ107" s="154"/>
      <c r="OHK107" s="154"/>
      <c r="OHL107" s="154"/>
      <c r="OHM107" s="154"/>
      <c r="OHN107" s="154"/>
      <c r="OHO107" s="154"/>
      <c r="OHP107" s="154"/>
      <c r="OHQ107" s="154"/>
      <c r="OHR107" s="154"/>
      <c r="OHS107" s="154"/>
      <c r="OHT107" s="154"/>
      <c r="OHU107" s="154"/>
      <c r="OHV107" s="154"/>
      <c r="OHW107" s="154"/>
      <c r="OHX107" s="154"/>
      <c r="OHY107" s="154"/>
      <c r="OHZ107" s="154"/>
      <c r="OIA107" s="154"/>
      <c r="OIB107" s="154"/>
      <c r="OIC107" s="154"/>
      <c r="OID107" s="154"/>
      <c r="OIE107" s="154"/>
      <c r="OIF107" s="154"/>
      <c r="OIG107" s="154"/>
      <c r="OIH107" s="154"/>
      <c r="OII107" s="154"/>
      <c r="OIJ107" s="154"/>
      <c r="OIK107" s="154"/>
      <c r="OIL107" s="154"/>
      <c r="OIM107" s="154"/>
      <c r="OIN107" s="154"/>
      <c r="OIO107" s="154"/>
      <c r="OIP107" s="154"/>
      <c r="OIQ107" s="154"/>
      <c r="OIR107" s="154"/>
      <c r="OIS107" s="154"/>
      <c r="OIT107" s="154"/>
      <c r="OIU107" s="154"/>
      <c r="OIV107" s="154"/>
      <c r="OIW107" s="154"/>
      <c r="OIX107" s="154"/>
      <c r="OIY107" s="154"/>
      <c r="OIZ107" s="154"/>
      <c r="OJA107" s="154"/>
      <c r="OJB107" s="154"/>
      <c r="OJC107" s="154"/>
      <c r="OJD107" s="154"/>
      <c r="OJE107" s="154"/>
      <c r="OJF107" s="154"/>
      <c r="OJG107" s="154"/>
      <c r="OJH107" s="154"/>
      <c r="OJI107" s="154"/>
      <c r="OJJ107" s="154"/>
      <c r="OJK107" s="154"/>
      <c r="OJL107" s="154"/>
      <c r="OJM107" s="154"/>
      <c r="OJN107" s="154"/>
      <c r="OJO107" s="154"/>
      <c r="OJP107" s="154"/>
      <c r="OJQ107" s="154"/>
      <c r="OJR107" s="154"/>
      <c r="OJS107" s="154"/>
      <c r="OJT107" s="154"/>
      <c r="OJU107" s="154"/>
      <c r="OJV107" s="154"/>
      <c r="OJW107" s="154"/>
      <c r="OJX107" s="154"/>
      <c r="OJY107" s="154"/>
      <c r="OJZ107" s="154"/>
      <c r="OKA107" s="154"/>
      <c r="OKB107" s="154"/>
      <c r="OKC107" s="154"/>
      <c r="OKD107" s="154"/>
      <c r="OKE107" s="154"/>
      <c r="OKF107" s="154"/>
      <c r="OKG107" s="154"/>
      <c r="OKH107" s="154"/>
      <c r="OKI107" s="154"/>
      <c r="OKJ107" s="154"/>
      <c r="OKK107" s="154"/>
      <c r="OKL107" s="154"/>
      <c r="OKM107" s="154"/>
      <c r="OKN107" s="154"/>
      <c r="OKO107" s="154"/>
      <c r="OKP107" s="154"/>
      <c r="OKQ107" s="154"/>
      <c r="OKR107" s="154"/>
      <c r="OKS107" s="154"/>
      <c r="OKT107" s="154"/>
      <c r="OKU107" s="154"/>
      <c r="OKV107" s="154"/>
      <c r="OKW107" s="154"/>
      <c r="OKX107" s="154"/>
      <c r="OKY107" s="154"/>
      <c r="OKZ107" s="154"/>
      <c r="OLA107" s="154"/>
      <c r="OLB107" s="154"/>
      <c r="OLC107" s="154"/>
      <c r="OLD107" s="154"/>
      <c r="OLE107" s="154"/>
      <c r="OLF107" s="154"/>
      <c r="OLG107" s="154"/>
      <c r="OLH107" s="154"/>
      <c r="OLI107" s="154"/>
      <c r="OLJ107" s="154"/>
      <c r="OLK107" s="154"/>
      <c r="OLL107" s="154"/>
      <c r="OLM107" s="154"/>
      <c r="OLN107" s="154"/>
      <c r="OLO107" s="154"/>
      <c r="OLP107" s="154"/>
      <c r="OLQ107" s="154"/>
      <c r="OLR107" s="154"/>
      <c r="OLS107" s="154"/>
      <c r="OLT107" s="154"/>
      <c r="OLU107" s="154"/>
      <c r="OLV107" s="154"/>
      <c r="OLW107" s="154"/>
      <c r="OLX107" s="154"/>
      <c r="OLY107" s="154"/>
      <c r="OLZ107" s="154"/>
      <c r="OMA107" s="154"/>
      <c r="OMB107" s="154"/>
      <c r="OMC107" s="154"/>
      <c r="OMD107" s="154"/>
      <c r="OME107" s="154"/>
      <c r="OMF107" s="154"/>
      <c r="OMG107" s="154"/>
      <c r="OMH107" s="154"/>
      <c r="OMI107" s="154"/>
      <c r="OMJ107" s="154"/>
      <c r="OMK107" s="154"/>
      <c r="OML107" s="154"/>
      <c r="OMM107" s="154"/>
      <c r="OMN107" s="154"/>
      <c r="OMO107" s="154"/>
      <c r="OMP107" s="154"/>
      <c r="OMQ107" s="154"/>
      <c r="OMR107" s="154"/>
      <c r="OMS107" s="154"/>
      <c r="OMT107" s="154"/>
      <c r="OMU107" s="154"/>
      <c r="OMV107" s="154"/>
      <c r="OMW107" s="154"/>
      <c r="OMX107" s="154"/>
      <c r="OMY107" s="154"/>
      <c r="OMZ107" s="154"/>
      <c r="ONA107" s="154"/>
      <c r="ONB107" s="154"/>
      <c r="ONC107" s="154"/>
      <c r="OND107" s="154"/>
      <c r="ONE107" s="154"/>
      <c r="ONF107" s="154"/>
      <c r="ONG107" s="154"/>
      <c r="ONH107" s="154"/>
      <c r="ONI107" s="154"/>
      <c r="ONJ107" s="154"/>
      <c r="ONK107" s="154"/>
      <c r="ONL107" s="154"/>
      <c r="ONM107" s="154"/>
      <c r="ONN107" s="154"/>
      <c r="ONO107" s="154"/>
      <c r="ONP107" s="154"/>
      <c r="ONQ107" s="154"/>
      <c r="ONR107" s="154"/>
      <c r="ONS107" s="154"/>
      <c r="ONT107" s="154"/>
      <c r="ONU107" s="154"/>
      <c r="ONV107" s="154"/>
      <c r="ONW107" s="154"/>
      <c r="ONX107" s="154"/>
      <c r="ONY107" s="154"/>
      <c r="ONZ107" s="154"/>
      <c r="OOA107" s="154"/>
      <c r="OOB107" s="154"/>
      <c r="OOC107" s="154"/>
      <c r="OOD107" s="154"/>
      <c r="OOE107" s="154"/>
      <c r="OOF107" s="154"/>
      <c r="OOG107" s="154"/>
      <c r="OOH107" s="154"/>
      <c r="OOI107" s="154"/>
      <c r="OOJ107" s="154"/>
      <c r="OOK107" s="154"/>
      <c r="OOL107" s="154"/>
      <c r="OOM107" s="154"/>
      <c r="OON107" s="154"/>
      <c r="OOO107" s="154"/>
      <c r="OOP107" s="154"/>
      <c r="OOQ107" s="154"/>
      <c r="OOR107" s="154"/>
      <c r="OOS107" s="154"/>
      <c r="OOT107" s="154"/>
      <c r="OOU107" s="154"/>
      <c r="OOV107" s="154"/>
      <c r="OOW107" s="154"/>
      <c r="OOX107" s="154"/>
      <c r="OOY107" s="154"/>
      <c r="OOZ107" s="154"/>
      <c r="OPA107" s="154"/>
      <c r="OPB107" s="154"/>
      <c r="OPC107" s="154"/>
      <c r="OPD107" s="154"/>
      <c r="OPE107" s="154"/>
      <c r="OPF107" s="154"/>
      <c r="OPG107" s="154"/>
      <c r="OPH107" s="154"/>
      <c r="OPI107" s="154"/>
      <c r="OPJ107" s="154"/>
      <c r="OPK107" s="154"/>
      <c r="OPL107" s="154"/>
      <c r="OPM107" s="154"/>
      <c r="OPN107" s="154"/>
      <c r="OPO107" s="154"/>
      <c r="OPP107" s="154"/>
      <c r="OPQ107" s="154"/>
      <c r="OPR107" s="154"/>
      <c r="OPS107" s="154"/>
      <c r="OPT107" s="154"/>
      <c r="OPU107" s="154"/>
      <c r="OPV107" s="154"/>
      <c r="OPW107" s="154"/>
      <c r="OPX107" s="154"/>
      <c r="OPY107" s="154"/>
      <c r="OPZ107" s="154"/>
      <c r="OQA107" s="154"/>
      <c r="OQB107" s="154"/>
      <c r="OQC107" s="154"/>
      <c r="OQD107" s="154"/>
      <c r="OQE107" s="154"/>
      <c r="OQF107" s="154"/>
      <c r="OQG107" s="154"/>
      <c r="OQH107" s="154"/>
      <c r="OQI107" s="154"/>
      <c r="OQJ107" s="154"/>
      <c r="OQK107" s="154"/>
      <c r="OQL107" s="154"/>
      <c r="OQM107" s="154"/>
      <c r="OQN107" s="154"/>
      <c r="OQO107" s="154"/>
      <c r="OQP107" s="154"/>
      <c r="OQQ107" s="154"/>
      <c r="OQR107" s="154"/>
      <c r="OQS107" s="154"/>
      <c r="OQT107" s="154"/>
      <c r="OQU107" s="154"/>
      <c r="OQV107" s="154"/>
      <c r="OQW107" s="154"/>
      <c r="OQX107" s="154"/>
      <c r="OQY107" s="154"/>
      <c r="OQZ107" s="154"/>
      <c r="ORA107" s="154"/>
      <c r="ORB107" s="154"/>
      <c r="ORC107" s="154"/>
      <c r="ORD107" s="154"/>
      <c r="ORE107" s="154"/>
      <c r="ORF107" s="154"/>
      <c r="ORG107" s="154"/>
      <c r="ORH107" s="154"/>
      <c r="ORI107" s="154"/>
      <c r="ORJ107" s="154"/>
      <c r="ORK107" s="154"/>
      <c r="ORL107" s="154"/>
      <c r="ORM107" s="154"/>
      <c r="ORN107" s="154"/>
      <c r="ORO107" s="154"/>
      <c r="ORP107" s="154"/>
      <c r="ORQ107" s="154"/>
      <c r="ORR107" s="154"/>
      <c r="ORS107" s="154"/>
      <c r="ORT107" s="154"/>
      <c r="ORU107" s="154"/>
      <c r="ORV107" s="154"/>
      <c r="ORW107" s="154"/>
      <c r="ORX107" s="154"/>
      <c r="ORY107" s="154"/>
      <c r="ORZ107" s="154"/>
      <c r="OSA107" s="154"/>
      <c r="OSB107" s="154"/>
      <c r="OSC107" s="154"/>
      <c r="OSD107" s="154"/>
      <c r="OSE107" s="154"/>
      <c r="OSF107" s="154"/>
      <c r="OSG107" s="154"/>
      <c r="OSH107" s="154"/>
      <c r="OSI107" s="154"/>
      <c r="OSJ107" s="154"/>
      <c r="OSK107" s="154"/>
      <c r="OSL107" s="154"/>
      <c r="OSM107" s="154"/>
      <c r="OSN107" s="154"/>
      <c r="OSO107" s="154"/>
      <c r="OSP107" s="154"/>
      <c r="OSQ107" s="154"/>
      <c r="OSR107" s="154"/>
      <c r="OSS107" s="154"/>
      <c r="OST107" s="154"/>
      <c r="OSU107" s="154"/>
      <c r="OSV107" s="154"/>
      <c r="OSW107" s="154"/>
      <c r="OSX107" s="154"/>
      <c r="OSY107" s="154"/>
      <c r="OSZ107" s="154"/>
      <c r="OTA107" s="154"/>
      <c r="OTB107" s="154"/>
      <c r="OTC107" s="154"/>
      <c r="OTD107" s="154"/>
      <c r="OTE107" s="154"/>
      <c r="OTF107" s="154"/>
      <c r="OTG107" s="154"/>
      <c r="OTH107" s="154"/>
      <c r="OTI107" s="154"/>
      <c r="OTJ107" s="154"/>
      <c r="OTK107" s="154"/>
      <c r="OTL107" s="154"/>
      <c r="OTM107" s="154"/>
      <c r="OTN107" s="154"/>
      <c r="OTO107" s="154"/>
      <c r="OTP107" s="154"/>
      <c r="OTQ107" s="154"/>
      <c r="OTR107" s="154"/>
      <c r="OTS107" s="154"/>
      <c r="OTT107" s="154"/>
      <c r="OTU107" s="154"/>
      <c r="OTV107" s="154"/>
      <c r="OTW107" s="154"/>
      <c r="OTX107" s="154"/>
      <c r="OTY107" s="154"/>
      <c r="OTZ107" s="154"/>
      <c r="OUA107" s="154"/>
      <c r="OUB107" s="154"/>
      <c r="OUC107" s="154"/>
      <c r="OUD107" s="154"/>
      <c r="OUE107" s="154"/>
      <c r="OUF107" s="154"/>
      <c r="OUG107" s="154"/>
      <c r="OUH107" s="154"/>
      <c r="OUI107" s="154"/>
      <c r="OUJ107" s="154"/>
      <c r="OUK107" s="154"/>
      <c r="OUL107" s="154"/>
      <c r="OUM107" s="154"/>
      <c r="OUN107" s="154"/>
      <c r="OUO107" s="154"/>
      <c r="OUP107" s="154"/>
      <c r="OUQ107" s="154"/>
      <c r="OUR107" s="154"/>
      <c r="OUS107" s="154"/>
      <c r="OUT107" s="154"/>
      <c r="OUU107" s="154"/>
      <c r="OUV107" s="154"/>
      <c r="OUW107" s="154"/>
      <c r="OUX107" s="154"/>
      <c r="OUY107" s="154"/>
      <c r="OUZ107" s="154"/>
      <c r="OVA107" s="154"/>
      <c r="OVB107" s="154"/>
      <c r="OVC107" s="154"/>
      <c r="OVD107" s="154"/>
      <c r="OVE107" s="154"/>
      <c r="OVF107" s="154"/>
      <c r="OVG107" s="154"/>
      <c r="OVH107" s="154"/>
      <c r="OVI107" s="154"/>
      <c r="OVJ107" s="154"/>
      <c r="OVK107" s="154"/>
      <c r="OVL107" s="154"/>
      <c r="OVM107" s="154"/>
      <c r="OVN107" s="154"/>
      <c r="OVO107" s="154"/>
      <c r="OVP107" s="154"/>
      <c r="OVQ107" s="154"/>
      <c r="OVR107" s="154"/>
      <c r="OVS107" s="154"/>
      <c r="OVT107" s="154"/>
      <c r="OVU107" s="154"/>
      <c r="OVV107" s="154"/>
      <c r="OVW107" s="154"/>
      <c r="OVX107" s="154"/>
      <c r="OVY107" s="154"/>
      <c r="OVZ107" s="154"/>
      <c r="OWA107" s="154"/>
      <c r="OWB107" s="154"/>
      <c r="OWC107" s="154"/>
      <c r="OWD107" s="154"/>
      <c r="OWE107" s="154"/>
      <c r="OWF107" s="154"/>
      <c r="OWG107" s="154"/>
      <c r="OWH107" s="154"/>
      <c r="OWI107" s="154"/>
      <c r="OWJ107" s="154"/>
      <c r="OWK107" s="154"/>
      <c r="OWL107" s="154"/>
      <c r="OWM107" s="154"/>
      <c r="OWN107" s="154"/>
      <c r="OWO107" s="154"/>
      <c r="OWP107" s="154"/>
      <c r="OWQ107" s="154"/>
      <c r="OWR107" s="154"/>
      <c r="OWS107" s="154"/>
      <c r="OWT107" s="154"/>
      <c r="OWU107" s="154"/>
      <c r="OWV107" s="154"/>
      <c r="OWW107" s="154"/>
      <c r="OWX107" s="154"/>
      <c r="OWY107" s="154"/>
      <c r="OWZ107" s="154"/>
      <c r="OXA107" s="154"/>
      <c r="OXB107" s="154"/>
      <c r="OXC107" s="154"/>
      <c r="OXD107" s="154"/>
      <c r="OXE107" s="154"/>
      <c r="OXF107" s="154"/>
      <c r="OXG107" s="154"/>
      <c r="OXH107" s="154"/>
      <c r="OXI107" s="154"/>
      <c r="OXJ107" s="154"/>
      <c r="OXK107" s="154"/>
      <c r="OXL107" s="154"/>
      <c r="OXM107" s="154"/>
      <c r="OXN107" s="154"/>
      <c r="OXO107" s="154"/>
      <c r="OXP107" s="154"/>
      <c r="OXQ107" s="154"/>
      <c r="OXR107" s="154"/>
      <c r="OXS107" s="154"/>
      <c r="OXT107" s="154"/>
      <c r="OXU107" s="154"/>
      <c r="OXV107" s="154"/>
      <c r="OXW107" s="154"/>
      <c r="OXX107" s="154"/>
      <c r="OXY107" s="154"/>
      <c r="OXZ107" s="154"/>
      <c r="OYA107" s="154"/>
      <c r="OYB107" s="154"/>
      <c r="OYC107" s="154"/>
      <c r="OYD107" s="154"/>
      <c r="OYE107" s="154"/>
      <c r="OYF107" s="154"/>
      <c r="OYG107" s="154"/>
      <c r="OYH107" s="154"/>
      <c r="OYI107" s="154"/>
      <c r="OYJ107" s="154"/>
      <c r="OYK107" s="154"/>
      <c r="OYL107" s="154"/>
      <c r="OYM107" s="154"/>
      <c r="OYN107" s="154"/>
      <c r="OYO107" s="154"/>
      <c r="OYP107" s="154"/>
      <c r="OYQ107" s="154"/>
      <c r="OYR107" s="154"/>
      <c r="OYS107" s="154"/>
      <c r="OYT107" s="154"/>
      <c r="OYU107" s="154"/>
      <c r="OYV107" s="154"/>
      <c r="OYW107" s="154"/>
      <c r="OYX107" s="154"/>
      <c r="OYY107" s="154"/>
      <c r="OYZ107" s="154"/>
      <c r="OZA107" s="154"/>
      <c r="OZB107" s="154"/>
      <c r="OZC107" s="154"/>
      <c r="OZD107" s="154"/>
      <c r="OZE107" s="154"/>
      <c r="OZF107" s="154"/>
      <c r="OZG107" s="154"/>
      <c r="OZH107" s="154"/>
      <c r="OZI107" s="154"/>
      <c r="OZJ107" s="154"/>
      <c r="OZK107" s="154"/>
      <c r="OZL107" s="154"/>
      <c r="OZM107" s="154"/>
      <c r="OZN107" s="154"/>
      <c r="OZO107" s="154"/>
      <c r="OZP107" s="154"/>
      <c r="OZQ107" s="154"/>
      <c r="OZR107" s="154"/>
      <c r="OZS107" s="154"/>
      <c r="OZT107" s="154"/>
      <c r="OZU107" s="154"/>
      <c r="OZV107" s="154"/>
      <c r="OZW107" s="154"/>
      <c r="OZX107" s="154"/>
      <c r="OZY107" s="154"/>
      <c r="OZZ107" s="154"/>
      <c r="PAA107" s="154"/>
      <c r="PAB107" s="154"/>
      <c r="PAC107" s="154"/>
      <c r="PAD107" s="154"/>
      <c r="PAE107" s="154"/>
      <c r="PAF107" s="154"/>
      <c r="PAG107" s="154"/>
      <c r="PAH107" s="154"/>
      <c r="PAI107" s="154"/>
      <c r="PAJ107" s="154"/>
      <c r="PAK107" s="154"/>
      <c r="PAL107" s="154"/>
      <c r="PAM107" s="154"/>
      <c r="PAN107" s="154"/>
      <c r="PAO107" s="154"/>
      <c r="PAP107" s="154"/>
      <c r="PAQ107" s="154"/>
      <c r="PAR107" s="154"/>
      <c r="PAS107" s="154"/>
      <c r="PAT107" s="154"/>
      <c r="PAU107" s="154"/>
      <c r="PAV107" s="154"/>
      <c r="PAW107" s="154"/>
      <c r="PAX107" s="154"/>
      <c r="PAY107" s="154"/>
      <c r="PAZ107" s="154"/>
      <c r="PBA107" s="154"/>
      <c r="PBB107" s="154"/>
      <c r="PBC107" s="154"/>
      <c r="PBD107" s="154"/>
      <c r="PBE107" s="154"/>
      <c r="PBF107" s="154"/>
      <c r="PBG107" s="154"/>
      <c r="PBH107" s="154"/>
      <c r="PBI107" s="154"/>
      <c r="PBJ107" s="154"/>
      <c r="PBK107" s="154"/>
      <c r="PBL107" s="154"/>
      <c r="PBM107" s="154"/>
      <c r="PBN107" s="154"/>
      <c r="PBO107" s="154"/>
      <c r="PBP107" s="154"/>
      <c r="PBQ107" s="154"/>
      <c r="PBR107" s="154"/>
      <c r="PBS107" s="154"/>
      <c r="PBT107" s="154"/>
      <c r="PBU107" s="154"/>
      <c r="PBV107" s="154"/>
      <c r="PBW107" s="154"/>
      <c r="PBX107" s="154"/>
      <c r="PBY107" s="154"/>
      <c r="PBZ107" s="154"/>
      <c r="PCA107" s="154"/>
      <c r="PCB107" s="154"/>
      <c r="PCC107" s="154"/>
      <c r="PCD107" s="154"/>
      <c r="PCE107" s="154"/>
      <c r="PCF107" s="154"/>
      <c r="PCG107" s="154"/>
      <c r="PCH107" s="154"/>
      <c r="PCI107" s="154"/>
      <c r="PCJ107" s="154"/>
      <c r="PCK107" s="154"/>
      <c r="PCL107" s="154"/>
      <c r="PCM107" s="154"/>
      <c r="PCN107" s="154"/>
      <c r="PCO107" s="154"/>
      <c r="PCP107" s="154"/>
      <c r="PCQ107" s="154"/>
      <c r="PCR107" s="154"/>
      <c r="PCS107" s="154"/>
      <c r="PCT107" s="154"/>
      <c r="PCU107" s="154"/>
      <c r="PCV107" s="154"/>
      <c r="PCW107" s="154"/>
      <c r="PCX107" s="154"/>
      <c r="PCY107" s="154"/>
      <c r="PCZ107" s="154"/>
      <c r="PDA107" s="154"/>
      <c r="PDB107" s="154"/>
      <c r="PDC107" s="154"/>
      <c r="PDD107" s="154"/>
      <c r="PDE107" s="154"/>
      <c r="PDF107" s="154"/>
      <c r="PDG107" s="154"/>
      <c r="PDH107" s="154"/>
      <c r="PDI107" s="154"/>
      <c r="PDJ107" s="154"/>
      <c r="PDK107" s="154"/>
      <c r="PDL107" s="154"/>
      <c r="PDM107" s="154"/>
      <c r="PDN107" s="154"/>
      <c r="PDO107" s="154"/>
      <c r="PDP107" s="154"/>
      <c r="PDQ107" s="154"/>
      <c r="PDR107" s="154"/>
      <c r="PDS107" s="154"/>
      <c r="PDT107" s="154"/>
      <c r="PDU107" s="154"/>
      <c r="PDV107" s="154"/>
      <c r="PDW107" s="154"/>
      <c r="PDX107" s="154"/>
      <c r="PDY107" s="154"/>
      <c r="PDZ107" s="154"/>
      <c r="PEA107" s="154"/>
      <c r="PEB107" s="154"/>
      <c r="PEC107" s="154"/>
      <c r="PED107" s="154"/>
      <c r="PEE107" s="154"/>
      <c r="PEF107" s="154"/>
      <c r="PEG107" s="154"/>
      <c r="PEH107" s="154"/>
      <c r="PEI107" s="154"/>
      <c r="PEJ107" s="154"/>
      <c r="PEK107" s="154"/>
      <c r="PEL107" s="154"/>
      <c r="PEM107" s="154"/>
      <c r="PEN107" s="154"/>
      <c r="PEO107" s="154"/>
      <c r="PEP107" s="154"/>
      <c r="PEQ107" s="154"/>
      <c r="PER107" s="154"/>
      <c r="PES107" s="154"/>
      <c r="PET107" s="154"/>
      <c r="PEU107" s="154"/>
      <c r="PEV107" s="154"/>
      <c r="PEW107" s="154"/>
      <c r="PEX107" s="154"/>
      <c r="PEY107" s="154"/>
      <c r="PEZ107" s="154"/>
      <c r="PFA107" s="154"/>
      <c r="PFB107" s="154"/>
      <c r="PFC107" s="154"/>
      <c r="PFD107" s="154"/>
      <c r="PFE107" s="154"/>
      <c r="PFF107" s="154"/>
      <c r="PFG107" s="154"/>
      <c r="PFH107" s="154"/>
      <c r="PFI107" s="154"/>
      <c r="PFJ107" s="154"/>
      <c r="PFK107" s="154"/>
      <c r="PFL107" s="154"/>
      <c r="PFM107" s="154"/>
      <c r="PFN107" s="154"/>
      <c r="PFO107" s="154"/>
      <c r="PFP107" s="154"/>
      <c r="PFQ107" s="154"/>
      <c r="PFR107" s="154"/>
      <c r="PFS107" s="154"/>
      <c r="PFT107" s="154"/>
      <c r="PFU107" s="154"/>
      <c r="PFV107" s="154"/>
      <c r="PFW107" s="154"/>
      <c r="PFX107" s="154"/>
      <c r="PFY107" s="154"/>
      <c r="PFZ107" s="154"/>
      <c r="PGA107" s="154"/>
      <c r="PGB107" s="154"/>
      <c r="PGC107" s="154"/>
      <c r="PGD107" s="154"/>
      <c r="PGE107" s="154"/>
      <c r="PGF107" s="154"/>
      <c r="PGG107" s="154"/>
      <c r="PGH107" s="154"/>
      <c r="PGI107" s="154"/>
      <c r="PGJ107" s="154"/>
      <c r="PGK107" s="154"/>
      <c r="PGL107" s="154"/>
      <c r="PGM107" s="154"/>
      <c r="PGN107" s="154"/>
      <c r="PGO107" s="154"/>
      <c r="PGP107" s="154"/>
      <c r="PGQ107" s="154"/>
      <c r="PGR107" s="154"/>
      <c r="PGS107" s="154"/>
      <c r="PGT107" s="154"/>
      <c r="PGU107" s="154"/>
      <c r="PGV107" s="154"/>
      <c r="PGW107" s="154"/>
      <c r="PGX107" s="154"/>
      <c r="PGY107" s="154"/>
      <c r="PGZ107" s="154"/>
      <c r="PHA107" s="154"/>
      <c r="PHB107" s="154"/>
      <c r="PHC107" s="154"/>
      <c r="PHD107" s="154"/>
      <c r="PHE107" s="154"/>
      <c r="PHF107" s="154"/>
      <c r="PHG107" s="154"/>
      <c r="PHH107" s="154"/>
      <c r="PHI107" s="154"/>
      <c r="PHJ107" s="154"/>
      <c r="PHK107" s="154"/>
      <c r="PHL107" s="154"/>
      <c r="PHM107" s="154"/>
      <c r="PHN107" s="154"/>
      <c r="PHO107" s="154"/>
      <c r="PHP107" s="154"/>
      <c r="PHQ107" s="154"/>
      <c r="PHR107" s="154"/>
      <c r="PHS107" s="154"/>
      <c r="PHT107" s="154"/>
      <c r="PHU107" s="154"/>
      <c r="PHV107" s="154"/>
      <c r="PHW107" s="154"/>
      <c r="PHX107" s="154"/>
      <c r="PHY107" s="154"/>
      <c r="PHZ107" s="154"/>
      <c r="PIA107" s="154"/>
      <c r="PIB107" s="154"/>
      <c r="PIC107" s="154"/>
      <c r="PID107" s="154"/>
      <c r="PIE107" s="154"/>
      <c r="PIF107" s="154"/>
      <c r="PIG107" s="154"/>
      <c r="PIH107" s="154"/>
      <c r="PII107" s="154"/>
      <c r="PIJ107" s="154"/>
      <c r="PIK107" s="154"/>
      <c r="PIL107" s="154"/>
      <c r="PIM107" s="154"/>
      <c r="PIN107" s="154"/>
      <c r="PIO107" s="154"/>
      <c r="PIP107" s="154"/>
      <c r="PIQ107" s="154"/>
      <c r="PIR107" s="154"/>
      <c r="PIS107" s="154"/>
      <c r="PIT107" s="154"/>
      <c r="PIU107" s="154"/>
      <c r="PIV107" s="154"/>
      <c r="PIW107" s="154"/>
      <c r="PIX107" s="154"/>
      <c r="PIY107" s="154"/>
      <c r="PIZ107" s="154"/>
      <c r="PJA107" s="154"/>
      <c r="PJB107" s="154"/>
      <c r="PJC107" s="154"/>
      <c r="PJD107" s="154"/>
      <c r="PJE107" s="154"/>
      <c r="PJF107" s="154"/>
      <c r="PJG107" s="154"/>
      <c r="PJH107" s="154"/>
      <c r="PJI107" s="154"/>
      <c r="PJJ107" s="154"/>
      <c r="PJK107" s="154"/>
      <c r="PJL107" s="154"/>
      <c r="PJM107" s="154"/>
      <c r="PJN107" s="154"/>
      <c r="PJO107" s="154"/>
      <c r="PJP107" s="154"/>
      <c r="PJQ107" s="154"/>
      <c r="PJR107" s="154"/>
      <c r="PJS107" s="154"/>
      <c r="PJT107" s="154"/>
      <c r="PJU107" s="154"/>
      <c r="PJV107" s="154"/>
      <c r="PJW107" s="154"/>
      <c r="PJX107" s="154"/>
      <c r="PJY107" s="154"/>
      <c r="PJZ107" s="154"/>
      <c r="PKA107" s="154"/>
      <c r="PKB107" s="154"/>
      <c r="PKC107" s="154"/>
      <c r="PKD107" s="154"/>
      <c r="PKE107" s="154"/>
      <c r="PKF107" s="154"/>
      <c r="PKG107" s="154"/>
      <c r="PKH107" s="154"/>
      <c r="PKI107" s="154"/>
      <c r="PKJ107" s="154"/>
      <c r="PKK107" s="154"/>
      <c r="PKL107" s="154"/>
      <c r="PKM107" s="154"/>
      <c r="PKN107" s="154"/>
      <c r="PKO107" s="154"/>
      <c r="PKP107" s="154"/>
      <c r="PKQ107" s="154"/>
      <c r="PKR107" s="154"/>
      <c r="PKS107" s="154"/>
      <c r="PKT107" s="154"/>
      <c r="PKU107" s="154"/>
      <c r="PKV107" s="154"/>
      <c r="PKW107" s="154"/>
      <c r="PKX107" s="154"/>
      <c r="PKY107" s="154"/>
      <c r="PKZ107" s="154"/>
      <c r="PLA107" s="154"/>
      <c r="PLB107" s="154"/>
      <c r="PLC107" s="154"/>
      <c r="PLD107" s="154"/>
      <c r="PLE107" s="154"/>
      <c r="PLF107" s="154"/>
      <c r="PLG107" s="154"/>
      <c r="PLH107" s="154"/>
      <c r="PLI107" s="154"/>
      <c r="PLJ107" s="154"/>
      <c r="PLK107" s="154"/>
      <c r="PLL107" s="154"/>
      <c r="PLM107" s="154"/>
      <c r="PLN107" s="154"/>
      <c r="PLO107" s="154"/>
      <c r="PLP107" s="154"/>
      <c r="PLQ107" s="154"/>
      <c r="PLR107" s="154"/>
      <c r="PLS107" s="154"/>
      <c r="PLT107" s="154"/>
      <c r="PLU107" s="154"/>
      <c r="PLV107" s="154"/>
      <c r="PLW107" s="154"/>
      <c r="PLX107" s="154"/>
      <c r="PLY107" s="154"/>
      <c r="PLZ107" s="154"/>
      <c r="PMA107" s="154"/>
      <c r="PMB107" s="154"/>
      <c r="PMC107" s="154"/>
      <c r="PMD107" s="154"/>
      <c r="PME107" s="154"/>
      <c r="PMF107" s="154"/>
      <c r="PMG107" s="154"/>
      <c r="PMH107" s="154"/>
      <c r="PMI107" s="154"/>
      <c r="PMJ107" s="154"/>
      <c r="PMK107" s="154"/>
      <c r="PML107" s="154"/>
      <c r="PMM107" s="154"/>
      <c r="PMN107" s="154"/>
      <c r="PMO107" s="154"/>
      <c r="PMP107" s="154"/>
      <c r="PMQ107" s="154"/>
      <c r="PMR107" s="154"/>
      <c r="PMS107" s="154"/>
      <c r="PMT107" s="154"/>
      <c r="PMU107" s="154"/>
      <c r="PMV107" s="154"/>
      <c r="PMW107" s="154"/>
      <c r="PMX107" s="154"/>
      <c r="PMY107" s="154"/>
      <c r="PMZ107" s="154"/>
      <c r="PNA107" s="154"/>
      <c r="PNB107" s="154"/>
      <c r="PNC107" s="154"/>
      <c r="PND107" s="154"/>
      <c r="PNE107" s="154"/>
      <c r="PNF107" s="154"/>
      <c r="PNG107" s="154"/>
      <c r="PNH107" s="154"/>
      <c r="PNI107" s="154"/>
      <c r="PNJ107" s="154"/>
      <c r="PNK107" s="154"/>
      <c r="PNL107" s="154"/>
      <c r="PNM107" s="154"/>
      <c r="PNN107" s="154"/>
      <c r="PNO107" s="154"/>
      <c r="PNP107" s="154"/>
      <c r="PNQ107" s="154"/>
      <c r="PNR107" s="154"/>
      <c r="PNS107" s="154"/>
      <c r="PNT107" s="154"/>
      <c r="PNU107" s="154"/>
      <c r="PNV107" s="154"/>
      <c r="PNW107" s="154"/>
      <c r="PNX107" s="154"/>
      <c r="PNY107" s="154"/>
      <c r="PNZ107" s="154"/>
      <c r="POA107" s="154"/>
      <c r="POB107" s="154"/>
      <c r="POC107" s="154"/>
      <c r="POD107" s="154"/>
      <c r="POE107" s="154"/>
      <c r="POF107" s="154"/>
      <c r="POG107" s="154"/>
      <c r="POH107" s="154"/>
      <c r="POI107" s="154"/>
      <c r="POJ107" s="154"/>
      <c r="POK107" s="154"/>
      <c r="POL107" s="154"/>
      <c r="POM107" s="154"/>
      <c r="PON107" s="154"/>
      <c r="POO107" s="154"/>
      <c r="POP107" s="154"/>
      <c r="POQ107" s="154"/>
      <c r="POR107" s="154"/>
      <c r="POS107" s="154"/>
      <c r="POT107" s="154"/>
      <c r="POU107" s="154"/>
      <c r="POV107" s="154"/>
      <c r="POW107" s="154"/>
      <c r="POX107" s="154"/>
      <c r="POY107" s="154"/>
      <c r="POZ107" s="154"/>
      <c r="PPA107" s="154"/>
      <c r="PPB107" s="154"/>
      <c r="PPC107" s="154"/>
      <c r="PPD107" s="154"/>
      <c r="PPE107" s="154"/>
      <c r="PPF107" s="154"/>
      <c r="PPG107" s="154"/>
      <c r="PPH107" s="154"/>
      <c r="PPI107" s="154"/>
      <c r="PPJ107" s="154"/>
      <c r="PPK107" s="154"/>
      <c r="PPL107" s="154"/>
      <c r="PPM107" s="154"/>
      <c r="PPN107" s="154"/>
      <c r="PPO107" s="154"/>
      <c r="PPP107" s="154"/>
      <c r="PPQ107" s="154"/>
      <c r="PPR107" s="154"/>
      <c r="PPS107" s="154"/>
      <c r="PPT107" s="154"/>
      <c r="PPU107" s="154"/>
      <c r="PPV107" s="154"/>
      <c r="PPW107" s="154"/>
      <c r="PPX107" s="154"/>
      <c r="PPY107" s="154"/>
      <c r="PPZ107" s="154"/>
      <c r="PQA107" s="154"/>
      <c r="PQB107" s="154"/>
      <c r="PQC107" s="154"/>
      <c r="PQD107" s="154"/>
      <c r="PQE107" s="154"/>
      <c r="PQF107" s="154"/>
      <c r="PQG107" s="154"/>
      <c r="PQH107" s="154"/>
      <c r="PQI107" s="154"/>
      <c r="PQJ107" s="154"/>
      <c r="PQK107" s="154"/>
      <c r="PQL107" s="154"/>
      <c r="PQM107" s="154"/>
      <c r="PQN107" s="154"/>
      <c r="PQO107" s="154"/>
      <c r="PQP107" s="154"/>
      <c r="PQQ107" s="154"/>
      <c r="PQR107" s="154"/>
      <c r="PQS107" s="154"/>
      <c r="PQT107" s="154"/>
      <c r="PQU107" s="154"/>
      <c r="PQV107" s="154"/>
      <c r="PQW107" s="154"/>
      <c r="PQX107" s="154"/>
      <c r="PQY107" s="154"/>
      <c r="PQZ107" s="154"/>
      <c r="PRA107" s="154"/>
      <c r="PRB107" s="154"/>
      <c r="PRC107" s="154"/>
      <c r="PRD107" s="154"/>
      <c r="PRE107" s="154"/>
      <c r="PRF107" s="154"/>
      <c r="PRG107" s="154"/>
      <c r="PRH107" s="154"/>
      <c r="PRI107" s="154"/>
      <c r="PRJ107" s="154"/>
      <c r="PRK107" s="154"/>
      <c r="PRL107" s="154"/>
      <c r="PRM107" s="154"/>
      <c r="PRN107" s="154"/>
      <c r="PRO107" s="154"/>
      <c r="PRP107" s="154"/>
      <c r="PRQ107" s="154"/>
      <c r="PRR107" s="154"/>
      <c r="PRS107" s="154"/>
      <c r="PRT107" s="154"/>
      <c r="PRU107" s="154"/>
      <c r="PRV107" s="154"/>
      <c r="PRW107" s="154"/>
      <c r="PRX107" s="154"/>
      <c r="PRY107" s="154"/>
      <c r="PRZ107" s="154"/>
      <c r="PSA107" s="154"/>
      <c r="PSB107" s="154"/>
      <c r="PSC107" s="154"/>
      <c r="PSD107" s="154"/>
      <c r="PSE107" s="154"/>
      <c r="PSF107" s="154"/>
      <c r="PSG107" s="154"/>
      <c r="PSH107" s="154"/>
      <c r="PSI107" s="154"/>
      <c r="PSJ107" s="154"/>
      <c r="PSK107" s="154"/>
      <c r="PSL107" s="154"/>
      <c r="PSM107" s="154"/>
      <c r="PSN107" s="154"/>
      <c r="PSO107" s="154"/>
      <c r="PSP107" s="154"/>
      <c r="PSQ107" s="154"/>
      <c r="PSR107" s="154"/>
      <c r="PSS107" s="154"/>
      <c r="PST107" s="154"/>
      <c r="PSU107" s="154"/>
      <c r="PSV107" s="154"/>
      <c r="PSW107" s="154"/>
      <c r="PSX107" s="154"/>
      <c r="PSY107" s="154"/>
      <c r="PSZ107" s="154"/>
      <c r="PTA107" s="154"/>
      <c r="PTB107" s="154"/>
      <c r="PTC107" s="154"/>
      <c r="PTD107" s="154"/>
      <c r="PTE107" s="154"/>
      <c r="PTF107" s="154"/>
      <c r="PTG107" s="154"/>
      <c r="PTH107" s="154"/>
      <c r="PTI107" s="154"/>
      <c r="PTJ107" s="154"/>
      <c r="PTK107" s="154"/>
      <c r="PTL107" s="154"/>
      <c r="PTM107" s="154"/>
      <c r="PTN107" s="154"/>
      <c r="PTO107" s="154"/>
      <c r="PTP107" s="154"/>
      <c r="PTQ107" s="154"/>
      <c r="PTR107" s="154"/>
      <c r="PTS107" s="154"/>
      <c r="PTT107" s="154"/>
      <c r="PTU107" s="154"/>
      <c r="PTV107" s="154"/>
      <c r="PTW107" s="154"/>
      <c r="PTX107" s="154"/>
      <c r="PTY107" s="154"/>
      <c r="PTZ107" s="154"/>
      <c r="PUA107" s="154"/>
      <c r="PUB107" s="154"/>
      <c r="PUC107" s="154"/>
      <c r="PUD107" s="154"/>
      <c r="PUE107" s="154"/>
      <c r="PUF107" s="154"/>
      <c r="PUG107" s="154"/>
      <c r="PUH107" s="154"/>
      <c r="PUI107" s="154"/>
      <c r="PUJ107" s="154"/>
      <c r="PUK107" s="154"/>
      <c r="PUL107" s="154"/>
      <c r="PUM107" s="154"/>
      <c r="PUN107" s="154"/>
      <c r="PUO107" s="154"/>
      <c r="PUP107" s="154"/>
      <c r="PUQ107" s="154"/>
      <c r="PUR107" s="154"/>
      <c r="PUS107" s="154"/>
      <c r="PUT107" s="154"/>
      <c r="PUU107" s="154"/>
      <c r="PUV107" s="154"/>
      <c r="PUW107" s="154"/>
      <c r="PUX107" s="154"/>
      <c r="PUY107" s="154"/>
      <c r="PUZ107" s="154"/>
      <c r="PVA107" s="154"/>
      <c r="PVB107" s="154"/>
      <c r="PVC107" s="154"/>
      <c r="PVD107" s="154"/>
      <c r="PVE107" s="154"/>
      <c r="PVF107" s="154"/>
      <c r="PVG107" s="154"/>
      <c r="PVH107" s="154"/>
      <c r="PVI107" s="154"/>
      <c r="PVJ107" s="154"/>
      <c r="PVK107" s="154"/>
      <c r="PVL107" s="154"/>
      <c r="PVM107" s="154"/>
      <c r="PVN107" s="154"/>
      <c r="PVO107" s="154"/>
      <c r="PVP107" s="154"/>
      <c r="PVQ107" s="154"/>
      <c r="PVR107" s="154"/>
      <c r="PVS107" s="154"/>
      <c r="PVT107" s="154"/>
      <c r="PVU107" s="154"/>
      <c r="PVV107" s="154"/>
      <c r="PVW107" s="154"/>
      <c r="PVX107" s="154"/>
      <c r="PVY107" s="154"/>
      <c r="PVZ107" s="154"/>
      <c r="PWA107" s="154"/>
      <c r="PWB107" s="154"/>
      <c r="PWC107" s="154"/>
      <c r="PWD107" s="154"/>
      <c r="PWE107" s="154"/>
      <c r="PWF107" s="154"/>
      <c r="PWG107" s="154"/>
      <c r="PWH107" s="154"/>
      <c r="PWI107" s="154"/>
      <c r="PWJ107" s="154"/>
      <c r="PWK107" s="154"/>
      <c r="PWL107" s="154"/>
      <c r="PWM107" s="154"/>
      <c r="PWN107" s="154"/>
      <c r="PWO107" s="154"/>
      <c r="PWP107" s="154"/>
      <c r="PWQ107" s="154"/>
      <c r="PWR107" s="154"/>
      <c r="PWS107" s="154"/>
      <c r="PWT107" s="154"/>
      <c r="PWU107" s="154"/>
      <c r="PWV107" s="154"/>
      <c r="PWW107" s="154"/>
      <c r="PWX107" s="154"/>
      <c r="PWY107" s="154"/>
      <c r="PWZ107" s="154"/>
      <c r="PXA107" s="154"/>
      <c r="PXB107" s="154"/>
      <c r="PXC107" s="154"/>
      <c r="PXD107" s="154"/>
      <c r="PXE107" s="154"/>
      <c r="PXF107" s="154"/>
      <c r="PXG107" s="154"/>
      <c r="PXH107" s="154"/>
      <c r="PXI107" s="154"/>
      <c r="PXJ107" s="154"/>
      <c r="PXK107" s="154"/>
      <c r="PXL107" s="154"/>
      <c r="PXM107" s="154"/>
      <c r="PXN107" s="154"/>
      <c r="PXO107" s="154"/>
      <c r="PXP107" s="154"/>
      <c r="PXQ107" s="154"/>
      <c r="PXR107" s="154"/>
      <c r="PXS107" s="154"/>
      <c r="PXT107" s="154"/>
      <c r="PXU107" s="154"/>
      <c r="PXV107" s="154"/>
      <c r="PXW107" s="154"/>
      <c r="PXX107" s="154"/>
      <c r="PXY107" s="154"/>
      <c r="PXZ107" s="154"/>
      <c r="PYA107" s="154"/>
      <c r="PYB107" s="154"/>
      <c r="PYC107" s="154"/>
      <c r="PYD107" s="154"/>
      <c r="PYE107" s="154"/>
      <c r="PYF107" s="154"/>
      <c r="PYG107" s="154"/>
      <c r="PYH107" s="154"/>
      <c r="PYI107" s="154"/>
      <c r="PYJ107" s="154"/>
      <c r="PYK107" s="154"/>
      <c r="PYL107" s="154"/>
      <c r="PYM107" s="154"/>
      <c r="PYN107" s="154"/>
      <c r="PYO107" s="154"/>
      <c r="PYP107" s="154"/>
      <c r="PYQ107" s="154"/>
      <c r="PYR107" s="154"/>
      <c r="PYS107" s="154"/>
      <c r="PYT107" s="154"/>
      <c r="PYU107" s="154"/>
      <c r="PYV107" s="154"/>
      <c r="PYW107" s="154"/>
      <c r="PYX107" s="154"/>
      <c r="PYY107" s="154"/>
      <c r="PYZ107" s="154"/>
      <c r="PZA107" s="154"/>
      <c r="PZB107" s="154"/>
      <c r="PZC107" s="154"/>
      <c r="PZD107" s="154"/>
      <c r="PZE107" s="154"/>
      <c r="PZF107" s="154"/>
      <c r="PZG107" s="154"/>
      <c r="PZH107" s="154"/>
      <c r="PZI107" s="154"/>
      <c r="PZJ107" s="154"/>
      <c r="PZK107" s="154"/>
      <c r="PZL107" s="154"/>
      <c r="PZM107" s="154"/>
      <c r="PZN107" s="154"/>
      <c r="PZO107" s="154"/>
      <c r="PZP107" s="154"/>
      <c r="PZQ107" s="154"/>
      <c r="PZR107" s="154"/>
      <c r="PZS107" s="154"/>
      <c r="PZT107" s="154"/>
      <c r="PZU107" s="154"/>
      <c r="PZV107" s="154"/>
      <c r="PZW107" s="154"/>
      <c r="PZX107" s="154"/>
      <c r="PZY107" s="154"/>
      <c r="PZZ107" s="154"/>
      <c r="QAA107" s="154"/>
      <c r="QAB107" s="154"/>
      <c r="QAC107" s="154"/>
      <c r="QAD107" s="154"/>
      <c r="QAE107" s="154"/>
      <c r="QAF107" s="154"/>
      <c r="QAG107" s="154"/>
      <c r="QAH107" s="154"/>
      <c r="QAI107" s="154"/>
      <c r="QAJ107" s="154"/>
      <c r="QAK107" s="154"/>
      <c r="QAL107" s="154"/>
      <c r="QAM107" s="154"/>
      <c r="QAN107" s="154"/>
      <c r="QAO107" s="154"/>
      <c r="QAP107" s="154"/>
      <c r="QAQ107" s="154"/>
      <c r="QAR107" s="154"/>
      <c r="QAS107" s="154"/>
      <c r="QAT107" s="154"/>
      <c r="QAU107" s="154"/>
      <c r="QAV107" s="154"/>
      <c r="QAW107" s="154"/>
      <c r="QAX107" s="154"/>
      <c r="QAY107" s="154"/>
      <c r="QAZ107" s="154"/>
      <c r="QBA107" s="154"/>
      <c r="QBB107" s="154"/>
      <c r="QBC107" s="154"/>
      <c r="QBD107" s="154"/>
      <c r="QBE107" s="154"/>
      <c r="QBF107" s="154"/>
      <c r="QBG107" s="154"/>
      <c r="QBH107" s="154"/>
      <c r="QBI107" s="154"/>
      <c r="QBJ107" s="154"/>
      <c r="QBK107" s="154"/>
      <c r="QBL107" s="154"/>
      <c r="QBM107" s="154"/>
      <c r="QBN107" s="154"/>
      <c r="QBO107" s="154"/>
      <c r="QBP107" s="154"/>
      <c r="QBQ107" s="154"/>
      <c r="QBR107" s="154"/>
      <c r="QBS107" s="154"/>
      <c r="QBT107" s="154"/>
      <c r="QBU107" s="154"/>
      <c r="QBV107" s="154"/>
      <c r="QBW107" s="154"/>
      <c r="QBX107" s="154"/>
      <c r="QBY107" s="154"/>
      <c r="QBZ107" s="154"/>
      <c r="QCA107" s="154"/>
      <c r="QCB107" s="154"/>
      <c r="QCC107" s="154"/>
      <c r="QCD107" s="154"/>
      <c r="QCE107" s="154"/>
      <c r="QCF107" s="154"/>
      <c r="QCG107" s="154"/>
      <c r="QCH107" s="154"/>
      <c r="QCI107" s="154"/>
      <c r="QCJ107" s="154"/>
      <c r="QCK107" s="154"/>
      <c r="QCL107" s="154"/>
      <c r="QCM107" s="154"/>
      <c r="QCN107" s="154"/>
      <c r="QCO107" s="154"/>
      <c r="QCP107" s="154"/>
      <c r="QCQ107" s="154"/>
      <c r="QCR107" s="154"/>
      <c r="QCS107" s="154"/>
      <c r="QCT107" s="154"/>
      <c r="QCU107" s="154"/>
      <c r="QCV107" s="154"/>
      <c r="QCW107" s="154"/>
      <c r="QCX107" s="154"/>
      <c r="QCY107" s="154"/>
      <c r="QCZ107" s="154"/>
      <c r="QDA107" s="154"/>
      <c r="QDB107" s="154"/>
      <c r="QDC107" s="154"/>
      <c r="QDD107" s="154"/>
      <c r="QDE107" s="154"/>
      <c r="QDF107" s="154"/>
      <c r="QDG107" s="154"/>
      <c r="QDH107" s="154"/>
      <c r="QDI107" s="154"/>
      <c r="QDJ107" s="154"/>
      <c r="QDK107" s="154"/>
      <c r="QDL107" s="154"/>
      <c r="QDM107" s="154"/>
      <c r="QDN107" s="154"/>
      <c r="QDO107" s="154"/>
      <c r="QDP107" s="154"/>
      <c r="QDQ107" s="154"/>
      <c r="QDR107" s="154"/>
      <c r="QDS107" s="154"/>
      <c r="QDT107" s="154"/>
      <c r="QDU107" s="154"/>
      <c r="QDV107" s="154"/>
      <c r="QDW107" s="154"/>
      <c r="QDX107" s="154"/>
      <c r="QDY107" s="154"/>
      <c r="QDZ107" s="154"/>
      <c r="QEA107" s="154"/>
      <c r="QEB107" s="154"/>
      <c r="QEC107" s="154"/>
      <c r="QED107" s="154"/>
      <c r="QEE107" s="154"/>
      <c r="QEF107" s="154"/>
      <c r="QEG107" s="154"/>
      <c r="QEH107" s="154"/>
      <c r="QEI107" s="154"/>
      <c r="QEJ107" s="154"/>
      <c r="QEK107" s="154"/>
      <c r="QEL107" s="154"/>
      <c r="QEM107" s="154"/>
      <c r="QEN107" s="154"/>
      <c r="QEO107" s="154"/>
      <c r="QEP107" s="154"/>
      <c r="QEQ107" s="154"/>
      <c r="QER107" s="154"/>
      <c r="QES107" s="154"/>
      <c r="QET107" s="154"/>
      <c r="QEU107" s="154"/>
      <c r="QEV107" s="154"/>
      <c r="QEW107" s="154"/>
      <c r="QEX107" s="154"/>
      <c r="QEY107" s="154"/>
      <c r="QEZ107" s="154"/>
      <c r="QFA107" s="154"/>
      <c r="QFB107" s="154"/>
      <c r="QFC107" s="154"/>
      <c r="QFD107" s="154"/>
      <c r="QFE107" s="154"/>
      <c r="QFF107" s="154"/>
      <c r="QFG107" s="154"/>
      <c r="QFH107" s="154"/>
      <c r="QFI107" s="154"/>
      <c r="QFJ107" s="154"/>
      <c r="QFK107" s="154"/>
      <c r="QFL107" s="154"/>
      <c r="QFM107" s="154"/>
      <c r="QFN107" s="154"/>
      <c r="QFO107" s="154"/>
      <c r="QFP107" s="154"/>
      <c r="QFQ107" s="154"/>
      <c r="QFR107" s="154"/>
      <c r="QFS107" s="154"/>
      <c r="QFT107" s="154"/>
      <c r="QFU107" s="154"/>
      <c r="QFV107" s="154"/>
      <c r="QFW107" s="154"/>
      <c r="QFX107" s="154"/>
      <c r="QFY107" s="154"/>
      <c r="QFZ107" s="154"/>
      <c r="QGA107" s="154"/>
      <c r="QGB107" s="154"/>
      <c r="QGC107" s="154"/>
      <c r="QGD107" s="154"/>
      <c r="QGE107" s="154"/>
      <c r="QGF107" s="154"/>
      <c r="QGG107" s="154"/>
      <c r="QGH107" s="154"/>
      <c r="QGI107" s="154"/>
      <c r="QGJ107" s="154"/>
      <c r="QGK107" s="154"/>
      <c r="QGL107" s="154"/>
      <c r="QGM107" s="154"/>
      <c r="QGN107" s="154"/>
      <c r="QGO107" s="154"/>
      <c r="QGP107" s="154"/>
      <c r="QGQ107" s="154"/>
      <c r="QGR107" s="154"/>
      <c r="QGS107" s="154"/>
      <c r="QGT107" s="154"/>
      <c r="QGU107" s="154"/>
      <c r="QGV107" s="154"/>
      <c r="QGW107" s="154"/>
      <c r="QGX107" s="154"/>
      <c r="QGY107" s="154"/>
      <c r="QGZ107" s="154"/>
      <c r="QHA107" s="154"/>
      <c r="QHB107" s="154"/>
      <c r="QHC107" s="154"/>
      <c r="QHD107" s="154"/>
      <c r="QHE107" s="154"/>
      <c r="QHF107" s="154"/>
      <c r="QHG107" s="154"/>
      <c r="QHH107" s="154"/>
      <c r="QHI107" s="154"/>
      <c r="QHJ107" s="154"/>
      <c r="QHK107" s="154"/>
      <c r="QHL107" s="154"/>
      <c r="QHM107" s="154"/>
      <c r="QHN107" s="154"/>
      <c r="QHO107" s="154"/>
      <c r="QHP107" s="154"/>
      <c r="QHQ107" s="154"/>
      <c r="QHR107" s="154"/>
      <c r="QHS107" s="154"/>
      <c r="QHT107" s="154"/>
      <c r="QHU107" s="154"/>
      <c r="QHV107" s="154"/>
      <c r="QHW107" s="154"/>
      <c r="QHX107" s="154"/>
      <c r="QHY107" s="154"/>
      <c r="QHZ107" s="154"/>
      <c r="QIA107" s="154"/>
      <c r="QIB107" s="154"/>
      <c r="QIC107" s="154"/>
      <c r="QID107" s="154"/>
      <c r="QIE107" s="154"/>
      <c r="QIF107" s="154"/>
      <c r="QIG107" s="154"/>
      <c r="QIH107" s="154"/>
      <c r="QII107" s="154"/>
      <c r="QIJ107" s="154"/>
      <c r="QIK107" s="154"/>
      <c r="QIL107" s="154"/>
      <c r="QIM107" s="154"/>
      <c r="QIN107" s="154"/>
      <c r="QIO107" s="154"/>
      <c r="QIP107" s="154"/>
      <c r="QIQ107" s="154"/>
      <c r="QIR107" s="154"/>
      <c r="QIS107" s="154"/>
      <c r="QIT107" s="154"/>
      <c r="QIU107" s="154"/>
      <c r="QIV107" s="154"/>
      <c r="QIW107" s="154"/>
      <c r="QIX107" s="154"/>
      <c r="QIY107" s="154"/>
      <c r="QIZ107" s="154"/>
      <c r="QJA107" s="154"/>
      <c r="QJB107" s="154"/>
      <c r="QJC107" s="154"/>
      <c r="QJD107" s="154"/>
      <c r="QJE107" s="154"/>
      <c r="QJF107" s="154"/>
      <c r="QJG107" s="154"/>
      <c r="QJH107" s="154"/>
      <c r="QJI107" s="154"/>
      <c r="QJJ107" s="154"/>
      <c r="QJK107" s="154"/>
      <c r="QJL107" s="154"/>
      <c r="QJM107" s="154"/>
      <c r="QJN107" s="154"/>
      <c r="QJO107" s="154"/>
      <c r="QJP107" s="154"/>
      <c r="QJQ107" s="154"/>
      <c r="QJR107" s="154"/>
      <c r="QJS107" s="154"/>
      <c r="QJT107" s="154"/>
      <c r="QJU107" s="154"/>
      <c r="QJV107" s="154"/>
      <c r="QJW107" s="154"/>
      <c r="QJX107" s="154"/>
      <c r="QJY107" s="154"/>
      <c r="QJZ107" s="154"/>
      <c r="QKA107" s="154"/>
      <c r="QKB107" s="154"/>
      <c r="QKC107" s="154"/>
      <c r="QKD107" s="154"/>
      <c r="QKE107" s="154"/>
      <c r="QKF107" s="154"/>
      <c r="QKG107" s="154"/>
      <c r="QKH107" s="154"/>
      <c r="QKI107" s="154"/>
      <c r="QKJ107" s="154"/>
      <c r="QKK107" s="154"/>
      <c r="QKL107" s="154"/>
      <c r="QKM107" s="154"/>
      <c r="QKN107" s="154"/>
      <c r="QKO107" s="154"/>
      <c r="QKP107" s="154"/>
      <c r="QKQ107" s="154"/>
      <c r="QKR107" s="154"/>
      <c r="QKS107" s="154"/>
      <c r="QKT107" s="154"/>
      <c r="QKU107" s="154"/>
      <c r="QKV107" s="154"/>
      <c r="QKW107" s="154"/>
      <c r="QKX107" s="154"/>
      <c r="QKY107" s="154"/>
      <c r="QKZ107" s="154"/>
      <c r="QLA107" s="154"/>
      <c r="QLB107" s="154"/>
      <c r="QLC107" s="154"/>
      <c r="QLD107" s="154"/>
      <c r="QLE107" s="154"/>
      <c r="QLF107" s="154"/>
      <c r="QLG107" s="154"/>
      <c r="QLH107" s="154"/>
      <c r="QLI107" s="154"/>
      <c r="QLJ107" s="154"/>
      <c r="QLK107" s="154"/>
      <c r="QLL107" s="154"/>
      <c r="QLM107" s="154"/>
      <c r="QLN107" s="154"/>
      <c r="QLO107" s="154"/>
      <c r="QLP107" s="154"/>
      <c r="QLQ107" s="154"/>
      <c r="QLR107" s="154"/>
      <c r="QLS107" s="154"/>
      <c r="QLT107" s="154"/>
      <c r="QLU107" s="154"/>
      <c r="QLV107" s="154"/>
      <c r="QLW107" s="154"/>
      <c r="QLX107" s="154"/>
      <c r="QLY107" s="154"/>
      <c r="QLZ107" s="154"/>
      <c r="QMA107" s="154"/>
      <c r="QMB107" s="154"/>
      <c r="QMC107" s="154"/>
      <c r="QMD107" s="154"/>
      <c r="QME107" s="154"/>
      <c r="QMF107" s="154"/>
      <c r="QMG107" s="154"/>
      <c r="QMH107" s="154"/>
      <c r="QMI107" s="154"/>
      <c r="QMJ107" s="154"/>
      <c r="QMK107" s="154"/>
      <c r="QML107" s="154"/>
      <c r="QMM107" s="154"/>
      <c r="QMN107" s="154"/>
      <c r="QMO107" s="154"/>
      <c r="QMP107" s="154"/>
      <c r="QMQ107" s="154"/>
      <c r="QMR107" s="154"/>
      <c r="QMS107" s="154"/>
      <c r="QMT107" s="154"/>
      <c r="QMU107" s="154"/>
      <c r="QMV107" s="154"/>
      <c r="QMW107" s="154"/>
      <c r="QMX107" s="154"/>
      <c r="QMY107" s="154"/>
      <c r="QMZ107" s="154"/>
      <c r="QNA107" s="154"/>
      <c r="QNB107" s="154"/>
      <c r="QNC107" s="154"/>
      <c r="QND107" s="154"/>
      <c r="QNE107" s="154"/>
      <c r="QNF107" s="154"/>
      <c r="QNG107" s="154"/>
      <c r="QNH107" s="154"/>
      <c r="QNI107" s="154"/>
      <c r="QNJ107" s="154"/>
      <c r="QNK107" s="154"/>
      <c r="QNL107" s="154"/>
      <c r="QNM107" s="154"/>
      <c r="QNN107" s="154"/>
      <c r="QNO107" s="154"/>
      <c r="QNP107" s="154"/>
      <c r="QNQ107" s="154"/>
      <c r="QNR107" s="154"/>
      <c r="QNS107" s="154"/>
      <c r="QNT107" s="154"/>
      <c r="QNU107" s="154"/>
      <c r="QNV107" s="154"/>
      <c r="QNW107" s="154"/>
      <c r="QNX107" s="154"/>
      <c r="QNY107" s="154"/>
      <c r="QNZ107" s="154"/>
      <c r="QOA107" s="154"/>
      <c r="QOB107" s="154"/>
      <c r="QOC107" s="154"/>
      <c r="QOD107" s="154"/>
      <c r="QOE107" s="154"/>
      <c r="QOF107" s="154"/>
      <c r="QOG107" s="154"/>
      <c r="QOH107" s="154"/>
      <c r="QOI107" s="154"/>
      <c r="QOJ107" s="154"/>
      <c r="QOK107" s="154"/>
      <c r="QOL107" s="154"/>
      <c r="QOM107" s="154"/>
      <c r="QON107" s="154"/>
      <c r="QOO107" s="154"/>
      <c r="QOP107" s="154"/>
      <c r="QOQ107" s="154"/>
      <c r="QOR107" s="154"/>
      <c r="QOS107" s="154"/>
      <c r="QOT107" s="154"/>
      <c r="QOU107" s="154"/>
      <c r="QOV107" s="154"/>
      <c r="QOW107" s="154"/>
      <c r="QOX107" s="154"/>
      <c r="QOY107" s="154"/>
      <c r="QOZ107" s="154"/>
      <c r="QPA107" s="154"/>
      <c r="QPB107" s="154"/>
      <c r="QPC107" s="154"/>
      <c r="QPD107" s="154"/>
      <c r="QPE107" s="154"/>
      <c r="QPF107" s="154"/>
      <c r="QPG107" s="154"/>
      <c r="QPH107" s="154"/>
      <c r="QPI107" s="154"/>
      <c r="QPJ107" s="154"/>
      <c r="QPK107" s="154"/>
      <c r="QPL107" s="154"/>
      <c r="QPM107" s="154"/>
      <c r="QPN107" s="154"/>
      <c r="QPO107" s="154"/>
      <c r="QPP107" s="154"/>
      <c r="QPQ107" s="154"/>
      <c r="QPR107" s="154"/>
      <c r="QPS107" s="154"/>
      <c r="QPT107" s="154"/>
      <c r="QPU107" s="154"/>
      <c r="QPV107" s="154"/>
      <c r="QPW107" s="154"/>
      <c r="QPX107" s="154"/>
      <c r="QPY107" s="154"/>
      <c r="QPZ107" s="154"/>
      <c r="QQA107" s="154"/>
      <c r="QQB107" s="154"/>
      <c r="QQC107" s="154"/>
      <c r="QQD107" s="154"/>
      <c r="QQE107" s="154"/>
      <c r="QQF107" s="154"/>
      <c r="QQG107" s="154"/>
      <c r="QQH107" s="154"/>
      <c r="QQI107" s="154"/>
      <c r="QQJ107" s="154"/>
      <c r="QQK107" s="154"/>
      <c r="QQL107" s="154"/>
      <c r="QQM107" s="154"/>
      <c r="QQN107" s="154"/>
      <c r="QQO107" s="154"/>
      <c r="QQP107" s="154"/>
      <c r="QQQ107" s="154"/>
      <c r="QQR107" s="154"/>
      <c r="QQS107" s="154"/>
      <c r="QQT107" s="154"/>
      <c r="QQU107" s="154"/>
      <c r="QQV107" s="154"/>
      <c r="QQW107" s="154"/>
      <c r="QQX107" s="154"/>
      <c r="QQY107" s="154"/>
      <c r="QQZ107" s="154"/>
      <c r="QRA107" s="154"/>
      <c r="QRB107" s="154"/>
      <c r="QRC107" s="154"/>
      <c r="QRD107" s="154"/>
      <c r="QRE107" s="154"/>
      <c r="QRF107" s="154"/>
      <c r="QRG107" s="154"/>
      <c r="QRH107" s="154"/>
      <c r="QRI107" s="154"/>
      <c r="QRJ107" s="154"/>
      <c r="QRK107" s="154"/>
      <c r="QRL107" s="154"/>
      <c r="QRM107" s="154"/>
      <c r="QRN107" s="154"/>
      <c r="QRO107" s="154"/>
      <c r="QRP107" s="154"/>
      <c r="QRQ107" s="154"/>
      <c r="QRR107" s="154"/>
      <c r="QRS107" s="154"/>
      <c r="QRT107" s="154"/>
      <c r="QRU107" s="154"/>
      <c r="QRV107" s="154"/>
      <c r="QRW107" s="154"/>
      <c r="QRX107" s="154"/>
      <c r="QRY107" s="154"/>
      <c r="QRZ107" s="154"/>
      <c r="QSA107" s="154"/>
      <c r="QSB107" s="154"/>
      <c r="QSC107" s="154"/>
      <c r="QSD107" s="154"/>
      <c r="QSE107" s="154"/>
      <c r="QSF107" s="154"/>
      <c r="QSG107" s="154"/>
      <c r="QSH107" s="154"/>
      <c r="QSI107" s="154"/>
      <c r="QSJ107" s="154"/>
      <c r="QSK107" s="154"/>
      <c r="QSL107" s="154"/>
      <c r="QSM107" s="154"/>
      <c r="QSN107" s="154"/>
      <c r="QSO107" s="154"/>
      <c r="QSP107" s="154"/>
      <c r="QSQ107" s="154"/>
      <c r="QSR107" s="154"/>
      <c r="QSS107" s="154"/>
      <c r="QST107" s="154"/>
      <c r="QSU107" s="154"/>
      <c r="QSV107" s="154"/>
      <c r="QSW107" s="154"/>
      <c r="QSX107" s="154"/>
      <c r="QSY107" s="154"/>
      <c r="QSZ107" s="154"/>
      <c r="QTA107" s="154"/>
      <c r="QTB107" s="154"/>
      <c r="QTC107" s="154"/>
      <c r="QTD107" s="154"/>
      <c r="QTE107" s="154"/>
      <c r="QTF107" s="154"/>
      <c r="QTG107" s="154"/>
      <c r="QTH107" s="154"/>
      <c r="QTI107" s="154"/>
      <c r="QTJ107" s="154"/>
      <c r="QTK107" s="154"/>
      <c r="QTL107" s="154"/>
      <c r="QTM107" s="154"/>
      <c r="QTN107" s="154"/>
      <c r="QTO107" s="154"/>
      <c r="QTP107" s="154"/>
      <c r="QTQ107" s="154"/>
      <c r="QTR107" s="154"/>
      <c r="QTS107" s="154"/>
      <c r="QTT107" s="154"/>
      <c r="QTU107" s="154"/>
      <c r="QTV107" s="154"/>
      <c r="QTW107" s="154"/>
      <c r="QTX107" s="154"/>
      <c r="QTY107" s="154"/>
      <c r="QTZ107" s="154"/>
      <c r="QUA107" s="154"/>
      <c r="QUB107" s="154"/>
      <c r="QUC107" s="154"/>
      <c r="QUD107" s="154"/>
      <c r="QUE107" s="154"/>
      <c r="QUF107" s="154"/>
      <c r="QUG107" s="154"/>
      <c r="QUH107" s="154"/>
      <c r="QUI107" s="154"/>
      <c r="QUJ107" s="154"/>
      <c r="QUK107" s="154"/>
      <c r="QUL107" s="154"/>
      <c r="QUM107" s="154"/>
      <c r="QUN107" s="154"/>
      <c r="QUO107" s="154"/>
      <c r="QUP107" s="154"/>
      <c r="QUQ107" s="154"/>
      <c r="QUR107" s="154"/>
      <c r="QUS107" s="154"/>
      <c r="QUT107" s="154"/>
      <c r="QUU107" s="154"/>
      <c r="QUV107" s="154"/>
      <c r="QUW107" s="154"/>
      <c r="QUX107" s="154"/>
      <c r="QUY107" s="154"/>
      <c r="QUZ107" s="154"/>
      <c r="QVA107" s="154"/>
      <c r="QVB107" s="154"/>
      <c r="QVC107" s="154"/>
      <c r="QVD107" s="154"/>
      <c r="QVE107" s="154"/>
      <c r="QVF107" s="154"/>
      <c r="QVG107" s="154"/>
      <c r="QVH107" s="154"/>
      <c r="QVI107" s="154"/>
      <c r="QVJ107" s="154"/>
      <c r="QVK107" s="154"/>
      <c r="QVL107" s="154"/>
      <c r="QVM107" s="154"/>
      <c r="QVN107" s="154"/>
      <c r="QVO107" s="154"/>
      <c r="QVP107" s="154"/>
      <c r="QVQ107" s="154"/>
      <c r="QVR107" s="154"/>
      <c r="QVS107" s="154"/>
      <c r="QVT107" s="154"/>
      <c r="QVU107" s="154"/>
      <c r="QVV107" s="154"/>
      <c r="QVW107" s="154"/>
      <c r="QVX107" s="154"/>
      <c r="QVY107" s="154"/>
      <c r="QVZ107" s="154"/>
      <c r="QWA107" s="154"/>
      <c r="QWB107" s="154"/>
      <c r="QWC107" s="154"/>
      <c r="QWD107" s="154"/>
      <c r="QWE107" s="154"/>
      <c r="QWF107" s="154"/>
      <c r="QWG107" s="154"/>
      <c r="QWH107" s="154"/>
      <c r="QWI107" s="154"/>
      <c r="QWJ107" s="154"/>
      <c r="QWK107" s="154"/>
      <c r="QWL107" s="154"/>
      <c r="QWM107" s="154"/>
      <c r="QWN107" s="154"/>
      <c r="QWO107" s="154"/>
      <c r="QWP107" s="154"/>
      <c r="QWQ107" s="154"/>
      <c r="QWR107" s="154"/>
      <c r="QWS107" s="154"/>
      <c r="QWT107" s="154"/>
      <c r="QWU107" s="154"/>
      <c r="QWV107" s="154"/>
      <c r="QWW107" s="154"/>
      <c r="QWX107" s="154"/>
      <c r="QWY107" s="154"/>
      <c r="QWZ107" s="154"/>
      <c r="QXA107" s="154"/>
      <c r="QXB107" s="154"/>
      <c r="QXC107" s="154"/>
      <c r="QXD107" s="154"/>
      <c r="QXE107" s="154"/>
      <c r="QXF107" s="154"/>
      <c r="QXG107" s="154"/>
      <c r="QXH107" s="154"/>
      <c r="QXI107" s="154"/>
      <c r="QXJ107" s="154"/>
      <c r="QXK107" s="154"/>
      <c r="QXL107" s="154"/>
      <c r="QXM107" s="154"/>
      <c r="QXN107" s="154"/>
      <c r="QXO107" s="154"/>
      <c r="QXP107" s="154"/>
      <c r="QXQ107" s="154"/>
      <c r="QXR107" s="154"/>
      <c r="QXS107" s="154"/>
      <c r="QXT107" s="154"/>
      <c r="QXU107" s="154"/>
      <c r="QXV107" s="154"/>
      <c r="QXW107" s="154"/>
      <c r="QXX107" s="154"/>
      <c r="QXY107" s="154"/>
      <c r="QXZ107" s="154"/>
      <c r="QYA107" s="154"/>
      <c r="QYB107" s="154"/>
      <c r="QYC107" s="154"/>
      <c r="QYD107" s="154"/>
      <c r="QYE107" s="154"/>
      <c r="QYF107" s="154"/>
      <c r="QYG107" s="154"/>
      <c r="QYH107" s="154"/>
      <c r="QYI107" s="154"/>
      <c r="QYJ107" s="154"/>
      <c r="QYK107" s="154"/>
      <c r="QYL107" s="154"/>
      <c r="QYM107" s="154"/>
      <c r="QYN107" s="154"/>
      <c r="QYO107" s="154"/>
      <c r="QYP107" s="154"/>
      <c r="QYQ107" s="154"/>
      <c r="QYR107" s="154"/>
      <c r="QYS107" s="154"/>
      <c r="QYT107" s="154"/>
      <c r="QYU107" s="154"/>
      <c r="QYV107" s="154"/>
      <c r="QYW107" s="154"/>
      <c r="QYX107" s="154"/>
      <c r="QYY107" s="154"/>
      <c r="QYZ107" s="154"/>
      <c r="QZA107" s="154"/>
      <c r="QZB107" s="154"/>
      <c r="QZC107" s="154"/>
      <c r="QZD107" s="154"/>
      <c r="QZE107" s="154"/>
      <c r="QZF107" s="154"/>
      <c r="QZG107" s="154"/>
      <c r="QZH107" s="154"/>
      <c r="QZI107" s="154"/>
      <c r="QZJ107" s="154"/>
      <c r="QZK107" s="154"/>
      <c r="QZL107" s="154"/>
      <c r="QZM107" s="154"/>
      <c r="QZN107" s="154"/>
      <c r="QZO107" s="154"/>
      <c r="QZP107" s="154"/>
      <c r="QZQ107" s="154"/>
      <c r="QZR107" s="154"/>
      <c r="QZS107" s="154"/>
      <c r="QZT107" s="154"/>
      <c r="QZU107" s="154"/>
      <c r="QZV107" s="154"/>
      <c r="QZW107" s="154"/>
      <c r="QZX107" s="154"/>
      <c r="QZY107" s="154"/>
      <c r="QZZ107" s="154"/>
      <c r="RAA107" s="154"/>
      <c r="RAB107" s="154"/>
      <c r="RAC107" s="154"/>
      <c r="RAD107" s="154"/>
      <c r="RAE107" s="154"/>
      <c r="RAF107" s="154"/>
      <c r="RAG107" s="154"/>
      <c r="RAH107" s="154"/>
      <c r="RAI107" s="154"/>
      <c r="RAJ107" s="154"/>
      <c r="RAK107" s="154"/>
      <c r="RAL107" s="154"/>
      <c r="RAM107" s="154"/>
      <c r="RAN107" s="154"/>
      <c r="RAO107" s="154"/>
      <c r="RAP107" s="154"/>
      <c r="RAQ107" s="154"/>
      <c r="RAR107" s="154"/>
      <c r="RAS107" s="154"/>
      <c r="RAT107" s="154"/>
      <c r="RAU107" s="154"/>
      <c r="RAV107" s="154"/>
      <c r="RAW107" s="154"/>
      <c r="RAX107" s="154"/>
      <c r="RAY107" s="154"/>
      <c r="RAZ107" s="154"/>
      <c r="RBA107" s="154"/>
      <c r="RBB107" s="154"/>
      <c r="RBC107" s="154"/>
      <c r="RBD107" s="154"/>
      <c r="RBE107" s="154"/>
      <c r="RBF107" s="154"/>
      <c r="RBG107" s="154"/>
      <c r="RBH107" s="154"/>
      <c r="RBI107" s="154"/>
      <c r="RBJ107" s="154"/>
      <c r="RBK107" s="154"/>
      <c r="RBL107" s="154"/>
      <c r="RBM107" s="154"/>
      <c r="RBN107" s="154"/>
      <c r="RBO107" s="154"/>
      <c r="RBP107" s="154"/>
      <c r="RBQ107" s="154"/>
      <c r="RBR107" s="154"/>
      <c r="RBS107" s="154"/>
      <c r="RBT107" s="154"/>
      <c r="RBU107" s="154"/>
      <c r="RBV107" s="154"/>
      <c r="RBW107" s="154"/>
      <c r="RBX107" s="154"/>
      <c r="RBY107" s="154"/>
      <c r="RBZ107" s="154"/>
      <c r="RCA107" s="154"/>
      <c r="RCB107" s="154"/>
      <c r="RCC107" s="154"/>
      <c r="RCD107" s="154"/>
      <c r="RCE107" s="154"/>
      <c r="RCF107" s="154"/>
      <c r="RCG107" s="154"/>
      <c r="RCH107" s="154"/>
      <c r="RCI107" s="154"/>
      <c r="RCJ107" s="154"/>
      <c r="RCK107" s="154"/>
      <c r="RCL107" s="154"/>
      <c r="RCM107" s="154"/>
      <c r="RCN107" s="154"/>
      <c r="RCO107" s="154"/>
      <c r="RCP107" s="154"/>
      <c r="RCQ107" s="154"/>
      <c r="RCR107" s="154"/>
      <c r="RCS107" s="154"/>
      <c r="RCT107" s="154"/>
      <c r="RCU107" s="154"/>
      <c r="RCV107" s="154"/>
      <c r="RCW107" s="154"/>
      <c r="RCX107" s="154"/>
      <c r="RCY107" s="154"/>
      <c r="RCZ107" s="154"/>
      <c r="RDA107" s="154"/>
      <c r="RDB107" s="154"/>
      <c r="RDC107" s="154"/>
      <c r="RDD107" s="154"/>
      <c r="RDE107" s="154"/>
      <c r="RDF107" s="154"/>
      <c r="RDG107" s="154"/>
      <c r="RDH107" s="154"/>
      <c r="RDI107" s="154"/>
      <c r="RDJ107" s="154"/>
      <c r="RDK107" s="154"/>
      <c r="RDL107" s="154"/>
      <c r="RDM107" s="154"/>
      <c r="RDN107" s="154"/>
      <c r="RDO107" s="154"/>
      <c r="RDP107" s="154"/>
      <c r="RDQ107" s="154"/>
      <c r="RDR107" s="154"/>
      <c r="RDS107" s="154"/>
      <c r="RDT107" s="154"/>
      <c r="RDU107" s="154"/>
      <c r="RDV107" s="154"/>
      <c r="RDW107" s="154"/>
      <c r="RDX107" s="154"/>
      <c r="RDY107" s="154"/>
      <c r="RDZ107" s="154"/>
      <c r="REA107" s="154"/>
      <c r="REB107" s="154"/>
      <c r="REC107" s="154"/>
      <c r="RED107" s="154"/>
      <c r="REE107" s="154"/>
      <c r="REF107" s="154"/>
      <c r="REG107" s="154"/>
      <c r="REH107" s="154"/>
      <c r="REI107" s="154"/>
      <c r="REJ107" s="154"/>
      <c r="REK107" s="154"/>
      <c r="REL107" s="154"/>
      <c r="REM107" s="154"/>
      <c r="REN107" s="154"/>
      <c r="REO107" s="154"/>
      <c r="REP107" s="154"/>
      <c r="REQ107" s="154"/>
      <c r="RER107" s="154"/>
      <c r="RES107" s="154"/>
      <c r="RET107" s="154"/>
      <c r="REU107" s="154"/>
      <c r="REV107" s="154"/>
      <c r="REW107" s="154"/>
      <c r="REX107" s="154"/>
      <c r="REY107" s="154"/>
      <c r="REZ107" s="154"/>
      <c r="RFA107" s="154"/>
      <c r="RFB107" s="154"/>
      <c r="RFC107" s="154"/>
      <c r="RFD107" s="154"/>
      <c r="RFE107" s="154"/>
      <c r="RFF107" s="154"/>
      <c r="RFG107" s="154"/>
      <c r="RFH107" s="154"/>
      <c r="RFI107" s="154"/>
      <c r="RFJ107" s="154"/>
      <c r="RFK107" s="154"/>
      <c r="RFL107" s="154"/>
      <c r="RFM107" s="154"/>
      <c r="RFN107" s="154"/>
      <c r="RFO107" s="154"/>
      <c r="RFP107" s="154"/>
      <c r="RFQ107" s="154"/>
      <c r="RFR107" s="154"/>
      <c r="RFS107" s="154"/>
      <c r="RFT107" s="154"/>
      <c r="RFU107" s="154"/>
      <c r="RFV107" s="154"/>
      <c r="RFW107" s="154"/>
      <c r="RFX107" s="154"/>
      <c r="RFY107" s="154"/>
      <c r="RFZ107" s="154"/>
      <c r="RGA107" s="154"/>
      <c r="RGB107" s="154"/>
      <c r="RGC107" s="154"/>
      <c r="RGD107" s="154"/>
      <c r="RGE107" s="154"/>
      <c r="RGF107" s="154"/>
      <c r="RGG107" s="154"/>
      <c r="RGH107" s="154"/>
      <c r="RGI107" s="154"/>
      <c r="RGJ107" s="154"/>
      <c r="RGK107" s="154"/>
      <c r="RGL107" s="154"/>
      <c r="RGM107" s="154"/>
      <c r="RGN107" s="154"/>
      <c r="RGO107" s="154"/>
      <c r="RGP107" s="154"/>
      <c r="RGQ107" s="154"/>
      <c r="RGR107" s="154"/>
      <c r="RGS107" s="154"/>
      <c r="RGT107" s="154"/>
      <c r="RGU107" s="154"/>
      <c r="RGV107" s="154"/>
      <c r="RGW107" s="154"/>
      <c r="RGX107" s="154"/>
      <c r="RGY107" s="154"/>
      <c r="RGZ107" s="154"/>
      <c r="RHA107" s="154"/>
      <c r="RHB107" s="154"/>
      <c r="RHC107" s="154"/>
      <c r="RHD107" s="154"/>
      <c r="RHE107" s="154"/>
      <c r="RHF107" s="154"/>
      <c r="RHG107" s="154"/>
      <c r="RHH107" s="154"/>
      <c r="RHI107" s="154"/>
      <c r="RHJ107" s="154"/>
      <c r="RHK107" s="154"/>
      <c r="RHL107" s="154"/>
      <c r="RHM107" s="154"/>
      <c r="RHN107" s="154"/>
      <c r="RHO107" s="154"/>
      <c r="RHP107" s="154"/>
      <c r="RHQ107" s="154"/>
      <c r="RHR107" s="154"/>
      <c r="RHS107" s="154"/>
      <c r="RHT107" s="154"/>
      <c r="RHU107" s="154"/>
      <c r="RHV107" s="154"/>
      <c r="RHW107" s="154"/>
      <c r="RHX107" s="154"/>
      <c r="RHY107" s="154"/>
      <c r="RHZ107" s="154"/>
      <c r="RIA107" s="154"/>
      <c r="RIB107" s="154"/>
      <c r="RIC107" s="154"/>
      <c r="RID107" s="154"/>
      <c r="RIE107" s="154"/>
      <c r="RIF107" s="154"/>
      <c r="RIG107" s="154"/>
      <c r="RIH107" s="154"/>
      <c r="RII107" s="154"/>
      <c r="RIJ107" s="154"/>
      <c r="RIK107" s="154"/>
      <c r="RIL107" s="154"/>
      <c r="RIM107" s="154"/>
      <c r="RIN107" s="154"/>
      <c r="RIO107" s="154"/>
      <c r="RIP107" s="154"/>
      <c r="RIQ107" s="154"/>
      <c r="RIR107" s="154"/>
      <c r="RIS107" s="154"/>
      <c r="RIT107" s="154"/>
      <c r="RIU107" s="154"/>
      <c r="RIV107" s="154"/>
      <c r="RIW107" s="154"/>
      <c r="RIX107" s="154"/>
      <c r="RIY107" s="154"/>
      <c r="RIZ107" s="154"/>
      <c r="RJA107" s="154"/>
      <c r="RJB107" s="154"/>
      <c r="RJC107" s="154"/>
      <c r="RJD107" s="154"/>
      <c r="RJE107" s="154"/>
      <c r="RJF107" s="154"/>
      <c r="RJG107" s="154"/>
      <c r="RJH107" s="154"/>
      <c r="RJI107" s="154"/>
      <c r="RJJ107" s="154"/>
      <c r="RJK107" s="154"/>
      <c r="RJL107" s="154"/>
      <c r="RJM107" s="154"/>
      <c r="RJN107" s="154"/>
      <c r="RJO107" s="154"/>
      <c r="RJP107" s="154"/>
      <c r="RJQ107" s="154"/>
      <c r="RJR107" s="154"/>
      <c r="RJS107" s="154"/>
      <c r="RJT107" s="154"/>
      <c r="RJU107" s="154"/>
      <c r="RJV107" s="154"/>
      <c r="RJW107" s="154"/>
      <c r="RJX107" s="154"/>
      <c r="RJY107" s="154"/>
      <c r="RJZ107" s="154"/>
      <c r="RKA107" s="154"/>
      <c r="RKB107" s="154"/>
      <c r="RKC107" s="154"/>
      <c r="RKD107" s="154"/>
      <c r="RKE107" s="154"/>
      <c r="RKF107" s="154"/>
      <c r="RKG107" s="154"/>
      <c r="RKH107" s="154"/>
      <c r="RKI107" s="154"/>
      <c r="RKJ107" s="154"/>
      <c r="RKK107" s="154"/>
      <c r="RKL107" s="154"/>
      <c r="RKM107" s="154"/>
      <c r="RKN107" s="154"/>
      <c r="RKO107" s="154"/>
      <c r="RKP107" s="154"/>
      <c r="RKQ107" s="154"/>
      <c r="RKR107" s="154"/>
      <c r="RKS107" s="154"/>
      <c r="RKT107" s="154"/>
      <c r="RKU107" s="154"/>
      <c r="RKV107" s="154"/>
      <c r="RKW107" s="154"/>
      <c r="RKX107" s="154"/>
      <c r="RKY107" s="154"/>
      <c r="RKZ107" s="154"/>
      <c r="RLA107" s="154"/>
      <c r="RLB107" s="154"/>
      <c r="RLC107" s="154"/>
      <c r="RLD107" s="154"/>
      <c r="RLE107" s="154"/>
      <c r="RLF107" s="154"/>
      <c r="RLG107" s="154"/>
      <c r="RLH107" s="154"/>
      <c r="RLI107" s="154"/>
      <c r="RLJ107" s="154"/>
      <c r="RLK107" s="154"/>
      <c r="RLL107" s="154"/>
      <c r="RLM107" s="154"/>
      <c r="RLN107" s="154"/>
      <c r="RLO107" s="154"/>
      <c r="RLP107" s="154"/>
      <c r="RLQ107" s="154"/>
      <c r="RLR107" s="154"/>
      <c r="RLS107" s="154"/>
      <c r="RLT107" s="154"/>
      <c r="RLU107" s="154"/>
      <c r="RLV107" s="154"/>
      <c r="RLW107" s="154"/>
      <c r="RLX107" s="154"/>
      <c r="RLY107" s="154"/>
      <c r="RLZ107" s="154"/>
      <c r="RMA107" s="154"/>
      <c r="RMB107" s="154"/>
      <c r="RMC107" s="154"/>
      <c r="RMD107" s="154"/>
      <c r="RME107" s="154"/>
      <c r="RMF107" s="154"/>
      <c r="RMG107" s="154"/>
      <c r="RMH107" s="154"/>
      <c r="RMI107" s="154"/>
      <c r="RMJ107" s="154"/>
      <c r="RMK107" s="154"/>
      <c r="RML107" s="154"/>
      <c r="RMM107" s="154"/>
      <c r="RMN107" s="154"/>
      <c r="RMO107" s="154"/>
      <c r="RMP107" s="154"/>
      <c r="RMQ107" s="154"/>
      <c r="RMR107" s="154"/>
      <c r="RMS107" s="154"/>
      <c r="RMT107" s="154"/>
      <c r="RMU107" s="154"/>
      <c r="RMV107" s="154"/>
      <c r="RMW107" s="154"/>
      <c r="RMX107" s="154"/>
      <c r="RMY107" s="154"/>
      <c r="RMZ107" s="154"/>
      <c r="RNA107" s="154"/>
      <c r="RNB107" s="154"/>
      <c r="RNC107" s="154"/>
      <c r="RND107" s="154"/>
      <c r="RNE107" s="154"/>
      <c r="RNF107" s="154"/>
      <c r="RNG107" s="154"/>
      <c r="RNH107" s="154"/>
      <c r="RNI107" s="154"/>
      <c r="RNJ107" s="154"/>
      <c r="RNK107" s="154"/>
      <c r="RNL107" s="154"/>
      <c r="RNM107" s="154"/>
      <c r="RNN107" s="154"/>
      <c r="RNO107" s="154"/>
      <c r="RNP107" s="154"/>
      <c r="RNQ107" s="154"/>
      <c r="RNR107" s="154"/>
      <c r="RNS107" s="154"/>
      <c r="RNT107" s="154"/>
      <c r="RNU107" s="154"/>
      <c r="RNV107" s="154"/>
      <c r="RNW107" s="154"/>
      <c r="RNX107" s="154"/>
      <c r="RNY107" s="154"/>
      <c r="RNZ107" s="154"/>
      <c r="ROA107" s="154"/>
      <c r="ROB107" s="154"/>
      <c r="ROC107" s="154"/>
      <c r="ROD107" s="154"/>
      <c r="ROE107" s="154"/>
      <c r="ROF107" s="154"/>
      <c r="ROG107" s="154"/>
      <c r="ROH107" s="154"/>
      <c r="ROI107" s="154"/>
      <c r="ROJ107" s="154"/>
      <c r="ROK107" s="154"/>
      <c r="ROL107" s="154"/>
      <c r="ROM107" s="154"/>
      <c r="RON107" s="154"/>
      <c r="ROO107" s="154"/>
      <c r="ROP107" s="154"/>
      <c r="ROQ107" s="154"/>
      <c r="ROR107" s="154"/>
      <c r="ROS107" s="154"/>
      <c r="ROT107" s="154"/>
      <c r="ROU107" s="154"/>
      <c r="ROV107" s="154"/>
      <c r="ROW107" s="154"/>
      <c r="ROX107" s="154"/>
      <c r="ROY107" s="154"/>
      <c r="ROZ107" s="154"/>
      <c r="RPA107" s="154"/>
      <c r="RPB107" s="154"/>
      <c r="RPC107" s="154"/>
      <c r="RPD107" s="154"/>
      <c r="RPE107" s="154"/>
      <c r="RPF107" s="154"/>
      <c r="RPG107" s="154"/>
      <c r="RPH107" s="154"/>
      <c r="RPI107" s="154"/>
      <c r="RPJ107" s="154"/>
      <c r="RPK107" s="154"/>
      <c r="RPL107" s="154"/>
      <c r="RPM107" s="154"/>
      <c r="RPN107" s="154"/>
      <c r="RPO107" s="154"/>
      <c r="RPP107" s="154"/>
      <c r="RPQ107" s="154"/>
      <c r="RPR107" s="154"/>
      <c r="RPS107" s="154"/>
      <c r="RPT107" s="154"/>
      <c r="RPU107" s="154"/>
      <c r="RPV107" s="154"/>
      <c r="RPW107" s="154"/>
      <c r="RPX107" s="154"/>
      <c r="RPY107" s="154"/>
      <c r="RPZ107" s="154"/>
      <c r="RQA107" s="154"/>
      <c r="RQB107" s="154"/>
      <c r="RQC107" s="154"/>
      <c r="RQD107" s="154"/>
      <c r="RQE107" s="154"/>
      <c r="RQF107" s="154"/>
      <c r="RQG107" s="154"/>
      <c r="RQH107" s="154"/>
      <c r="RQI107" s="154"/>
      <c r="RQJ107" s="154"/>
      <c r="RQK107" s="154"/>
      <c r="RQL107" s="154"/>
      <c r="RQM107" s="154"/>
      <c r="RQN107" s="154"/>
      <c r="RQO107" s="154"/>
      <c r="RQP107" s="154"/>
      <c r="RQQ107" s="154"/>
      <c r="RQR107" s="154"/>
      <c r="RQS107" s="154"/>
      <c r="RQT107" s="154"/>
      <c r="RQU107" s="154"/>
      <c r="RQV107" s="154"/>
      <c r="RQW107" s="154"/>
      <c r="RQX107" s="154"/>
      <c r="RQY107" s="154"/>
      <c r="RQZ107" s="154"/>
      <c r="RRA107" s="154"/>
      <c r="RRB107" s="154"/>
      <c r="RRC107" s="154"/>
      <c r="RRD107" s="154"/>
      <c r="RRE107" s="154"/>
      <c r="RRF107" s="154"/>
      <c r="RRG107" s="154"/>
      <c r="RRH107" s="154"/>
      <c r="RRI107" s="154"/>
      <c r="RRJ107" s="154"/>
      <c r="RRK107" s="154"/>
      <c r="RRL107" s="154"/>
      <c r="RRM107" s="154"/>
      <c r="RRN107" s="154"/>
      <c r="RRO107" s="154"/>
      <c r="RRP107" s="154"/>
      <c r="RRQ107" s="154"/>
      <c r="RRR107" s="154"/>
      <c r="RRS107" s="154"/>
      <c r="RRT107" s="154"/>
      <c r="RRU107" s="154"/>
      <c r="RRV107" s="154"/>
      <c r="RRW107" s="154"/>
      <c r="RRX107" s="154"/>
      <c r="RRY107" s="154"/>
      <c r="RRZ107" s="154"/>
      <c r="RSA107" s="154"/>
      <c r="RSB107" s="154"/>
      <c r="RSC107" s="154"/>
      <c r="RSD107" s="154"/>
      <c r="RSE107" s="154"/>
      <c r="RSF107" s="154"/>
      <c r="RSG107" s="154"/>
      <c r="RSH107" s="154"/>
      <c r="RSI107" s="154"/>
      <c r="RSJ107" s="154"/>
      <c r="RSK107" s="154"/>
      <c r="RSL107" s="154"/>
      <c r="RSM107" s="154"/>
      <c r="RSN107" s="154"/>
      <c r="RSO107" s="154"/>
      <c r="RSP107" s="154"/>
      <c r="RSQ107" s="154"/>
      <c r="RSR107" s="154"/>
      <c r="RSS107" s="154"/>
      <c r="RST107" s="154"/>
      <c r="RSU107" s="154"/>
      <c r="RSV107" s="154"/>
      <c r="RSW107" s="154"/>
      <c r="RSX107" s="154"/>
      <c r="RSY107" s="154"/>
      <c r="RSZ107" s="154"/>
      <c r="RTA107" s="154"/>
      <c r="RTB107" s="154"/>
      <c r="RTC107" s="154"/>
      <c r="RTD107" s="154"/>
      <c r="RTE107" s="154"/>
      <c r="RTF107" s="154"/>
      <c r="RTG107" s="154"/>
      <c r="RTH107" s="154"/>
      <c r="RTI107" s="154"/>
      <c r="RTJ107" s="154"/>
      <c r="RTK107" s="154"/>
      <c r="RTL107" s="154"/>
      <c r="RTM107" s="154"/>
      <c r="RTN107" s="154"/>
      <c r="RTO107" s="154"/>
      <c r="RTP107" s="154"/>
      <c r="RTQ107" s="154"/>
      <c r="RTR107" s="154"/>
      <c r="RTS107" s="154"/>
      <c r="RTT107" s="154"/>
      <c r="RTU107" s="154"/>
      <c r="RTV107" s="154"/>
      <c r="RTW107" s="154"/>
      <c r="RTX107" s="154"/>
      <c r="RTY107" s="154"/>
      <c r="RTZ107" s="154"/>
      <c r="RUA107" s="154"/>
      <c r="RUB107" s="154"/>
      <c r="RUC107" s="154"/>
      <c r="RUD107" s="154"/>
      <c r="RUE107" s="154"/>
      <c r="RUF107" s="154"/>
      <c r="RUG107" s="154"/>
      <c r="RUH107" s="154"/>
      <c r="RUI107" s="154"/>
      <c r="RUJ107" s="154"/>
      <c r="RUK107" s="154"/>
      <c r="RUL107" s="154"/>
      <c r="RUM107" s="154"/>
      <c r="RUN107" s="154"/>
      <c r="RUO107" s="154"/>
      <c r="RUP107" s="154"/>
      <c r="RUQ107" s="154"/>
      <c r="RUR107" s="154"/>
      <c r="RUS107" s="154"/>
      <c r="RUT107" s="154"/>
      <c r="RUU107" s="154"/>
      <c r="RUV107" s="154"/>
      <c r="RUW107" s="154"/>
      <c r="RUX107" s="154"/>
      <c r="RUY107" s="154"/>
      <c r="RUZ107" s="154"/>
      <c r="RVA107" s="154"/>
      <c r="RVB107" s="154"/>
      <c r="RVC107" s="154"/>
      <c r="RVD107" s="154"/>
      <c r="RVE107" s="154"/>
      <c r="RVF107" s="154"/>
      <c r="RVG107" s="154"/>
      <c r="RVH107" s="154"/>
      <c r="RVI107" s="154"/>
      <c r="RVJ107" s="154"/>
      <c r="RVK107" s="154"/>
      <c r="RVL107" s="154"/>
      <c r="RVM107" s="154"/>
      <c r="RVN107" s="154"/>
      <c r="RVO107" s="154"/>
      <c r="RVP107" s="154"/>
      <c r="RVQ107" s="154"/>
      <c r="RVR107" s="154"/>
      <c r="RVS107" s="154"/>
      <c r="RVT107" s="154"/>
      <c r="RVU107" s="154"/>
      <c r="RVV107" s="154"/>
      <c r="RVW107" s="154"/>
      <c r="RVX107" s="154"/>
      <c r="RVY107" s="154"/>
      <c r="RVZ107" s="154"/>
      <c r="RWA107" s="154"/>
      <c r="RWB107" s="154"/>
      <c r="RWC107" s="154"/>
      <c r="RWD107" s="154"/>
      <c r="RWE107" s="154"/>
      <c r="RWF107" s="154"/>
      <c r="RWG107" s="154"/>
      <c r="RWH107" s="154"/>
      <c r="RWI107" s="154"/>
      <c r="RWJ107" s="154"/>
      <c r="RWK107" s="154"/>
      <c r="RWL107" s="154"/>
      <c r="RWM107" s="154"/>
      <c r="RWN107" s="154"/>
      <c r="RWO107" s="154"/>
      <c r="RWP107" s="154"/>
      <c r="RWQ107" s="154"/>
      <c r="RWR107" s="154"/>
      <c r="RWS107" s="154"/>
      <c r="RWT107" s="154"/>
      <c r="RWU107" s="154"/>
      <c r="RWV107" s="154"/>
      <c r="RWW107" s="154"/>
      <c r="RWX107" s="154"/>
      <c r="RWY107" s="154"/>
      <c r="RWZ107" s="154"/>
      <c r="RXA107" s="154"/>
      <c r="RXB107" s="154"/>
      <c r="RXC107" s="154"/>
      <c r="RXD107" s="154"/>
      <c r="RXE107" s="154"/>
      <c r="RXF107" s="154"/>
      <c r="RXG107" s="154"/>
      <c r="RXH107" s="154"/>
      <c r="RXI107" s="154"/>
      <c r="RXJ107" s="154"/>
      <c r="RXK107" s="154"/>
      <c r="RXL107" s="154"/>
      <c r="RXM107" s="154"/>
      <c r="RXN107" s="154"/>
      <c r="RXO107" s="154"/>
      <c r="RXP107" s="154"/>
      <c r="RXQ107" s="154"/>
      <c r="RXR107" s="154"/>
      <c r="RXS107" s="154"/>
      <c r="RXT107" s="154"/>
      <c r="RXU107" s="154"/>
      <c r="RXV107" s="154"/>
      <c r="RXW107" s="154"/>
      <c r="RXX107" s="154"/>
      <c r="RXY107" s="154"/>
      <c r="RXZ107" s="154"/>
      <c r="RYA107" s="154"/>
      <c r="RYB107" s="154"/>
      <c r="RYC107" s="154"/>
      <c r="RYD107" s="154"/>
      <c r="RYE107" s="154"/>
      <c r="RYF107" s="154"/>
      <c r="RYG107" s="154"/>
      <c r="RYH107" s="154"/>
      <c r="RYI107" s="154"/>
      <c r="RYJ107" s="154"/>
      <c r="RYK107" s="154"/>
      <c r="RYL107" s="154"/>
      <c r="RYM107" s="154"/>
      <c r="RYN107" s="154"/>
      <c r="RYO107" s="154"/>
      <c r="RYP107" s="154"/>
      <c r="RYQ107" s="154"/>
      <c r="RYR107" s="154"/>
      <c r="RYS107" s="154"/>
      <c r="RYT107" s="154"/>
      <c r="RYU107" s="154"/>
      <c r="RYV107" s="154"/>
      <c r="RYW107" s="154"/>
      <c r="RYX107" s="154"/>
      <c r="RYY107" s="154"/>
      <c r="RYZ107" s="154"/>
      <c r="RZA107" s="154"/>
      <c r="RZB107" s="154"/>
      <c r="RZC107" s="154"/>
      <c r="RZD107" s="154"/>
      <c r="RZE107" s="154"/>
      <c r="RZF107" s="154"/>
      <c r="RZG107" s="154"/>
      <c r="RZH107" s="154"/>
      <c r="RZI107" s="154"/>
      <c r="RZJ107" s="154"/>
      <c r="RZK107" s="154"/>
      <c r="RZL107" s="154"/>
      <c r="RZM107" s="154"/>
      <c r="RZN107" s="154"/>
      <c r="RZO107" s="154"/>
      <c r="RZP107" s="154"/>
      <c r="RZQ107" s="154"/>
      <c r="RZR107" s="154"/>
      <c r="RZS107" s="154"/>
      <c r="RZT107" s="154"/>
      <c r="RZU107" s="154"/>
      <c r="RZV107" s="154"/>
      <c r="RZW107" s="154"/>
      <c r="RZX107" s="154"/>
      <c r="RZY107" s="154"/>
      <c r="RZZ107" s="154"/>
      <c r="SAA107" s="154"/>
      <c r="SAB107" s="154"/>
      <c r="SAC107" s="154"/>
      <c r="SAD107" s="154"/>
      <c r="SAE107" s="154"/>
      <c r="SAF107" s="154"/>
      <c r="SAG107" s="154"/>
      <c r="SAH107" s="154"/>
      <c r="SAI107" s="154"/>
      <c r="SAJ107" s="154"/>
      <c r="SAK107" s="154"/>
      <c r="SAL107" s="154"/>
      <c r="SAM107" s="154"/>
      <c r="SAN107" s="154"/>
      <c r="SAO107" s="154"/>
      <c r="SAP107" s="154"/>
      <c r="SAQ107" s="154"/>
      <c r="SAR107" s="154"/>
      <c r="SAS107" s="154"/>
      <c r="SAT107" s="154"/>
      <c r="SAU107" s="154"/>
      <c r="SAV107" s="154"/>
      <c r="SAW107" s="154"/>
      <c r="SAX107" s="154"/>
      <c r="SAY107" s="154"/>
      <c r="SAZ107" s="154"/>
      <c r="SBA107" s="154"/>
      <c r="SBB107" s="154"/>
      <c r="SBC107" s="154"/>
      <c r="SBD107" s="154"/>
      <c r="SBE107" s="154"/>
      <c r="SBF107" s="154"/>
      <c r="SBG107" s="154"/>
      <c r="SBH107" s="154"/>
      <c r="SBI107" s="154"/>
      <c r="SBJ107" s="154"/>
      <c r="SBK107" s="154"/>
      <c r="SBL107" s="154"/>
      <c r="SBM107" s="154"/>
      <c r="SBN107" s="154"/>
      <c r="SBO107" s="154"/>
      <c r="SBP107" s="154"/>
      <c r="SBQ107" s="154"/>
      <c r="SBR107" s="154"/>
      <c r="SBS107" s="154"/>
      <c r="SBT107" s="154"/>
      <c r="SBU107" s="154"/>
      <c r="SBV107" s="154"/>
      <c r="SBW107" s="154"/>
      <c r="SBX107" s="154"/>
      <c r="SBY107" s="154"/>
      <c r="SBZ107" s="154"/>
      <c r="SCA107" s="154"/>
      <c r="SCB107" s="154"/>
      <c r="SCC107" s="154"/>
      <c r="SCD107" s="154"/>
      <c r="SCE107" s="154"/>
      <c r="SCF107" s="154"/>
      <c r="SCG107" s="154"/>
      <c r="SCH107" s="154"/>
      <c r="SCI107" s="154"/>
      <c r="SCJ107" s="154"/>
      <c r="SCK107" s="154"/>
      <c r="SCL107" s="154"/>
      <c r="SCM107" s="154"/>
      <c r="SCN107" s="154"/>
      <c r="SCO107" s="154"/>
      <c r="SCP107" s="154"/>
      <c r="SCQ107" s="154"/>
      <c r="SCR107" s="154"/>
      <c r="SCS107" s="154"/>
      <c r="SCT107" s="154"/>
      <c r="SCU107" s="154"/>
      <c r="SCV107" s="154"/>
      <c r="SCW107" s="154"/>
      <c r="SCX107" s="154"/>
      <c r="SCY107" s="154"/>
      <c r="SCZ107" s="154"/>
      <c r="SDA107" s="154"/>
      <c r="SDB107" s="154"/>
      <c r="SDC107" s="154"/>
      <c r="SDD107" s="154"/>
      <c r="SDE107" s="154"/>
      <c r="SDF107" s="154"/>
      <c r="SDG107" s="154"/>
      <c r="SDH107" s="154"/>
      <c r="SDI107" s="154"/>
      <c r="SDJ107" s="154"/>
      <c r="SDK107" s="154"/>
      <c r="SDL107" s="154"/>
      <c r="SDM107" s="154"/>
      <c r="SDN107" s="154"/>
      <c r="SDO107" s="154"/>
      <c r="SDP107" s="154"/>
      <c r="SDQ107" s="154"/>
      <c r="SDR107" s="154"/>
      <c r="SDS107" s="154"/>
      <c r="SDT107" s="154"/>
      <c r="SDU107" s="154"/>
      <c r="SDV107" s="154"/>
      <c r="SDW107" s="154"/>
      <c r="SDX107" s="154"/>
      <c r="SDY107" s="154"/>
      <c r="SDZ107" s="154"/>
      <c r="SEA107" s="154"/>
      <c r="SEB107" s="154"/>
      <c r="SEC107" s="154"/>
      <c r="SED107" s="154"/>
      <c r="SEE107" s="154"/>
      <c r="SEF107" s="154"/>
      <c r="SEG107" s="154"/>
      <c r="SEH107" s="154"/>
      <c r="SEI107" s="154"/>
      <c r="SEJ107" s="154"/>
      <c r="SEK107" s="154"/>
      <c r="SEL107" s="154"/>
      <c r="SEM107" s="154"/>
      <c r="SEN107" s="154"/>
      <c r="SEO107" s="154"/>
      <c r="SEP107" s="154"/>
      <c r="SEQ107" s="154"/>
      <c r="SER107" s="154"/>
      <c r="SES107" s="154"/>
      <c r="SET107" s="154"/>
      <c r="SEU107" s="154"/>
      <c r="SEV107" s="154"/>
      <c r="SEW107" s="154"/>
      <c r="SEX107" s="154"/>
      <c r="SEY107" s="154"/>
      <c r="SEZ107" s="154"/>
      <c r="SFA107" s="154"/>
      <c r="SFB107" s="154"/>
      <c r="SFC107" s="154"/>
      <c r="SFD107" s="154"/>
      <c r="SFE107" s="154"/>
      <c r="SFF107" s="154"/>
      <c r="SFG107" s="154"/>
      <c r="SFH107" s="154"/>
      <c r="SFI107" s="154"/>
      <c r="SFJ107" s="154"/>
      <c r="SFK107" s="154"/>
      <c r="SFL107" s="154"/>
      <c r="SFM107" s="154"/>
      <c r="SFN107" s="154"/>
      <c r="SFO107" s="154"/>
      <c r="SFP107" s="154"/>
      <c r="SFQ107" s="154"/>
      <c r="SFR107" s="154"/>
      <c r="SFS107" s="154"/>
      <c r="SFT107" s="154"/>
      <c r="SFU107" s="154"/>
      <c r="SFV107" s="154"/>
      <c r="SFW107" s="154"/>
      <c r="SFX107" s="154"/>
      <c r="SFY107" s="154"/>
      <c r="SFZ107" s="154"/>
      <c r="SGA107" s="154"/>
      <c r="SGB107" s="154"/>
      <c r="SGC107" s="154"/>
      <c r="SGD107" s="154"/>
      <c r="SGE107" s="154"/>
      <c r="SGF107" s="154"/>
      <c r="SGG107" s="154"/>
      <c r="SGH107" s="154"/>
      <c r="SGI107" s="154"/>
      <c r="SGJ107" s="154"/>
      <c r="SGK107" s="154"/>
      <c r="SGL107" s="154"/>
      <c r="SGM107" s="154"/>
      <c r="SGN107" s="154"/>
      <c r="SGO107" s="154"/>
      <c r="SGP107" s="154"/>
      <c r="SGQ107" s="154"/>
      <c r="SGR107" s="154"/>
      <c r="SGS107" s="154"/>
      <c r="SGT107" s="154"/>
      <c r="SGU107" s="154"/>
      <c r="SGV107" s="154"/>
      <c r="SGW107" s="154"/>
      <c r="SGX107" s="154"/>
      <c r="SGY107" s="154"/>
      <c r="SGZ107" s="154"/>
      <c r="SHA107" s="154"/>
      <c r="SHB107" s="154"/>
      <c r="SHC107" s="154"/>
      <c r="SHD107" s="154"/>
      <c r="SHE107" s="154"/>
      <c r="SHF107" s="154"/>
      <c r="SHG107" s="154"/>
      <c r="SHH107" s="154"/>
      <c r="SHI107" s="154"/>
      <c r="SHJ107" s="154"/>
      <c r="SHK107" s="154"/>
      <c r="SHL107" s="154"/>
      <c r="SHM107" s="154"/>
      <c r="SHN107" s="154"/>
      <c r="SHO107" s="154"/>
      <c r="SHP107" s="154"/>
      <c r="SHQ107" s="154"/>
      <c r="SHR107" s="154"/>
      <c r="SHS107" s="154"/>
      <c r="SHT107" s="154"/>
      <c r="SHU107" s="154"/>
      <c r="SHV107" s="154"/>
      <c r="SHW107" s="154"/>
      <c r="SHX107" s="154"/>
      <c r="SHY107" s="154"/>
      <c r="SHZ107" s="154"/>
      <c r="SIA107" s="154"/>
      <c r="SIB107" s="154"/>
      <c r="SIC107" s="154"/>
      <c r="SID107" s="154"/>
      <c r="SIE107" s="154"/>
      <c r="SIF107" s="154"/>
      <c r="SIG107" s="154"/>
      <c r="SIH107" s="154"/>
      <c r="SII107" s="154"/>
      <c r="SIJ107" s="154"/>
      <c r="SIK107" s="154"/>
      <c r="SIL107" s="154"/>
      <c r="SIM107" s="154"/>
      <c r="SIN107" s="154"/>
      <c r="SIO107" s="154"/>
      <c r="SIP107" s="154"/>
      <c r="SIQ107" s="154"/>
      <c r="SIR107" s="154"/>
      <c r="SIS107" s="154"/>
      <c r="SIT107" s="154"/>
      <c r="SIU107" s="154"/>
      <c r="SIV107" s="154"/>
      <c r="SIW107" s="154"/>
      <c r="SIX107" s="154"/>
      <c r="SIY107" s="154"/>
      <c r="SIZ107" s="154"/>
      <c r="SJA107" s="154"/>
      <c r="SJB107" s="154"/>
      <c r="SJC107" s="154"/>
      <c r="SJD107" s="154"/>
      <c r="SJE107" s="154"/>
      <c r="SJF107" s="154"/>
      <c r="SJG107" s="154"/>
      <c r="SJH107" s="154"/>
      <c r="SJI107" s="154"/>
      <c r="SJJ107" s="154"/>
      <c r="SJK107" s="154"/>
      <c r="SJL107" s="154"/>
      <c r="SJM107" s="154"/>
      <c r="SJN107" s="154"/>
      <c r="SJO107" s="154"/>
      <c r="SJP107" s="154"/>
      <c r="SJQ107" s="154"/>
      <c r="SJR107" s="154"/>
      <c r="SJS107" s="154"/>
      <c r="SJT107" s="154"/>
      <c r="SJU107" s="154"/>
      <c r="SJV107" s="154"/>
      <c r="SJW107" s="154"/>
      <c r="SJX107" s="154"/>
      <c r="SJY107" s="154"/>
      <c r="SJZ107" s="154"/>
      <c r="SKA107" s="154"/>
      <c r="SKB107" s="154"/>
      <c r="SKC107" s="154"/>
      <c r="SKD107" s="154"/>
      <c r="SKE107" s="154"/>
      <c r="SKF107" s="154"/>
      <c r="SKG107" s="154"/>
      <c r="SKH107" s="154"/>
      <c r="SKI107" s="154"/>
      <c r="SKJ107" s="154"/>
      <c r="SKK107" s="154"/>
      <c r="SKL107" s="154"/>
      <c r="SKM107" s="154"/>
      <c r="SKN107" s="154"/>
      <c r="SKO107" s="154"/>
      <c r="SKP107" s="154"/>
      <c r="SKQ107" s="154"/>
      <c r="SKR107" s="154"/>
      <c r="SKS107" s="154"/>
      <c r="SKT107" s="154"/>
      <c r="SKU107" s="154"/>
      <c r="SKV107" s="154"/>
      <c r="SKW107" s="154"/>
      <c r="SKX107" s="154"/>
      <c r="SKY107" s="154"/>
      <c r="SKZ107" s="154"/>
      <c r="SLA107" s="154"/>
      <c r="SLB107" s="154"/>
      <c r="SLC107" s="154"/>
      <c r="SLD107" s="154"/>
      <c r="SLE107" s="154"/>
      <c r="SLF107" s="154"/>
      <c r="SLG107" s="154"/>
      <c r="SLH107" s="154"/>
      <c r="SLI107" s="154"/>
      <c r="SLJ107" s="154"/>
      <c r="SLK107" s="154"/>
      <c r="SLL107" s="154"/>
      <c r="SLM107" s="154"/>
      <c r="SLN107" s="154"/>
      <c r="SLO107" s="154"/>
      <c r="SLP107" s="154"/>
      <c r="SLQ107" s="154"/>
      <c r="SLR107" s="154"/>
      <c r="SLS107" s="154"/>
      <c r="SLT107" s="154"/>
      <c r="SLU107" s="154"/>
      <c r="SLV107" s="154"/>
      <c r="SLW107" s="154"/>
      <c r="SLX107" s="154"/>
      <c r="SLY107" s="154"/>
      <c r="SLZ107" s="154"/>
      <c r="SMA107" s="154"/>
      <c r="SMB107" s="154"/>
      <c r="SMC107" s="154"/>
      <c r="SMD107" s="154"/>
      <c r="SME107" s="154"/>
      <c r="SMF107" s="154"/>
      <c r="SMG107" s="154"/>
      <c r="SMH107" s="154"/>
      <c r="SMI107" s="154"/>
      <c r="SMJ107" s="154"/>
      <c r="SMK107" s="154"/>
      <c r="SML107" s="154"/>
      <c r="SMM107" s="154"/>
      <c r="SMN107" s="154"/>
      <c r="SMO107" s="154"/>
      <c r="SMP107" s="154"/>
      <c r="SMQ107" s="154"/>
      <c r="SMR107" s="154"/>
      <c r="SMS107" s="154"/>
      <c r="SMT107" s="154"/>
      <c r="SMU107" s="154"/>
      <c r="SMV107" s="154"/>
      <c r="SMW107" s="154"/>
      <c r="SMX107" s="154"/>
      <c r="SMY107" s="154"/>
      <c r="SMZ107" s="154"/>
      <c r="SNA107" s="154"/>
      <c r="SNB107" s="154"/>
      <c r="SNC107" s="154"/>
      <c r="SND107" s="154"/>
      <c r="SNE107" s="154"/>
      <c r="SNF107" s="154"/>
      <c r="SNG107" s="154"/>
      <c r="SNH107" s="154"/>
      <c r="SNI107" s="154"/>
      <c r="SNJ107" s="154"/>
      <c r="SNK107" s="154"/>
      <c r="SNL107" s="154"/>
      <c r="SNM107" s="154"/>
      <c r="SNN107" s="154"/>
      <c r="SNO107" s="154"/>
      <c r="SNP107" s="154"/>
      <c r="SNQ107" s="154"/>
      <c r="SNR107" s="154"/>
      <c r="SNS107" s="154"/>
      <c r="SNT107" s="154"/>
      <c r="SNU107" s="154"/>
      <c r="SNV107" s="154"/>
      <c r="SNW107" s="154"/>
      <c r="SNX107" s="154"/>
      <c r="SNY107" s="154"/>
      <c r="SNZ107" s="154"/>
      <c r="SOA107" s="154"/>
      <c r="SOB107" s="154"/>
      <c r="SOC107" s="154"/>
      <c r="SOD107" s="154"/>
      <c r="SOE107" s="154"/>
      <c r="SOF107" s="154"/>
      <c r="SOG107" s="154"/>
      <c r="SOH107" s="154"/>
      <c r="SOI107" s="154"/>
      <c r="SOJ107" s="154"/>
      <c r="SOK107" s="154"/>
      <c r="SOL107" s="154"/>
      <c r="SOM107" s="154"/>
      <c r="SON107" s="154"/>
      <c r="SOO107" s="154"/>
      <c r="SOP107" s="154"/>
      <c r="SOQ107" s="154"/>
      <c r="SOR107" s="154"/>
      <c r="SOS107" s="154"/>
      <c r="SOT107" s="154"/>
      <c r="SOU107" s="154"/>
      <c r="SOV107" s="154"/>
      <c r="SOW107" s="154"/>
      <c r="SOX107" s="154"/>
      <c r="SOY107" s="154"/>
      <c r="SOZ107" s="154"/>
      <c r="SPA107" s="154"/>
      <c r="SPB107" s="154"/>
      <c r="SPC107" s="154"/>
      <c r="SPD107" s="154"/>
      <c r="SPE107" s="154"/>
      <c r="SPF107" s="154"/>
      <c r="SPG107" s="154"/>
      <c r="SPH107" s="154"/>
      <c r="SPI107" s="154"/>
      <c r="SPJ107" s="154"/>
      <c r="SPK107" s="154"/>
      <c r="SPL107" s="154"/>
      <c r="SPM107" s="154"/>
      <c r="SPN107" s="154"/>
      <c r="SPO107" s="154"/>
      <c r="SPP107" s="154"/>
      <c r="SPQ107" s="154"/>
      <c r="SPR107" s="154"/>
      <c r="SPS107" s="154"/>
      <c r="SPT107" s="154"/>
      <c r="SPU107" s="154"/>
      <c r="SPV107" s="154"/>
      <c r="SPW107" s="154"/>
      <c r="SPX107" s="154"/>
      <c r="SPY107" s="154"/>
      <c r="SPZ107" s="154"/>
      <c r="SQA107" s="154"/>
      <c r="SQB107" s="154"/>
      <c r="SQC107" s="154"/>
      <c r="SQD107" s="154"/>
      <c r="SQE107" s="154"/>
      <c r="SQF107" s="154"/>
      <c r="SQG107" s="154"/>
      <c r="SQH107" s="154"/>
      <c r="SQI107" s="154"/>
      <c r="SQJ107" s="154"/>
      <c r="SQK107" s="154"/>
      <c r="SQL107" s="154"/>
      <c r="SQM107" s="154"/>
      <c r="SQN107" s="154"/>
      <c r="SQO107" s="154"/>
      <c r="SQP107" s="154"/>
      <c r="SQQ107" s="154"/>
      <c r="SQR107" s="154"/>
      <c r="SQS107" s="154"/>
      <c r="SQT107" s="154"/>
      <c r="SQU107" s="154"/>
      <c r="SQV107" s="154"/>
      <c r="SQW107" s="154"/>
      <c r="SQX107" s="154"/>
      <c r="SQY107" s="154"/>
      <c r="SQZ107" s="154"/>
      <c r="SRA107" s="154"/>
      <c r="SRB107" s="154"/>
      <c r="SRC107" s="154"/>
      <c r="SRD107" s="154"/>
      <c r="SRE107" s="154"/>
      <c r="SRF107" s="154"/>
      <c r="SRG107" s="154"/>
      <c r="SRH107" s="154"/>
      <c r="SRI107" s="154"/>
      <c r="SRJ107" s="154"/>
      <c r="SRK107" s="154"/>
      <c r="SRL107" s="154"/>
      <c r="SRM107" s="154"/>
      <c r="SRN107" s="154"/>
      <c r="SRO107" s="154"/>
      <c r="SRP107" s="154"/>
      <c r="SRQ107" s="154"/>
      <c r="SRR107" s="154"/>
      <c r="SRS107" s="154"/>
      <c r="SRT107" s="154"/>
      <c r="SRU107" s="154"/>
      <c r="SRV107" s="154"/>
      <c r="SRW107" s="154"/>
      <c r="SRX107" s="154"/>
      <c r="SRY107" s="154"/>
      <c r="SRZ107" s="154"/>
      <c r="SSA107" s="154"/>
      <c r="SSB107" s="154"/>
      <c r="SSC107" s="154"/>
      <c r="SSD107" s="154"/>
      <c r="SSE107" s="154"/>
      <c r="SSF107" s="154"/>
      <c r="SSG107" s="154"/>
      <c r="SSH107" s="154"/>
      <c r="SSI107" s="154"/>
      <c r="SSJ107" s="154"/>
      <c r="SSK107" s="154"/>
      <c r="SSL107" s="154"/>
      <c r="SSM107" s="154"/>
      <c r="SSN107" s="154"/>
      <c r="SSO107" s="154"/>
      <c r="SSP107" s="154"/>
      <c r="SSQ107" s="154"/>
      <c r="SSR107" s="154"/>
      <c r="SSS107" s="154"/>
      <c r="SST107" s="154"/>
      <c r="SSU107" s="154"/>
      <c r="SSV107" s="154"/>
      <c r="SSW107" s="154"/>
      <c r="SSX107" s="154"/>
      <c r="SSY107" s="154"/>
      <c r="SSZ107" s="154"/>
      <c r="STA107" s="154"/>
      <c r="STB107" s="154"/>
      <c r="STC107" s="154"/>
      <c r="STD107" s="154"/>
      <c r="STE107" s="154"/>
      <c r="STF107" s="154"/>
      <c r="STG107" s="154"/>
      <c r="STH107" s="154"/>
      <c r="STI107" s="154"/>
      <c r="STJ107" s="154"/>
      <c r="STK107" s="154"/>
      <c r="STL107" s="154"/>
      <c r="STM107" s="154"/>
      <c r="STN107" s="154"/>
      <c r="STO107" s="154"/>
      <c r="STP107" s="154"/>
      <c r="STQ107" s="154"/>
      <c r="STR107" s="154"/>
      <c r="STS107" s="154"/>
      <c r="STT107" s="154"/>
      <c r="STU107" s="154"/>
      <c r="STV107" s="154"/>
      <c r="STW107" s="154"/>
      <c r="STX107" s="154"/>
      <c r="STY107" s="154"/>
      <c r="STZ107" s="154"/>
      <c r="SUA107" s="154"/>
      <c r="SUB107" s="154"/>
      <c r="SUC107" s="154"/>
      <c r="SUD107" s="154"/>
      <c r="SUE107" s="154"/>
      <c r="SUF107" s="154"/>
      <c r="SUG107" s="154"/>
      <c r="SUH107" s="154"/>
      <c r="SUI107" s="154"/>
      <c r="SUJ107" s="154"/>
      <c r="SUK107" s="154"/>
      <c r="SUL107" s="154"/>
      <c r="SUM107" s="154"/>
      <c r="SUN107" s="154"/>
      <c r="SUO107" s="154"/>
      <c r="SUP107" s="154"/>
      <c r="SUQ107" s="154"/>
      <c r="SUR107" s="154"/>
      <c r="SUS107" s="154"/>
      <c r="SUT107" s="154"/>
      <c r="SUU107" s="154"/>
      <c r="SUV107" s="154"/>
      <c r="SUW107" s="154"/>
      <c r="SUX107" s="154"/>
      <c r="SUY107" s="154"/>
      <c r="SUZ107" s="154"/>
      <c r="SVA107" s="154"/>
      <c r="SVB107" s="154"/>
      <c r="SVC107" s="154"/>
      <c r="SVD107" s="154"/>
      <c r="SVE107" s="154"/>
      <c r="SVF107" s="154"/>
      <c r="SVG107" s="154"/>
      <c r="SVH107" s="154"/>
      <c r="SVI107" s="154"/>
      <c r="SVJ107" s="154"/>
      <c r="SVK107" s="154"/>
      <c r="SVL107" s="154"/>
      <c r="SVM107" s="154"/>
      <c r="SVN107" s="154"/>
      <c r="SVO107" s="154"/>
      <c r="SVP107" s="154"/>
      <c r="SVQ107" s="154"/>
      <c r="SVR107" s="154"/>
      <c r="SVS107" s="154"/>
      <c r="SVT107" s="154"/>
      <c r="SVU107" s="154"/>
      <c r="SVV107" s="154"/>
      <c r="SVW107" s="154"/>
      <c r="SVX107" s="154"/>
      <c r="SVY107" s="154"/>
      <c r="SVZ107" s="154"/>
      <c r="SWA107" s="154"/>
      <c r="SWB107" s="154"/>
      <c r="SWC107" s="154"/>
      <c r="SWD107" s="154"/>
      <c r="SWE107" s="154"/>
      <c r="SWF107" s="154"/>
      <c r="SWG107" s="154"/>
      <c r="SWH107" s="154"/>
      <c r="SWI107" s="154"/>
      <c r="SWJ107" s="154"/>
      <c r="SWK107" s="154"/>
      <c r="SWL107" s="154"/>
      <c r="SWM107" s="154"/>
      <c r="SWN107" s="154"/>
      <c r="SWO107" s="154"/>
      <c r="SWP107" s="154"/>
      <c r="SWQ107" s="154"/>
      <c r="SWR107" s="154"/>
      <c r="SWS107" s="154"/>
      <c r="SWT107" s="154"/>
      <c r="SWU107" s="154"/>
      <c r="SWV107" s="154"/>
      <c r="SWW107" s="154"/>
      <c r="SWX107" s="154"/>
      <c r="SWY107" s="154"/>
      <c r="SWZ107" s="154"/>
      <c r="SXA107" s="154"/>
      <c r="SXB107" s="154"/>
      <c r="SXC107" s="154"/>
      <c r="SXD107" s="154"/>
      <c r="SXE107" s="154"/>
      <c r="SXF107" s="154"/>
      <c r="SXG107" s="154"/>
      <c r="SXH107" s="154"/>
      <c r="SXI107" s="154"/>
      <c r="SXJ107" s="154"/>
      <c r="SXK107" s="154"/>
      <c r="SXL107" s="154"/>
      <c r="SXM107" s="154"/>
      <c r="SXN107" s="154"/>
      <c r="SXO107" s="154"/>
      <c r="SXP107" s="154"/>
      <c r="SXQ107" s="154"/>
      <c r="SXR107" s="154"/>
      <c r="SXS107" s="154"/>
      <c r="SXT107" s="154"/>
      <c r="SXU107" s="154"/>
      <c r="SXV107" s="154"/>
      <c r="SXW107" s="154"/>
      <c r="SXX107" s="154"/>
      <c r="SXY107" s="154"/>
      <c r="SXZ107" s="154"/>
      <c r="SYA107" s="154"/>
      <c r="SYB107" s="154"/>
      <c r="SYC107" s="154"/>
      <c r="SYD107" s="154"/>
      <c r="SYE107" s="154"/>
      <c r="SYF107" s="154"/>
      <c r="SYG107" s="154"/>
      <c r="SYH107" s="154"/>
      <c r="SYI107" s="154"/>
      <c r="SYJ107" s="154"/>
      <c r="SYK107" s="154"/>
      <c r="SYL107" s="154"/>
      <c r="SYM107" s="154"/>
      <c r="SYN107" s="154"/>
      <c r="SYO107" s="154"/>
      <c r="SYP107" s="154"/>
      <c r="SYQ107" s="154"/>
      <c r="SYR107" s="154"/>
      <c r="SYS107" s="154"/>
      <c r="SYT107" s="154"/>
      <c r="SYU107" s="154"/>
      <c r="SYV107" s="154"/>
      <c r="SYW107" s="154"/>
      <c r="SYX107" s="154"/>
      <c r="SYY107" s="154"/>
      <c r="SYZ107" s="154"/>
      <c r="SZA107" s="154"/>
      <c r="SZB107" s="154"/>
      <c r="SZC107" s="154"/>
      <c r="SZD107" s="154"/>
      <c r="SZE107" s="154"/>
      <c r="SZF107" s="154"/>
      <c r="SZG107" s="154"/>
      <c r="SZH107" s="154"/>
      <c r="SZI107" s="154"/>
      <c r="SZJ107" s="154"/>
      <c r="SZK107" s="154"/>
      <c r="SZL107" s="154"/>
      <c r="SZM107" s="154"/>
      <c r="SZN107" s="154"/>
      <c r="SZO107" s="154"/>
      <c r="SZP107" s="154"/>
      <c r="SZQ107" s="154"/>
      <c r="SZR107" s="154"/>
      <c r="SZS107" s="154"/>
      <c r="SZT107" s="154"/>
      <c r="SZU107" s="154"/>
      <c r="SZV107" s="154"/>
      <c r="SZW107" s="154"/>
      <c r="SZX107" s="154"/>
      <c r="SZY107" s="154"/>
      <c r="SZZ107" s="154"/>
      <c r="TAA107" s="154"/>
      <c r="TAB107" s="154"/>
      <c r="TAC107" s="154"/>
      <c r="TAD107" s="154"/>
      <c r="TAE107" s="154"/>
      <c r="TAF107" s="154"/>
      <c r="TAG107" s="154"/>
      <c r="TAH107" s="154"/>
      <c r="TAI107" s="154"/>
      <c r="TAJ107" s="154"/>
      <c r="TAK107" s="154"/>
      <c r="TAL107" s="154"/>
      <c r="TAM107" s="154"/>
      <c r="TAN107" s="154"/>
      <c r="TAO107" s="154"/>
      <c r="TAP107" s="154"/>
      <c r="TAQ107" s="154"/>
      <c r="TAR107" s="154"/>
      <c r="TAS107" s="154"/>
      <c r="TAT107" s="154"/>
      <c r="TAU107" s="154"/>
      <c r="TAV107" s="154"/>
      <c r="TAW107" s="154"/>
      <c r="TAX107" s="154"/>
      <c r="TAY107" s="154"/>
      <c r="TAZ107" s="154"/>
      <c r="TBA107" s="154"/>
      <c r="TBB107" s="154"/>
      <c r="TBC107" s="154"/>
      <c r="TBD107" s="154"/>
      <c r="TBE107" s="154"/>
      <c r="TBF107" s="154"/>
      <c r="TBG107" s="154"/>
      <c r="TBH107" s="154"/>
      <c r="TBI107" s="154"/>
      <c r="TBJ107" s="154"/>
      <c r="TBK107" s="154"/>
      <c r="TBL107" s="154"/>
      <c r="TBM107" s="154"/>
      <c r="TBN107" s="154"/>
      <c r="TBO107" s="154"/>
      <c r="TBP107" s="154"/>
      <c r="TBQ107" s="154"/>
      <c r="TBR107" s="154"/>
      <c r="TBS107" s="154"/>
      <c r="TBT107" s="154"/>
      <c r="TBU107" s="154"/>
      <c r="TBV107" s="154"/>
      <c r="TBW107" s="154"/>
      <c r="TBX107" s="154"/>
      <c r="TBY107" s="154"/>
      <c r="TBZ107" s="154"/>
      <c r="TCA107" s="154"/>
      <c r="TCB107" s="154"/>
      <c r="TCC107" s="154"/>
      <c r="TCD107" s="154"/>
      <c r="TCE107" s="154"/>
      <c r="TCF107" s="154"/>
      <c r="TCG107" s="154"/>
      <c r="TCH107" s="154"/>
      <c r="TCI107" s="154"/>
      <c r="TCJ107" s="154"/>
      <c r="TCK107" s="154"/>
      <c r="TCL107" s="154"/>
      <c r="TCM107" s="154"/>
      <c r="TCN107" s="154"/>
      <c r="TCO107" s="154"/>
      <c r="TCP107" s="154"/>
      <c r="TCQ107" s="154"/>
      <c r="TCR107" s="154"/>
      <c r="TCS107" s="154"/>
      <c r="TCT107" s="154"/>
      <c r="TCU107" s="154"/>
      <c r="TCV107" s="154"/>
      <c r="TCW107" s="154"/>
      <c r="TCX107" s="154"/>
      <c r="TCY107" s="154"/>
      <c r="TCZ107" s="154"/>
      <c r="TDA107" s="154"/>
      <c r="TDB107" s="154"/>
      <c r="TDC107" s="154"/>
      <c r="TDD107" s="154"/>
      <c r="TDE107" s="154"/>
      <c r="TDF107" s="154"/>
      <c r="TDG107" s="154"/>
      <c r="TDH107" s="154"/>
      <c r="TDI107" s="154"/>
      <c r="TDJ107" s="154"/>
      <c r="TDK107" s="154"/>
      <c r="TDL107" s="154"/>
      <c r="TDM107" s="154"/>
      <c r="TDN107" s="154"/>
      <c r="TDO107" s="154"/>
      <c r="TDP107" s="154"/>
      <c r="TDQ107" s="154"/>
      <c r="TDR107" s="154"/>
      <c r="TDS107" s="154"/>
      <c r="TDT107" s="154"/>
      <c r="TDU107" s="154"/>
      <c r="TDV107" s="154"/>
      <c r="TDW107" s="154"/>
      <c r="TDX107" s="154"/>
      <c r="TDY107" s="154"/>
      <c r="TDZ107" s="154"/>
      <c r="TEA107" s="154"/>
      <c r="TEB107" s="154"/>
      <c r="TEC107" s="154"/>
      <c r="TED107" s="154"/>
      <c r="TEE107" s="154"/>
      <c r="TEF107" s="154"/>
      <c r="TEG107" s="154"/>
      <c r="TEH107" s="154"/>
      <c r="TEI107" s="154"/>
      <c r="TEJ107" s="154"/>
      <c r="TEK107" s="154"/>
      <c r="TEL107" s="154"/>
      <c r="TEM107" s="154"/>
      <c r="TEN107" s="154"/>
      <c r="TEO107" s="154"/>
      <c r="TEP107" s="154"/>
      <c r="TEQ107" s="154"/>
      <c r="TER107" s="154"/>
      <c r="TES107" s="154"/>
      <c r="TET107" s="154"/>
      <c r="TEU107" s="154"/>
      <c r="TEV107" s="154"/>
      <c r="TEW107" s="154"/>
      <c r="TEX107" s="154"/>
      <c r="TEY107" s="154"/>
      <c r="TEZ107" s="154"/>
      <c r="TFA107" s="154"/>
      <c r="TFB107" s="154"/>
      <c r="TFC107" s="154"/>
      <c r="TFD107" s="154"/>
      <c r="TFE107" s="154"/>
      <c r="TFF107" s="154"/>
      <c r="TFG107" s="154"/>
      <c r="TFH107" s="154"/>
      <c r="TFI107" s="154"/>
      <c r="TFJ107" s="154"/>
      <c r="TFK107" s="154"/>
      <c r="TFL107" s="154"/>
      <c r="TFM107" s="154"/>
      <c r="TFN107" s="154"/>
      <c r="TFO107" s="154"/>
      <c r="TFP107" s="154"/>
      <c r="TFQ107" s="154"/>
      <c r="TFR107" s="154"/>
      <c r="TFS107" s="154"/>
      <c r="TFT107" s="154"/>
      <c r="TFU107" s="154"/>
      <c r="TFV107" s="154"/>
      <c r="TFW107" s="154"/>
      <c r="TFX107" s="154"/>
      <c r="TFY107" s="154"/>
      <c r="TFZ107" s="154"/>
      <c r="TGA107" s="154"/>
      <c r="TGB107" s="154"/>
      <c r="TGC107" s="154"/>
      <c r="TGD107" s="154"/>
      <c r="TGE107" s="154"/>
      <c r="TGF107" s="154"/>
      <c r="TGG107" s="154"/>
      <c r="TGH107" s="154"/>
      <c r="TGI107" s="154"/>
      <c r="TGJ107" s="154"/>
      <c r="TGK107" s="154"/>
      <c r="TGL107" s="154"/>
      <c r="TGM107" s="154"/>
      <c r="TGN107" s="154"/>
      <c r="TGO107" s="154"/>
      <c r="TGP107" s="154"/>
      <c r="TGQ107" s="154"/>
      <c r="TGR107" s="154"/>
      <c r="TGS107" s="154"/>
      <c r="TGT107" s="154"/>
      <c r="TGU107" s="154"/>
      <c r="TGV107" s="154"/>
      <c r="TGW107" s="154"/>
      <c r="TGX107" s="154"/>
      <c r="TGY107" s="154"/>
      <c r="TGZ107" s="154"/>
      <c r="THA107" s="154"/>
      <c r="THB107" s="154"/>
      <c r="THC107" s="154"/>
      <c r="THD107" s="154"/>
      <c r="THE107" s="154"/>
      <c r="THF107" s="154"/>
      <c r="THG107" s="154"/>
      <c r="THH107" s="154"/>
      <c r="THI107" s="154"/>
      <c r="THJ107" s="154"/>
      <c r="THK107" s="154"/>
      <c r="THL107" s="154"/>
      <c r="THM107" s="154"/>
      <c r="THN107" s="154"/>
      <c r="THO107" s="154"/>
      <c r="THP107" s="154"/>
      <c r="THQ107" s="154"/>
      <c r="THR107" s="154"/>
      <c r="THS107" s="154"/>
      <c r="THT107" s="154"/>
      <c r="THU107" s="154"/>
      <c r="THV107" s="154"/>
      <c r="THW107" s="154"/>
      <c r="THX107" s="154"/>
      <c r="THY107" s="154"/>
      <c r="THZ107" s="154"/>
      <c r="TIA107" s="154"/>
      <c r="TIB107" s="154"/>
      <c r="TIC107" s="154"/>
      <c r="TID107" s="154"/>
      <c r="TIE107" s="154"/>
      <c r="TIF107" s="154"/>
      <c r="TIG107" s="154"/>
      <c r="TIH107" s="154"/>
      <c r="TII107" s="154"/>
      <c r="TIJ107" s="154"/>
      <c r="TIK107" s="154"/>
      <c r="TIL107" s="154"/>
      <c r="TIM107" s="154"/>
      <c r="TIN107" s="154"/>
      <c r="TIO107" s="154"/>
      <c r="TIP107" s="154"/>
      <c r="TIQ107" s="154"/>
      <c r="TIR107" s="154"/>
      <c r="TIS107" s="154"/>
      <c r="TIT107" s="154"/>
      <c r="TIU107" s="154"/>
      <c r="TIV107" s="154"/>
      <c r="TIW107" s="154"/>
      <c r="TIX107" s="154"/>
      <c r="TIY107" s="154"/>
      <c r="TIZ107" s="154"/>
      <c r="TJA107" s="154"/>
      <c r="TJB107" s="154"/>
      <c r="TJC107" s="154"/>
      <c r="TJD107" s="154"/>
      <c r="TJE107" s="154"/>
      <c r="TJF107" s="154"/>
      <c r="TJG107" s="154"/>
      <c r="TJH107" s="154"/>
      <c r="TJI107" s="154"/>
      <c r="TJJ107" s="154"/>
      <c r="TJK107" s="154"/>
      <c r="TJL107" s="154"/>
      <c r="TJM107" s="154"/>
      <c r="TJN107" s="154"/>
      <c r="TJO107" s="154"/>
      <c r="TJP107" s="154"/>
      <c r="TJQ107" s="154"/>
      <c r="TJR107" s="154"/>
      <c r="TJS107" s="154"/>
      <c r="TJT107" s="154"/>
      <c r="TJU107" s="154"/>
      <c r="TJV107" s="154"/>
      <c r="TJW107" s="154"/>
      <c r="TJX107" s="154"/>
      <c r="TJY107" s="154"/>
      <c r="TJZ107" s="154"/>
      <c r="TKA107" s="154"/>
      <c r="TKB107" s="154"/>
      <c r="TKC107" s="154"/>
      <c r="TKD107" s="154"/>
      <c r="TKE107" s="154"/>
      <c r="TKF107" s="154"/>
      <c r="TKG107" s="154"/>
      <c r="TKH107" s="154"/>
      <c r="TKI107" s="154"/>
      <c r="TKJ107" s="154"/>
      <c r="TKK107" s="154"/>
      <c r="TKL107" s="154"/>
      <c r="TKM107" s="154"/>
      <c r="TKN107" s="154"/>
      <c r="TKO107" s="154"/>
      <c r="TKP107" s="154"/>
      <c r="TKQ107" s="154"/>
      <c r="TKR107" s="154"/>
      <c r="TKS107" s="154"/>
      <c r="TKT107" s="154"/>
      <c r="TKU107" s="154"/>
      <c r="TKV107" s="154"/>
      <c r="TKW107" s="154"/>
      <c r="TKX107" s="154"/>
      <c r="TKY107" s="154"/>
      <c r="TKZ107" s="154"/>
      <c r="TLA107" s="154"/>
      <c r="TLB107" s="154"/>
      <c r="TLC107" s="154"/>
      <c r="TLD107" s="154"/>
      <c r="TLE107" s="154"/>
      <c r="TLF107" s="154"/>
      <c r="TLG107" s="154"/>
      <c r="TLH107" s="154"/>
      <c r="TLI107" s="154"/>
      <c r="TLJ107" s="154"/>
      <c r="TLK107" s="154"/>
      <c r="TLL107" s="154"/>
      <c r="TLM107" s="154"/>
      <c r="TLN107" s="154"/>
      <c r="TLO107" s="154"/>
      <c r="TLP107" s="154"/>
      <c r="TLQ107" s="154"/>
      <c r="TLR107" s="154"/>
      <c r="TLS107" s="154"/>
      <c r="TLT107" s="154"/>
      <c r="TLU107" s="154"/>
      <c r="TLV107" s="154"/>
      <c r="TLW107" s="154"/>
      <c r="TLX107" s="154"/>
      <c r="TLY107" s="154"/>
      <c r="TLZ107" s="154"/>
      <c r="TMA107" s="154"/>
      <c r="TMB107" s="154"/>
      <c r="TMC107" s="154"/>
      <c r="TMD107" s="154"/>
      <c r="TME107" s="154"/>
      <c r="TMF107" s="154"/>
      <c r="TMG107" s="154"/>
      <c r="TMH107" s="154"/>
      <c r="TMI107" s="154"/>
      <c r="TMJ107" s="154"/>
      <c r="TMK107" s="154"/>
      <c r="TML107" s="154"/>
      <c r="TMM107" s="154"/>
      <c r="TMN107" s="154"/>
      <c r="TMO107" s="154"/>
      <c r="TMP107" s="154"/>
      <c r="TMQ107" s="154"/>
      <c r="TMR107" s="154"/>
      <c r="TMS107" s="154"/>
      <c r="TMT107" s="154"/>
      <c r="TMU107" s="154"/>
      <c r="TMV107" s="154"/>
      <c r="TMW107" s="154"/>
      <c r="TMX107" s="154"/>
      <c r="TMY107" s="154"/>
      <c r="TMZ107" s="154"/>
      <c r="TNA107" s="154"/>
      <c r="TNB107" s="154"/>
      <c r="TNC107" s="154"/>
      <c r="TND107" s="154"/>
      <c r="TNE107" s="154"/>
      <c r="TNF107" s="154"/>
      <c r="TNG107" s="154"/>
      <c r="TNH107" s="154"/>
      <c r="TNI107" s="154"/>
      <c r="TNJ107" s="154"/>
      <c r="TNK107" s="154"/>
      <c r="TNL107" s="154"/>
      <c r="TNM107" s="154"/>
      <c r="TNN107" s="154"/>
      <c r="TNO107" s="154"/>
      <c r="TNP107" s="154"/>
      <c r="TNQ107" s="154"/>
      <c r="TNR107" s="154"/>
      <c r="TNS107" s="154"/>
      <c r="TNT107" s="154"/>
      <c r="TNU107" s="154"/>
      <c r="TNV107" s="154"/>
      <c r="TNW107" s="154"/>
      <c r="TNX107" s="154"/>
      <c r="TNY107" s="154"/>
      <c r="TNZ107" s="154"/>
      <c r="TOA107" s="154"/>
      <c r="TOB107" s="154"/>
      <c r="TOC107" s="154"/>
      <c r="TOD107" s="154"/>
      <c r="TOE107" s="154"/>
      <c r="TOF107" s="154"/>
      <c r="TOG107" s="154"/>
      <c r="TOH107" s="154"/>
      <c r="TOI107" s="154"/>
      <c r="TOJ107" s="154"/>
      <c r="TOK107" s="154"/>
      <c r="TOL107" s="154"/>
      <c r="TOM107" s="154"/>
      <c r="TON107" s="154"/>
      <c r="TOO107" s="154"/>
      <c r="TOP107" s="154"/>
      <c r="TOQ107" s="154"/>
      <c r="TOR107" s="154"/>
      <c r="TOS107" s="154"/>
      <c r="TOT107" s="154"/>
      <c r="TOU107" s="154"/>
      <c r="TOV107" s="154"/>
      <c r="TOW107" s="154"/>
      <c r="TOX107" s="154"/>
      <c r="TOY107" s="154"/>
      <c r="TOZ107" s="154"/>
      <c r="TPA107" s="154"/>
      <c r="TPB107" s="154"/>
      <c r="TPC107" s="154"/>
      <c r="TPD107" s="154"/>
      <c r="TPE107" s="154"/>
      <c r="TPF107" s="154"/>
      <c r="TPG107" s="154"/>
      <c r="TPH107" s="154"/>
      <c r="TPI107" s="154"/>
      <c r="TPJ107" s="154"/>
      <c r="TPK107" s="154"/>
      <c r="TPL107" s="154"/>
      <c r="TPM107" s="154"/>
      <c r="TPN107" s="154"/>
      <c r="TPO107" s="154"/>
      <c r="TPP107" s="154"/>
      <c r="TPQ107" s="154"/>
      <c r="TPR107" s="154"/>
      <c r="TPS107" s="154"/>
      <c r="TPT107" s="154"/>
      <c r="TPU107" s="154"/>
      <c r="TPV107" s="154"/>
      <c r="TPW107" s="154"/>
      <c r="TPX107" s="154"/>
      <c r="TPY107" s="154"/>
      <c r="TPZ107" s="154"/>
      <c r="TQA107" s="154"/>
      <c r="TQB107" s="154"/>
      <c r="TQC107" s="154"/>
      <c r="TQD107" s="154"/>
      <c r="TQE107" s="154"/>
      <c r="TQF107" s="154"/>
      <c r="TQG107" s="154"/>
      <c r="TQH107" s="154"/>
      <c r="TQI107" s="154"/>
      <c r="TQJ107" s="154"/>
      <c r="TQK107" s="154"/>
      <c r="TQL107" s="154"/>
      <c r="TQM107" s="154"/>
      <c r="TQN107" s="154"/>
      <c r="TQO107" s="154"/>
      <c r="TQP107" s="154"/>
      <c r="TQQ107" s="154"/>
      <c r="TQR107" s="154"/>
      <c r="TQS107" s="154"/>
      <c r="TQT107" s="154"/>
      <c r="TQU107" s="154"/>
      <c r="TQV107" s="154"/>
      <c r="TQW107" s="154"/>
      <c r="TQX107" s="154"/>
      <c r="TQY107" s="154"/>
      <c r="TQZ107" s="154"/>
      <c r="TRA107" s="154"/>
      <c r="TRB107" s="154"/>
      <c r="TRC107" s="154"/>
      <c r="TRD107" s="154"/>
      <c r="TRE107" s="154"/>
      <c r="TRF107" s="154"/>
      <c r="TRG107" s="154"/>
      <c r="TRH107" s="154"/>
      <c r="TRI107" s="154"/>
      <c r="TRJ107" s="154"/>
      <c r="TRK107" s="154"/>
      <c r="TRL107" s="154"/>
      <c r="TRM107" s="154"/>
      <c r="TRN107" s="154"/>
      <c r="TRO107" s="154"/>
      <c r="TRP107" s="154"/>
      <c r="TRQ107" s="154"/>
      <c r="TRR107" s="154"/>
      <c r="TRS107" s="154"/>
      <c r="TRT107" s="154"/>
      <c r="TRU107" s="154"/>
      <c r="TRV107" s="154"/>
      <c r="TRW107" s="154"/>
      <c r="TRX107" s="154"/>
      <c r="TRY107" s="154"/>
      <c r="TRZ107" s="154"/>
      <c r="TSA107" s="154"/>
      <c r="TSB107" s="154"/>
      <c r="TSC107" s="154"/>
      <c r="TSD107" s="154"/>
      <c r="TSE107" s="154"/>
      <c r="TSF107" s="154"/>
      <c r="TSG107" s="154"/>
      <c r="TSH107" s="154"/>
      <c r="TSI107" s="154"/>
      <c r="TSJ107" s="154"/>
      <c r="TSK107" s="154"/>
      <c r="TSL107" s="154"/>
      <c r="TSM107" s="154"/>
      <c r="TSN107" s="154"/>
      <c r="TSO107" s="154"/>
      <c r="TSP107" s="154"/>
      <c r="TSQ107" s="154"/>
      <c r="TSR107" s="154"/>
      <c r="TSS107" s="154"/>
      <c r="TST107" s="154"/>
      <c r="TSU107" s="154"/>
      <c r="TSV107" s="154"/>
      <c r="TSW107" s="154"/>
      <c r="TSX107" s="154"/>
      <c r="TSY107" s="154"/>
      <c r="TSZ107" s="154"/>
      <c r="TTA107" s="154"/>
      <c r="TTB107" s="154"/>
      <c r="TTC107" s="154"/>
      <c r="TTD107" s="154"/>
      <c r="TTE107" s="154"/>
      <c r="TTF107" s="154"/>
      <c r="TTG107" s="154"/>
      <c r="TTH107" s="154"/>
      <c r="TTI107" s="154"/>
      <c r="TTJ107" s="154"/>
      <c r="TTK107" s="154"/>
      <c r="TTL107" s="154"/>
      <c r="TTM107" s="154"/>
      <c r="TTN107" s="154"/>
      <c r="TTO107" s="154"/>
      <c r="TTP107" s="154"/>
      <c r="TTQ107" s="154"/>
      <c r="TTR107" s="154"/>
      <c r="TTS107" s="154"/>
      <c r="TTT107" s="154"/>
      <c r="TTU107" s="154"/>
      <c r="TTV107" s="154"/>
      <c r="TTW107" s="154"/>
      <c r="TTX107" s="154"/>
      <c r="TTY107" s="154"/>
      <c r="TTZ107" s="154"/>
      <c r="TUA107" s="154"/>
      <c r="TUB107" s="154"/>
      <c r="TUC107" s="154"/>
      <c r="TUD107" s="154"/>
      <c r="TUE107" s="154"/>
      <c r="TUF107" s="154"/>
      <c r="TUG107" s="154"/>
      <c r="TUH107" s="154"/>
      <c r="TUI107" s="154"/>
      <c r="TUJ107" s="154"/>
      <c r="TUK107" s="154"/>
      <c r="TUL107" s="154"/>
      <c r="TUM107" s="154"/>
      <c r="TUN107" s="154"/>
      <c r="TUO107" s="154"/>
      <c r="TUP107" s="154"/>
      <c r="TUQ107" s="154"/>
      <c r="TUR107" s="154"/>
      <c r="TUS107" s="154"/>
      <c r="TUT107" s="154"/>
      <c r="TUU107" s="154"/>
      <c r="TUV107" s="154"/>
      <c r="TUW107" s="154"/>
      <c r="TUX107" s="154"/>
      <c r="TUY107" s="154"/>
      <c r="TUZ107" s="154"/>
      <c r="TVA107" s="154"/>
      <c r="TVB107" s="154"/>
      <c r="TVC107" s="154"/>
      <c r="TVD107" s="154"/>
      <c r="TVE107" s="154"/>
      <c r="TVF107" s="154"/>
      <c r="TVG107" s="154"/>
      <c r="TVH107" s="154"/>
      <c r="TVI107" s="154"/>
      <c r="TVJ107" s="154"/>
      <c r="TVK107" s="154"/>
      <c r="TVL107" s="154"/>
      <c r="TVM107" s="154"/>
      <c r="TVN107" s="154"/>
      <c r="TVO107" s="154"/>
      <c r="TVP107" s="154"/>
      <c r="TVQ107" s="154"/>
      <c r="TVR107" s="154"/>
      <c r="TVS107" s="154"/>
      <c r="TVT107" s="154"/>
      <c r="TVU107" s="154"/>
      <c r="TVV107" s="154"/>
      <c r="TVW107" s="154"/>
      <c r="TVX107" s="154"/>
      <c r="TVY107" s="154"/>
      <c r="TVZ107" s="154"/>
      <c r="TWA107" s="154"/>
      <c r="TWB107" s="154"/>
      <c r="TWC107" s="154"/>
      <c r="TWD107" s="154"/>
      <c r="TWE107" s="154"/>
      <c r="TWF107" s="154"/>
      <c r="TWG107" s="154"/>
      <c r="TWH107" s="154"/>
      <c r="TWI107" s="154"/>
      <c r="TWJ107" s="154"/>
      <c r="TWK107" s="154"/>
      <c r="TWL107" s="154"/>
      <c r="TWM107" s="154"/>
      <c r="TWN107" s="154"/>
      <c r="TWO107" s="154"/>
      <c r="TWP107" s="154"/>
      <c r="TWQ107" s="154"/>
      <c r="TWR107" s="154"/>
      <c r="TWS107" s="154"/>
      <c r="TWT107" s="154"/>
      <c r="TWU107" s="154"/>
      <c r="TWV107" s="154"/>
      <c r="TWW107" s="154"/>
      <c r="TWX107" s="154"/>
      <c r="TWY107" s="154"/>
      <c r="TWZ107" s="154"/>
      <c r="TXA107" s="154"/>
      <c r="TXB107" s="154"/>
      <c r="TXC107" s="154"/>
      <c r="TXD107" s="154"/>
      <c r="TXE107" s="154"/>
      <c r="TXF107" s="154"/>
      <c r="TXG107" s="154"/>
      <c r="TXH107" s="154"/>
      <c r="TXI107" s="154"/>
      <c r="TXJ107" s="154"/>
      <c r="TXK107" s="154"/>
      <c r="TXL107" s="154"/>
      <c r="TXM107" s="154"/>
      <c r="TXN107" s="154"/>
      <c r="TXO107" s="154"/>
      <c r="TXP107" s="154"/>
      <c r="TXQ107" s="154"/>
      <c r="TXR107" s="154"/>
      <c r="TXS107" s="154"/>
      <c r="TXT107" s="154"/>
      <c r="TXU107" s="154"/>
      <c r="TXV107" s="154"/>
      <c r="TXW107" s="154"/>
      <c r="TXX107" s="154"/>
      <c r="TXY107" s="154"/>
      <c r="TXZ107" s="154"/>
      <c r="TYA107" s="154"/>
      <c r="TYB107" s="154"/>
      <c r="TYC107" s="154"/>
      <c r="TYD107" s="154"/>
      <c r="TYE107" s="154"/>
      <c r="TYF107" s="154"/>
      <c r="TYG107" s="154"/>
      <c r="TYH107" s="154"/>
      <c r="TYI107" s="154"/>
      <c r="TYJ107" s="154"/>
      <c r="TYK107" s="154"/>
      <c r="TYL107" s="154"/>
      <c r="TYM107" s="154"/>
      <c r="TYN107" s="154"/>
      <c r="TYO107" s="154"/>
      <c r="TYP107" s="154"/>
      <c r="TYQ107" s="154"/>
      <c r="TYR107" s="154"/>
      <c r="TYS107" s="154"/>
      <c r="TYT107" s="154"/>
      <c r="TYU107" s="154"/>
      <c r="TYV107" s="154"/>
      <c r="TYW107" s="154"/>
      <c r="TYX107" s="154"/>
      <c r="TYY107" s="154"/>
      <c r="TYZ107" s="154"/>
      <c r="TZA107" s="154"/>
      <c r="TZB107" s="154"/>
      <c r="TZC107" s="154"/>
      <c r="TZD107" s="154"/>
      <c r="TZE107" s="154"/>
      <c r="TZF107" s="154"/>
      <c r="TZG107" s="154"/>
      <c r="TZH107" s="154"/>
      <c r="TZI107" s="154"/>
      <c r="TZJ107" s="154"/>
      <c r="TZK107" s="154"/>
      <c r="TZL107" s="154"/>
      <c r="TZM107" s="154"/>
      <c r="TZN107" s="154"/>
      <c r="TZO107" s="154"/>
      <c r="TZP107" s="154"/>
      <c r="TZQ107" s="154"/>
      <c r="TZR107" s="154"/>
      <c r="TZS107" s="154"/>
      <c r="TZT107" s="154"/>
      <c r="TZU107" s="154"/>
      <c r="TZV107" s="154"/>
      <c r="TZW107" s="154"/>
      <c r="TZX107" s="154"/>
      <c r="TZY107" s="154"/>
      <c r="TZZ107" s="154"/>
      <c r="UAA107" s="154"/>
      <c r="UAB107" s="154"/>
      <c r="UAC107" s="154"/>
      <c r="UAD107" s="154"/>
      <c r="UAE107" s="154"/>
      <c r="UAF107" s="154"/>
      <c r="UAG107" s="154"/>
      <c r="UAH107" s="154"/>
      <c r="UAI107" s="154"/>
      <c r="UAJ107" s="154"/>
      <c r="UAK107" s="154"/>
      <c r="UAL107" s="154"/>
      <c r="UAM107" s="154"/>
      <c r="UAN107" s="154"/>
      <c r="UAO107" s="154"/>
      <c r="UAP107" s="154"/>
      <c r="UAQ107" s="154"/>
      <c r="UAR107" s="154"/>
      <c r="UAS107" s="154"/>
      <c r="UAT107" s="154"/>
      <c r="UAU107" s="154"/>
      <c r="UAV107" s="154"/>
      <c r="UAW107" s="154"/>
      <c r="UAX107" s="154"/>
      <c r="UAY107" s="154"/>
      <c r="UAZ107" s="154"/>
      <c r="UBA107" s="154"/>
      <c r="UBB107" s="154"/>
      <c r="UBC107" s="154"/>
      <c r="UBD107" s="154"/>
      <c r="UBE107" s="154"/>
      <c r="UBF107" s="154"/>
      <c r="UBG107" s="154"/>
      <c r="UBH107" s="154"/>
      <c r="UBI107" s="154"/>
      <c r="UBJ107" s="154"/>
      <c r="UBK107" s="154"/>
      <c r="UBL107" s="154"/>
      <c r="UBM107" s="154"/>
      <c r="UBN107" s="154"/>
      <c r="UBO107" s="154"/>
      <c r="UBP107" s="154"/>
      <c r="UBQ107" s="154"/>
      <c r="UBR107" s="154"/>
      <c r="UBS107" s="154"/>
      <c r="UBT107" s="154"/>
      <c r="UBU107" s="154"/>
      <c r="UBV107" s="154"/>
      <c r="UBW107" s="154"/>
      <c r="UBX107" s="154"/>
      <c r="UBY107" s="154"/>
      <c r="UBZ107" s="154"/>
      <c r="UCA107" s="154"/>
      <c r="UCB107" s="154"/>
      <c r="UCC107" s="154"/>
      <c r="UCD107" s="154"/>
      <c r="UCE107" s="154"/>
      <c r="UCF107" s="154"/>
      <c r="UCG107" s="154"/>
      <c r="UCH107" s="154"/>
      <c r="UCI107" s="154"/>
      <c r="UCJ107" s="154"/>
      <c r="UCK107" s="154"/>
      <c r="UCL107" s="154"/>
      <c r="UCM107" s="154"/>
      <c r="UCN107" s="154"/>
      <c r="UCO107" s="154"/>
      <c r="UCP107" s="154"/>
      <c r="UCQ107" s="154"/>
      <c r="UCR107" s="154"/>
      <c r="UCS107" s="154"/>
      <c r="UCT107" s="154"/>
      <c r="UCU107" s="154"/>
      <c r="UCV107" s="154"/>
      <c r="UCW107" s="154"/>
      <c r="UCX107" s="154"/>
      <c r="UCY107" s="154"/>
      <c r="UCZ107" s="154"/>
      <c r="UDA107" s="154"/>
      <c r="UDB107" s="154"/>
      <c r="UDC107" s="154"/>
      <c r="UDD107" s="154"/>
      <c r="UDE107" s="154"/>
      <c r="UDF107" s="154"/>
      <c r="UDG107" s="154"/>
      <c r="UDH107" s="154"/>
      <c r="UDI107" s="154"/>
      <c r="UDJ107" s="154"/>
      <c r="UDK107" s="154"/>
      <c r="UDL107" s="154"/>
      <c r="UDM107" s="154"/>
      <c r="UDN107" s="154"/>
      <c r="UDO107" s="154"/>
      <c r="UDP107" s="154"/>
      <c r="UDQ107" s="154"/>
      <c r="UDR107" s="154"/>
      <c r="UDS107" s="154"/>
      <c r="UDT107" s="154"/>
      <c r="UDU107" s="154"/>
      <c r="UDV107" s="154"/>
      <c r="UDW107" s="154"/>
      <c r="UDX107" s="154"/>
      <c r="UDY107" s="154"/>
      <c r="UDZ107" s="154"/>
      <c r="UEA107" s="154"/>
      <c r="UEB107" s="154"/>
      <c r="UEC107" s="154"/>
      <c r="UED107" s="154"/>
      <c r="UEE107" s="154"/>
      <c r="UEF107" s="154"/>
      <c r="UEG107" s="154"/>
      <c r="UEH107" s="154"/>
      <c r="UEI107" s="154"/>
      <c r="UEJ107" s="154"/>
      <c r="UEK107" s="154"/>
      <c r="UEL107" s="154"/>
      <c r="UEM107" s="154"/>
      <c r="UEN107" s="154"/>
      <c r="UEO107" s="154"/>
      <c r="UEP107" s="154"/>
      <c r="UEQ107" s="154"/>
      <c r="UER107" s="154"/>
      <c r="UES107" s="154"/>
      <c r="UET107" s="154"/>
      <c r="UEU107" s="154"/>
      <c r="UEV107" s="154"/>
      <c r="UEW107" s="154"/>
      <c r="UEX107" s="154"/>
      <c r="UEY107" s="154"/>
      <c r="UEZ107" s="154"/>
      <c r="UFA107" s="154"/>
      <c r="UFB107" s="154"/>
      <c r="UFC107" s="154"/>
      <c r="UFD107" s="154"/>
      <c r="UFE107" s="154"/>
      <c r="UFF107" s="154"/>
      <c r="UFG107" s="154"/>
      <c r="UFH107" s="154"/>
      <c r="UFI107" s="154"/>
      <c r="UFJ107" s="154"/>
      <c r="UFK107" s="154"/>
      <c r="UFL107" s="154"/>
      <c r="UFM107" s="154"/>
      <c r="UFN107" s="154"/>
      <c r="UFO107" s="154"/>
      <c r="UFP107" s="154"/>
      <c r="UFQ107" s="154"/>
      <c r="UFR107" s="154"/>
      <c r="UFS107" s="154"/>
      <c r="UFT107" s="154"/>
      <c r="UFU107" s="154"/>
      <c r="UFV107" s="154"/>
      <c r="UFW107" s="154"/>
      <c r="UFX107" s="154"/>
      <c r="UFY107" s="154"/>
      <c r="UFZ107" s="154"/>
      <c r="UGA107" s="154"/>
      <c r="UGB107" s="154"/>
      <c r="UGC107" s="154"/>
      <c r="UGD107" s="154"/>
      <c r="UGE107" s="154"/>
      <c r="UGF107" s="154"/>
      <c r="UGG107" s="154"/>
      <c r="UGH107" s="154"/>
      <c r="UGI107" s="154"/>
      <c r="UGJ107" s="154"/>
      <c r="UGK107" s="154"/>
      <c r="UGL107" s="154"/>
      <c r="UGM107" s="154"/>
      <c r="UGN107" s="154"/>
      <c r="UGO107" s="154"/>
      <c r="UGP107" s="154"/>
      <c r="UGQ107" s="154"/>
      <c r="UGR107" s="154"/>
      <c r="UGS107" s="154"/>
      <c r="UGT107" s="154"/>
      <c r="UGU107" s="154"/>
      <c r="UGV107" s="154"/>
      <c r="UGW107" s="154"/>
      <c r="UGX107" s="154"/>
      <c r="UGY107" s="154"/>
      <c r="UGZ107" s="154"/>
      <c r="UHA107" s="154"/>
      <c r="UHB107" s="154"/>
      <c r="UHC107" s="154"/>
      <c r="UHD107" s="154"/>
      <c r="UHE107" s="154"/>
      <c r="UHF107" s="154"/>
      <c r="UHG107" s="154"/>
      <c r="UHH107" s="154"/>
      <c r="UHI107" s="154"/>
      <c r="UHJ107" s="154"/>
      <c r="UHK107" s="154"/>
      <c r="UHL107" s="154"/>
      <c r="UHM107" s="154"/>
      <c r="UHN107" s="154"/>
      <c r="UHO107" s="154"/>
      <c r="UHP107" s="154"/>
      <c r="UHQ107" s="154"/>
      <c r="UHR107" s="154"/>
      <c r="UHS107" s="154"/>
      <c r="UHT107" s="154"/>
      <c r="UHU107" s="154"/>
      <c r="UHV107" s="154"/>
      <c r="UHW107" s="154"/>
      <c r="UHX107" s="154"/>
      <c r="UHY107" s="154"/>
      <c r="UHZ107" s="154"/>
      <c r="UIA107" s="154"/>
      <c r="UIB107" s="154"/>
      <c r="UIC107" s="154"/>
      <c r="UID107" s="154"/>
      <c r="UIE107" s="154"/>
      <c r="UIF107" s="154"/>
      <c r="UIG107" s="154"/>
      <c r="UIH107" s="154"/>
      <c r="UII107" s="154"/>
      <c r="UIJ107" s="154"/>
      <c r="UIK107" s="154"/>
      <c r="UIL107" s="154"/>
      <c r="UIM107" s="154"/>
      <c r="UIN107" s="154"/>
      <c r="UIO107" s="154"/>
      <c r="UIP107" s="154"/>
      <c r="UIQ107" s="154"/>
      <c r="UIR107" s="154"/>
      <c r="UIS107" s="154"/>
      <c r="UIT107" s="154"/>
      <c r="UIU107" s="154"/>
      <c r="UIV107" s="154"/>
      <c r="UIW107" s="154"/>
      <c r="UIX107" s="154"/>
      <c r="UIY107" s="154"/>
      <c r="UIZ107" s="154"/>
      <c r="UJA107" s="154"/>
      <c r="UJB107" s="154"/>
      <c r="UJC107" s="154"/>
      <c r="UJD107" s="154"/>
      <c r="UJE107" s="154"/>
      <c r="UJF107" s="154"/>
      <c r="UJG107" s="154"/>
      <c r="UJH107" s="154"/>
      <c r="UJI107" s="154"/>
      <c r="UJJ107" s="154"/>
      <c r="UJK107" s="154"/>
      <c r="UJL107" s="154"/>
      <c r="UJM107" s="154"/>
      <c r="UJN107" s="154"/>
      <c r="UJO107" s="154"/>
      <c r="UJP107" s="154"/>
      <c r="UJQ107" s="154"/>
      <c r="UJR107" s="154"/>
      <c r="UJS107" s="154"/>
      <c r="UJT107" s="154"/>
      <c r="UJU107" s="154"/>
      <c r="UJV107" s="154"/>
      <c r="UJW107" s="154"/>
      <c r="UJX107" s="154"/>
      <c r="UJY107" s="154"/>
      <c r="UJZ107" s="154"/>
      <c r="UKA107" s="154"/>
      <c r="UKB107" s="154"/>
      <c r="UKC107" s="154"/>
      <c r="UKD107" s="154"/>
      <c r="UKE107" s="154"/>
      <c r="UKF107" s="154"/>
      <c r="UKG107" s="154"/>
      <c r="UKH107" s="154"/>
      <c r="UKI107" s="154"/>
      <c r="UKJ107" s="154"/>
      <c r="UKK107" s="154"/>
      <c r="UKL107" s="154"/>
      <c r="UKM107" s="154"/>
      <c r="UKN107" s="154"/>
      <c r="UKO107" s="154"/>
      <c r="UKP107" s="154"/>
      <c r="UKQ107" s="154"/>
      <c r="UKR107" s="154"/>
      <c r="UKS107" s="154"/>
      <c r="UKT107" s="154"/>
      <c r="UKU107" s="154"/>
      <c r="UKV107" s="154"/>
      <c r="UKW107" s="154"/>
      <c r="UKX107" s="154"/>
      <c r="UKY107" s="154"/>
      <c r="UKZ107" s="154"/>
      <c r="ULA107" s="154"/>
      <c r="ULB107" s="154"/>
      <c r="ULC107" s="154"/>
      <c r="ULD107" s="154"/>
      <c r="ULE107" s="154"/>
      <c r="ULF107" s="154"/>
      <c r="ULG107" s="154"/>
      <c r="ULH107" s="154"/>
      <c r="ULI107" s="154"/>
      <c r="ULJ107" s="154"/>
      <c r="ULK107" s="154"/>
      <c r="ULL107" s="154"/>
      <c r="ULM107" s="154"/>
      <c r="ULN107" s="154"/>
      <c r="ULO107" s="154"/>
      <c r="ULP107" s="154"/>
      <c r="ULQ107" s="154"/>
      <c r="ULR107" s="154"/>
      <c r="ULS107" s="154"/>
      <c r="ULT107" s="154"/>
      <c r="ULU107" s="154"/>
      <c r="ULV107" s="154"/>
      <c r="ULW107" s="154"/>
      <c r="ULX107" s="154"/>
      <c r="ULY107" s="154"/>
      <c r="ULZ107" s="154"/>
      <c r="UMA107" s="154"/>
      <c r="UMB107" s="154"/>
      <c r="UMC107" s="154"/>
      <c r="UMD107" s="154"/>
      <c r="UME107" s="154"/>
      <c r="UMF107" s="154"/>
      <c r="UMG107" s="154"/>
      <c r="UMH107" s="154"/>
      <c r="UMI107" s="154"/>
      <c r="UMJ107" s="154"/>
      <c r="UMK107" s="154"/>
      <c r="UML107" s="154"/>
      <c r="UMM107" s="154"/>
      <c r="UMN107" s="154"/>
      <c r="UMO107" s="154"/>
      <c r="UMP107" s="154"/>
      <c r="UMQ107" s="154"/>
      <c r="UMR107" s="154"/>
      <c r="UMS107" s="154"/>
      <c r="UMT107" s="154"/>
      <c r="UMU107" s="154"/>
      <c r="UMV107" s="154"/>
      <c r="UMW107" s="154"/>
      <c r="UMX107" s="154"/>
      <c r="UMY107" s="154"/>
      <c r="UMZ107" s="154"/>
      <c r="UNA107" s="154"/>
      <c r="UNB107" s="154"/>
      <c r="UNC107" s="154"/>
      <c r="UND107" s="154"/>
      <c r="UNE107" s="154"/>
      <c r="UNF107" s="154"/>
      <c r="UNG107" s="154"/>
      <c r="UNH107" s="154"/>
      <c r="UNI107" s="154"/>
      <c r="UNJ107" s="154"/>
      <c r="UNK107" s="154"/>
      <c r="UNL107" s="154"/>
      <c r="UNM107" s="154"/>
      <c r="UNN107" s="154"/>
      <c r="UNO107" s="154"/>
      <c r="UNP107" s="154"/>
      <c r="UNQ107" s="154"/>
      <c r="UNR107" s="154"/>
      <c r="UNS107" s="154"/>
      <c r="UNT107" s="154"/>
      <c r="UNU107" s="154"/>
      <c r="UNV107" s="154"/>
      <c r="UNW107" s="154"/>
      <c r="UNX107" s="154"/>
      <c r="UNY107" s="154"/>
      <c r="UNZ107" s="154"/>
      <c r="UOA107" s="154"/>
      <c r="UOB107" s="154"/>
      <c r="UOC107" s="154"/>
      <c r="UOD107" s="154"/>
      <c r="UOE107" s="154"/>
      <c r="UOF107" s="154"/>
      <c r="UOG107" s="154"/>
      <c r="UOH107" s="154"/>
      <c r="UOI107" s="154"/>
      <c r="UOJ107" s="154"/>
      <c r="UOK107" s="154"/>
      <c r="UOL107" s="154"/>
      <c r="UOM107" s="154"/>
      <c r="UON107" s="154"/>
      <c r="UOO107" s="154"/>
      <c r="UOP107" s="154"/>
      <c r="UOQ107" s="154"/>
      <c r="UOR107" s="154"/>
      <c r="UOS107" s="154"/>
      <c r="UOT107" s="154"/>
      <c r="UOU107" s="154"/>
      <c r="UOV107" s="154"/>
      <c r="UOW107" s="154"/>
      <c r="UOX107" s="154"/>
      <c r="UOY107" s="154"/>
      <c r="UOZ107" s="154"/>
      <c r="UPA107" s="154"/>
      <c r="UPB107" s="154"/>
      <c r="UPC107" s="154"/>
      <c r="UPD107" s="154"/>
      <c r="UPE107" s="154"/>
      <c r="UPF107" s="154"/>
      <c r="UPG107" s="154"/>
      <c r="UPH107" s="154"/>
      <c r="UPI107" s="154"/>
      <c r="UPJ107" s="154"/>
      <c r="UPK107" s="154"/>
      <c r="UPL107" s="154"/>
      <c r="UPM107" s="154"/>
      <c r="UPN107" s="154"/>
      <c r="UPO107" s="154"/>
      <c r="UPP107" s="154"/>
      <c r="UPQ107" s="154"/>
      <c r="UPR107" s="154"/>
      <c r="UPS107" s="154"/>
      <c r="UPT107" s="154"/>
      <c r="UPU107" s="154"/>
      <c r="UPV107" s="154"/>
      <c r="UPW107" s="154"/>
      <c r="UPX107" s="154"/>
      <c r="UPY107" s="154"/>
      <c r="UPZ107" s="154"/>
      <c r="UQA107" s="154"/>
      <c r="UQB107" s="154"/>
      <c r="UQC107" s="154"/>
      <c r="UQD107" s="154"/>
      <c r="UQE107" s="154"/>
      <c r="UQF107" s="154"/>
      <c r="UQG107" s="154"/>
      <c r="UQH107" s="154"/>
      <c r="UQI107" s="154"/>
      <c r="UQJ107" s="154"/>
      <c r="UQK107" s="154"/>
      <c r="UQL107" s="154"/>
      <c r="UQM107" s="154"/>
      <c r="UQN107" s="154"/>
      <c r="UQO107" s="154"/>
      <c r="UQP107" s="154"/>
      <c r="UQQ107" s="154"/>
      <c r="UQR107" s="154"/>
      <c r="UQS107" s="154"/>
      <c r="UQT107" s="154"/>
      <c r="UQU107" s="154"/>
      <c r="UQV107" s="154"/>
      <c r="UQW107" s="154"/>
      <c r="UQX107" s="154"/>
      <c r="UQY107" s="154"/>
      <c r="UQZ107" s="154"/>
      <c r="URA107" s="154"/>
      <c r="URB107" s="154"/>
      <c r="URC107" s="154"/>
      <c r="URD107" s="154"/>
      <c r="URE107" s="154"/>
      <c r="URF107" s="154"/>
      <c r="URG107" s="154"/>
      <c r="URH107" s="154"/>
      <c r="URI107" s="154"/>
      <c r="URJ107" s="154"/>
      <c r="URK107" s="154"/>
      <c r="URL107" s="154"/>
      <c r="URM107" s="154"/>
      <c r="URN107" s="154"/>
      <c r="URO107" s="154"/>
      <c r="URP107" s="154"/>
      <c r="URQ107" s="154"/>
      <c r="URR107" s="154"/>
      <c r="URS107" s="154"/>
      <c r="URT107" s="154"/>
      <c r="URU107" s="154"/>
      <c r="URV107" s="154"/>
      <c r="URW107" s="154"/>
      <c r="URX107" s="154"/>
      <c r="URY107" s="154"/>
      <c r="URZ107" s="154"/>
      <c r="USA107" s="154"/>
      <c r="USB107" s="154"/>
      <c r="USC107" s="154"/>
      <c r="USD107" s="154"/>
      <c r="USE107" s="154"/>
      <c r="USF107" s="154"/>
      <c r="USG107" s="154"/>
      <c r="USH107" s="154"/>
      <c r="USI107" s="154"/>
      <c r="USJ107" s="154"/>
      <c r="USK107" s="154"/>
      <c r="USL107" s="154"/>
      <c r="USM107" s="154"/>
      <c r="USN107" s="154"/>
      <c r="USO107" s="154"/>
      <c r="USP107" s="154"/>
      <c r="USQ107" s="154"/>
      <c r="USR107" s="154"/>
      <c r="USS107" s="154"/>
      <c r="UST107" s="154"/>
      <c r="USU107" s="154"/>
      <c r="USV107" s="154"/>
      <c r="USW107" s="154"/>
      <c r="USX107" s="154"/>
      <c r="USY107" s="154"/>
      <c r="USZ107" s="154"/>
      <c r="UTA107" s="154"/>
      <c r="UTB107" s="154"/>
      <c r="UTC107" s="154"/>
      <c r="UTD107" s="154"/>
      <c r="UTE107" s="154"/>
      <c r="UTF107" s="154"/>
      <c r="UTG107" s="154"/>
      <c r="UTH107" s="154"/>
      <c r="UTI107" s="154"/>
      <c r="UTJ107" s="154"/>
      <c r="UTK107" s="154"/>
      <c r="UTL107" s="154"/>
      <c r="UTM107" s="154"/>
      <c r="UTN107" s="154"/>
      <c r="UTO107" s="154"/>
      <c r="UTP107" s="154"/>
      <c r="UTQ107" s="154"/>
      <c r="UTR107" s="154"/>
      <c r="UTS107" s="154"/>
      <c r="UTT107" s="154"/>
      <c r="UTU107" s="154"/>
      <c r="UTV107" s="154"/>
      <c r="UTW107" s="154"/>
      <c r="UTX107" s="154"/>
      <c r="UTY107" s="154"/>
      <c r="UTZ107" s="154"/>
      <c r="UUA107" s="154"/>
      <c r="UUB107" s="154"/>
      <c r="UUC107" s="154"/>
      <c r="UUD107" s="154"/>
      <c r="UUE107" s="154"/>
      <c r="UUF107" s="154"/>
      <c r="UUG107" s="154"/>
      <c r="UUH107" s="154"/>
      <c r="UUI107" s="154"/>
      <c r="UUJ107" s="154"/>
      <c r="UUK107" s="154"/>
      <c r="UUL107" s="154"/>
      <c r="UUM107" s="154"/>
      <c r="UUN107" s="154"/>
      <c r="UUO107" s="154"/>
      <c r="UUP107" s="154"/>
      <c r="UUQ107" s="154"/>
      <c r="UUR107" s="154"/>
      <c r="UUS107" s="154"/>
      <c r="UUT107" s="154"/>
      <c r="UUU107" s="154"/>
      <c r="UUV107" s="154"/>
      <c r="UUW107" s="154"/>
      <c r="UUX107" s="154"/>
      <c r="UUY107" s="154"/>
      <c r="UUZ107" s="154"/>
      <c r="UVA107" s="154"/>
      <c r="UVB107" s="154"/>
      <c r="UVC107" s="154"/>
      <c r="UVD107" s="154"/>
      <c r="UVE107" s="154"/>
      <c r="UVF107" s="154"/>
      <c r="UVG107" s="154"/>
      <c r="UVH107" s="154"/>
      <c r="UVI107" s="154"/>
      <c r="UVJ107" s="154"/>
      <c r="UVK107" s="154"/>
      <c r="UVL107" s="154"/>
      <c r="UVM107" s="154"/>
      <c r="UVN107" s="154"/>
      <c r="UVO107" s="154"/>
      <c r="UVP107" s="154"/>
      <c r="UVQ107" s="154"/>
      <c r="UVR107" s="154"/>
      <c r="UVS107" s="154"/>
      <c r="UVT107" s="154"/>
      <c r="UVU107" s="154"/>
      <c r="UVV107" s="154"/>
      <c r="UVW107" s="154"/>
      <c r="UVX107" s="154"/>
      <c r="UVY107" s="154"/>
      <c r="UVZ107" s="154"/>
      <c r="UWA107" s="154"/>
      <c r="UWB107" s="154"/>
      <c r="UWC107" s="154"/>
      <c r="UWD107" s="154"/>
      <c r="UWE107" s="154"/>
      <c r="UWF107" s="154"/>
      <c r="UWG107" s="154"/>
      <c r="UWH107" s="154"/>
      <c r="UWI107" s="154"/>
      <c r="UWJ107" s="154"/>
      <c r="UWK107" s="154"/>
      <c r="UWL107" s="154"/>
      <c r="UWM107" s="154"/>
      <c r="UWN107" s="154"/>
      <c r="UWO107" s="154"/>
      <c r="UWP107" s="154"/>
      <c r="UWQ107" s="154"/>
      <c r="UWR107" s="154"/>
      <c r="UWS107" s="154"/>
      <c r="UWT107" s="154"/>
      <c r="UWU107" s="154"/>
      <c r="UWV107" s="154"/>
      <c r="UWW107" s="154"/>
      <c r="UWX107" s="154"/>
      <c r="UWY107" s="154"/>
      <c r="UWZ107" s="154"/>
      <c r="UXA107" s="154"/>
      <c r="UXB107" s="154"/>
      <c r="UXC107" s="154"/>
      <c r="UXD107" s="154"/>
      <c r="UXE107" s="154"/>
      <c r="UXF107" s="154"/>
      <c r="UXG107" s="154"/>
      <c r="UXH107" s="154"/>
      <c r="UXI107" s="154"/>
      <c r="UXJ107" s="154"/>
      <c r="UXK107" s="154"/>
      <c r="UXL107" s="154"/>
      <c r="UXM107" s="154"/>
      <c r="UXN107" s="154"/>
      <c r="UXO107" s="154"/>
      <c r="UXP107" s="154"/>
      <c r="UXQ107" s="154"/>
      <c r="UXR107" s="154"/>
      <c r="UXS107" s="154"/>
      <c r="UXT107" s="154"/>
      <c r="UXU107" s="154"/>
      <c r="UXV107" s="154"/>
      <c r="UXW107" s="154"/>
      <c r="UXX107" s="154"/>
      <c r="UXY107" s="154"/>
      <c r="UXZ107" s="154"/>
      <c r="UYA107" s="154"/>
      <c r="UYB107" s="154"/>
      <c r="UYC107" s="154"/>
      <c r="UYD107" s="154"/>
      <c r="UYE107" s="154"/>
      <c r="UYF107" s="154"/>
      <c r="UYG107" s="154"/>
      <c r="UYH107" s="154"/>
      <c r="UYI107" s="154"/>
      <c r="UYJ107" s="154"/>
      <c r="UYK107" s="154"/>
      <c r="UYL107" s="154"/>
      <c r="UYM107" s="154"/>
      <c r="UYN107" s="154"/>
      <c r="UYO107" s="154"/>
      <c r="UYP107" s="154"/>
      <c r="UYQ107" s="154"/>
      <c r="UYR107" s="154"/>
      <c r="UYS107" s="154"/>
      <c r="UYT107" s="154"/>
      <c r="UYU107" s="154"/>
      <c r="UYV107" s="154"/>
      <c r="UYW107" s="154"/>
      <c r="UYX107" s="154"/>
      <c r="UYY107" s="154"/>
      <c r="UYZ107" s="154"/>
      <c r="UZA107" s="154"/>
      <c r="UZB107" s="154"/>
      <c r="UZC107" s="154"/>
      <c r="UZD107" s="154"/>
      <c r="UZE107" s="154"/>
      <c r="UZF107" s="154"/>
      <c r="UZG107" s="154"/>
      <c r="UZH107" s="154"/>
      <c r="UZI107" s="154"/>
      <c r="UZJ107" s="154"/>
      <c r="UZK107" s="154"/>
      <c r="UZL107" s="154"/>
      <c r="UZM107" s="154"/>
      <c r="UZN107" s="154"/>
      <c r="UZO107" s="154"/>
      <c r="UZP107" s="154"/>
      <c r="UZQ107" s="154"/>
      <c r="UZR107" s="154"/>
      <c r="UZS107" s="154"/>
      <c r="UZT107" s="154"/>
      <c r="UZU107" s="154"/>
      <c r="UZV107" s="154"/>
      <c r="UZW107" s="154"/>
      <c r="UZX107" s="154"/>
      <c r="UZY107" s="154"/>
      <c r="UZZ107" s="154"/>
      <c r="VAA107" s="154"/>
      <c r="VAB107" s="154"/>
      <c r="VAC107" s="154"/>
      <c r="VAD107" s="154"/>
      <c r="VAE107" s="154"/>
      <c r="VAF107" s="154"/>
      <c r="VAG107" s="154"/>
      <c r="VAH107" s="154"/>
      <c r="VAI107" s="154"/>
      <c r="VAJ107" s="154"/>
      <c r="VAK107" s="154"/>
      <c r="VAL107" s="154"/>
      <c r="VAM107" s="154"/>
      <c r="VAN107" s="154"/>
      <c r="VAO107" s="154"/>
      <c r="VAP107" s="154"/>
      <c r="VAQ107" s="154"/>
      <c r="VAR107" s="154"/>
      <c r="VAS107" s="154"/>
      <c r="VAT107" s="154"/>
      <c r="VAU107" s="154"/>
      <c r="VAV107" s="154"/>
      <c r="VAW107" s="154"/>
      <c r="VAX107" s="154"/>
      <c r="VAY107" s="154"/>
      <c r="VAZ107" s="154"/>
      <c r="VBA107" s="154"/>
      <c r="VBB107" s="154"/>
      <c r="VBC107" s="154"/>
      <c r="VBD107" s="154"/>
      <c r="VBE107" s="154"/>
      <c r="VBF107" s="154"/>
      <c r="VBG107" s="154"/>
      <c r="VBH107" s="154"/>
      <c r="VBI107" s="154"/>
      <c r="VBJ107" s="154"/>
      <c r="VBK107" s="154"/>
      <c r="VBL107" s="154"/>
      <c r="VBM107" s="154"/>
      <c r="VBN107" s="154"/>
      <c r="VBO107" s="154"/>
      <c r="VBP107" s="154"/>
      <c r="VBQ107" s="154"/>
      <c r="VBR107" s="154"/>
      <c r="VBS107" s="154"/>
      <c r="VBT107" s="154"/>
      <c r="VBU107" s="154"/>
      <c r="VBV107" s="154"/>
      <c r="VBW107" s="154"/>
      <c r="VBX107" s="154"/>
      <c r="VBY107" s="154"/>
      <c r="VBZ107" s="154"/>
      <c r="VCA107" s="154"/>
      <c r="VCB107" s="154"/>
      <c r="VCC107" s="154"/>
      <c r="VCD107" s="154"/>
      <c r="VCE107" s="154"/>
      <c r="VCF107" s="154"/>
      <c r="VCG107" s="154"/>
      <c r="VCH107" s="154"/>
      <c r="VCI107" s="154"/>
      <c r="VCJ107" s="154"/>
      <c r="VCK107" s="154"/>
      <c r="VCL107" s="154"/>
      <c r="VCM107" s="154"/>
      <c r="VCN107" s="154"/>
      <c r="VCO107" s="154"/>
      <c r="VCP107" s="154"/>
      <c r="VCQ107" s="154"/>
      <c r="VCR107" s="154"/>
      <c r="VCS107" s="154"/>
      <c r="VCT107" s="154"/>
      <c r="VCU107" s="154"/>
      <c r="VCV107" s="154"/>
      <c r="VCW107" s="154"/>
      <c r="VCX107" s="154"/>
      <c r="VCY107" s="154"/>
      <c r="VCZ107" s="154"/>
      <c r="VDA107" s="154"/>
      <c r="VDB107" s="154"/>
      <c r="VDC107" s="154"/>
      <c r="VDD107" s="154"/>
      <c r="VDE107" s="154"/>
      <c r="VDF107" s="154"/>
      <c r="VDG107" s="154"/>
      <c r="VDH107" s="154"/>
      <c r="VDI107" s="154"/>
      <c r="VDJ107" s="154"/>
      <c r="VDK107" s="154"/>
      <c r="VDL107" s="154"/>
      <c r="VDM107" s="154"/>
      <c r="VDN107" s="154"/>
      <c r="VDO107" s="154"/>
      <c r="VDP107" s="154"/>
      <c r="VDQ107" s="154"/>
      <c r="VDR107" s="154"/>
      <c r="VDS107" s="154"/>
      <c r="VDT107" s="154"/>
      <c r="VDU107" s="154"/>
      <c r="VDV107" s="154"/>
      <c r="VDW107" s="154"/>
      <c r="VDX107" s="154"/>
      <c r="VDY107" s="154"/>
      <c r="VDZ107" s="154"/>
      <c r="VEA107" s="154"/>
      <c r="VEB107" s="154"/>
      <c r="VEC107" s="154"/>
      <c r="VED107" s="154"/>
      <c r="VEE107" s="154"/>
      <c r="VEF107" s="154"/>
      <c r="VEG107" s="154"/>
      <c r="VEH107" s="154"/>
      <c r="VEI107" s="154"/>
      <c r="VEJ107" s="154"/>
      <c r="VEK107" s="154"/>
      <c r="VEL107" s="154"/>
      <c r="VEM107" s="154"/>
      <c r="VEN107" s="154"/>
      <c r="VEO107" s="154"/>
      <c r="VEP107" s="154"/>
      <c r="VEQ107" s="154"/>
      <c r="VER107" s="154"/>
      <c r="VES107" s="154"/>
      <c r="VET107" s="154"/>
      <c r="VEU107" s="154"/>
      <c r="VEV107" s="154"/>
      <c r="VEW107" s="154"/>
      <c r="VEX107" s="154"/>
      <c r="VEY107" s="154"/>
      <c r="VEZ107" s="154"/>
      <c r="VFA107" s="154"/>
      <c r="VFB107" s="154"/>
      <c r="VFC107" s="154"/>
      <c r="VFD107" s="154"/>
      <c r="VFE107" s="154"/>
      <c r="VFF107" s="154"/>
      <c r="VFG107" s="154"/>
      <c r="VFH107" s="154"/>
      <c r="VFI107" s="154"/>
      <c r="VFJ107" s="154"/>
      <c r="VFK107" s="154"/>
      <c r="VFL107" s="154"/>
      <c r="VFM107" s="154"/>
      <c r="VFN107" s="154"/>
      <c r="VFO107" s="154"/>
      <c r="VFP107" s="154"/>
      <c r="VFQ107" s="154"/>
      <c r="VFR107" s="154"/>
      <c r="VFS107" s="154"/>
      <c r="VFT107" s="154"/>
      <c r="VFU107" s="154"/>
      <c r="VFV107" s="154"/>
      <c r="VFW107" s="154"/>
      <c r="VFX107" s="154"/>
      <c r="VFY107" s="154"/>
      <c r="VFZ107" s="154"/>
      <c r="VGA107" s="154"/>
      <c r="VGB107" s="154"/>
      <c r="VGC107" s="154"/>
      <c r="VGD107" s="154"/>
      <c r="VGE107" s="154"/>
      <c r="VGF107" s="154"/>
      <c r="VGG107" s="154"/>
      <c r="VGH107" s="154"/>
      <c r="VGI107" s="154"/>
      <c r="VGJ107" s="154"/>
      <c r="VGK107" s="154"/>
      <c r="VGL107" s="154"/>
      <c r="VGM107" s="154"/>
      <c r="VGN107" s="154"/>
      <c r="VGO107" s="154"/>
      <c r="VGP107" s="154"/>
      <c r="VGQ107" s="154"/>
      <c r="VGR107" s="154"/>
      <c r="VGS107" s="154"/>
      <c r="VGT107" s="154"/>
      <c r="VGU107" s="154"/>
      <c r="VGV107" s="154"/>
      <c r="VGW107" s="154"/>
      <c r="VGX107" s="154"/>
      <c r="VGY107" s="154"/>
      <c r="VGZ107" s="154"/>
      <c r="VHA107" s="154"/>
      <c r="VHB107" s="154"/>
      <c r="VHC107" s="154"/>
      <c r="VHD107" s="154"/>
      <c r="VHE107" s="154"/>
      <c r="VHF107" s="154"/>
      <c r="VHG107" s="154"/>
      <c r="VHH107" s="154"/>
      <c r="VHI107" s="154"/>
      <c r="VHJ107" s="154"/>
      <c r="VHK107" s="154"/>
      <c r="VHL107" s="154"/>
      <c r="VHM107" s="154"/>
      <c r="VHN107" s="154"/>
      <c r="VHO107" s="154"/>
      <c r="VHP107" s="154"/>
      <c r="VHQ107" s="154"/>
      <c r="VHR107" s="154"/>
      <c r="VHS107" s="154"/>
      <c r="VHT107" s="154"/>
      <c r="VHU107" s="154"/>
      <c r="VHV107" s="154"/>
      <c r="VHW107" s="154"/>
      <c r="VHX107" s="154"/>
      <c r="VHY107" s="154"/>
      <c r="VHZ107" s="154"/>
      <c r="VIA107" s="154"/>
      <c r="VIB107" s="154"/>
      <c r="VIC107" s="154"/>
      <c r="VID107" s="154"/>
      <c r="VIE107" s="154"/>
      <c r="VIF107" s="154"/>
      <c r="VIG107" s="154"/>
      <c r="VIH107" s="154"/>
      <c r="VII107" s="154"/>
      <c r="VIJ107" s="154"/>
      <c r="VIK107" s="154"/>
      <c r="VIL107" s="154"/>
      <c r="VIM107" s="154"/>
      <c r="VIN107" s="154"/>
      <c r="VIO107" s="154"/>
      <c r="VIP107" s="154"/>
      <c r="VIQ107" s="154"/>
      <c r="VIR107" s="154"/>
      <c r="VIS107" s="154"/>
      <c r="VIT107" s="154"/>
      <c r="VIU107" s="154"/>
      <c r="VIV107" s="154"/>
      <c r="VIW107" s="154"/>
      <c r="VIX107" s="154"/>
      <c r="VIY107" s="154"/>
      <c r="VIZ107" s="154"/>
      <c r="VJA107" s="154"/>
      <c r="VJB107" s="154"/>
      <c r="VJC107" s="154"/>
      <c r="VJD107" s="154"/>
      <c r="VJE107" s="154"/>
      <c r="VJF107" s="154"/>
      <c r="VJG107" s="154"/>
      <c r="VJH107" s="154"/>
      <c r="VJI107" s="154"/>
      <c r="VJJ107" s="154"/>
      <c r="VJK107" s="154"/>
      <c r="VJL107" s="154"/>
      <c r="VJM107" s="154"/>
      <c r="VJN107" s="154"/>
      <c r="VJO107" s="154"/>
      <c r="VJP107" s="154"/>
      <c r="VJQ107" s="154"/>
      <c r="VJR107" s="154"/>
      <c r="VJS107" s="154"/>
      <c r="VJT107" s="154"/>
      <c r="VJU107" s="154"/>
      <c r="VJV107" s="154"/>
      <c r="VJW107" s="154"/>
      <c r="VJX107" s="154"/>
      <c r="VJY107" s="154"/>
      <c r="VJZ107" s="154"/>
      <c r="VKA107" s="154"/>
      <c r="VKB107" s="154"/>
      <c r="VKC107" s="154"/>
      <c r="VKD107" s="154"/>
      <c r="VKE107" s="154"/>
      <c r="VKF107" s="154"/>
      <c r="VKG107" s="154"/>
      <c r="VKH107" s="154"/>
      <c r="VKI107" s="154"/>
      <c r="VKJ107" s="154"/>
      <c r="VKK107" s="154"/>
      <c r="VKL107" s="154"/>
      <c r="VKM107" s="154"/>
      <c r="VKN107" s="154"/>
      <c r="VKO107" s="154"/>
      <c r="VKP107" s="154"/>
      <c r="VKQ107" s="154"/>
      <c r="VKR107" s="154"/>
      <c r="VKS107" s="154"/>
      <c r="VKT107" s="154"/>
      <c r="VKU107" s="154"/>
      <c r="VKV107" s="154"/>
      <c r="VKW107" s="154"/>
      <c r="VKX107" s="154"/>
      <c r="VKY107" s="154"/>
      <c r="VKZ107" s="154"/>
      <c r="VLA107" s="154"/>
      <c r="VLB107" s="154"/>
      <c r="VLC107" s="154"/>
      <c r="VLD107" s="154"/>
      <c r="VLE107" s="154"/>
      <c r="VLF107" s="154"/>
      <c r="VLG107" s="154"/>
      <c r="VLH107" s="154"/>
      <c r="VLI107" s="154"/>
      <c r="VLJ107" s="154"/>
      <c r="VLK107" s="154"/>
      <c r="VLL107" s="154"/>
      <c r="VLM107" s="154"/>
      <c r="VLN107" s="154"/>
      <c r="VLO107" s="154"/>
      <c r="VLP107" s="154"/>
      <c r="VLQ107" s="154"/>
      <c r="VLR107" s="154"/>
      <c r="VLS107" s="154"/>
      <c r="VLT107" s="154"/>
      <c r="VLU107" s="154"/>
      <c r="VLV107" s="154"/>
      <c r="VLW107" s="154"/>
      <c r="VLX107" s="154"/>
      <c r="VLY107" s="154"/>
      <c r="VLZ107" s="154"/>
      <c r="VMA107" s="154"/>
      <c r="VMB107" s="154"/>
      <c r="VMC107" s="154"/>
      <c r="VMD107" s="154"/>
      <c r="VME107" s="154"/>
      <c r="VMF107" s="154"/>
      <c r="VMG107" s="154"/>
      <c r="VMH107" s="154"/>
      <c r="VMI107" s="154"/>
      <c r="VMJ107" s="154"/>
      <c r="VMK107" s="154"/>
      <c r="VML107" s="154"/>
      <c r="VMM107" s="154"/>
      <c r="VMN107" s="154"/>
      <c r="VMO107" s="154"/>
      <c r="VMP107" s="154"/>
      <c r="VMQ107" s="154"/>
      <c r="VMR107" s="154"/>
      <c r="VMS107" s="154"/>
      <c r="VMT107" s="154"/>
      <c r="VMU107" s="154"/>
      <c r="VMV107" s="154"/>
      <c r="VMW107" s="154"/>
      <c r="VMX107" s="154"/>
      <c r="VMY107" s="154"/>
      <c r="VMZ107" s="154"/>
      <c r="VNA107" s="154"/>
      <c r="VNB107" s="154"/>
      <c r="VNC107" s="154"/>
      <c r="VND107" s="154"/>
      <c r="VNE107" s="154"/>
      <c r="VNF107" s="154"/>
      <c r="VNG107" s="154"/>
      <c r="VNH107" s="154"/>
      <c r="VNI107" s="154"/>
      <c r="VNJ107" s="154"/>
      <c r="VNK107" s="154"/>
      <c r="VNL107" s="154"/>
      <c r="VNM107" s="154"/>
      <c r="VNN107" s="154"/>
      <c r="VNO107" s="154"/>
      <c r="VNP107" s="154"/>
      <c r="VNQ107" s="154"/>
      <c r="VNR107" s="154"/>
      <c r="VNS107" s="154"/>
      <c r="VNT107" s="154"/>
      <c r="VNU107" s="154"/>
      <c r="VNV107" s="154"/>
      <c r="VNW107" s="154"/>
      <c r="VNX107" s="154"/>
      <c r="VNY107" s="154"/>
      <c r="VNZ107" s="154"/>
      <c r="VOA107" s="154"/>
      <c r="VOB107" s="154"/>
      <c r="VOC107" s="154"/>
      <c r="VOD107" s="154"/>
      <c r="VOE107" s="154"/>
      <c r="VOF107" s="154"/>
      <c r="VOG107" s="154"/>
      <c r="VOH107" s="154"/>
      <c r="VOI107" s="154"/>
      <c r="VOJ107" s="154"/>
      <c r="VOK107" s="154"/>
      <c r="VOL107" s="154"/>
      <c r="VOM107" s="154"/>
      <c r="VON107" s="154"/>
      <c r="VOO107" s="154"/>
      <c r="VOP107" s="154"/>
      <c r="VOQ107" s="154"/>
      <c r="VOR107" s="154"/>
      <c r="VOS107" s="154"/>
      <c r="VOT107" s="154"/>
      <c r="VOU107" s="154"/>
      <c r="VOV107" s="154"/>
      <c r="VOW107" s="154"/>
      <c r="VOX107" s="154"/>
      <c r="VOY107" s="154"/>
      <c r="VOZ107" s="154"/>
      <c r="VPA107" s="154"/>
      <c r="VPB107" s="154"/>
      <c r="VPC107" s="154"/>
      <c r="VPD107" s="154"/>
      <c r="VPE107" s="154"/>
      <c r="VPF107" s="154"/>
      <c r="VPG107" s="154"/>
      <c r="VPH107" s="154"/>
      <c r="VPI107" s="154"/>
      <c r="VPJ107" s="154"/>
      <c r="VPK107" s="154"/>
      <c r="VPL107" s="154"/>
      <c r="VPM107" s="154"/>
      <c r="VPN107" s="154"/>
      <c r="VPO107" s="154"/>
      <c r="VPP107" s="154"/>
      <c r="VPQ107" s="154"/>
      <c r="VPR107" s="154"/>
      <c r="VPS107" s="154"/>
      <c r="VPT107" s="154"/>
      <c r="VPU107" s="154"/>
      <c r="VPV107" s="154"/>
      <c r="VPW107" s="154"/>
      <c r="VPX107" s="154"/>
      <c r="VPY107" s="154"/>
      <c r="VPZ107" s="154"/>
      <c r="VQA107" s="154"/>
      <c r="VQB107" s="154"/>
      <c r="VQC107" s="154"/>
      <c r="VQD107" s="154"/>
      <c r="VQE107" s="154"/>
      <c r="VQF107" s="154"/>
      <c r="VQG107" s="154"/>
      <c r="VQH107" s="154"/>
      <c r="VQI107" s="154"/>
      <c r="VQJ107" s="154"/>
      <c r="VQK107" s="154"/>
      <c r="VQL107" s="154"/>
      <c r="VQM107" s="154"/>
      <c r="VQN107" s="154"/>
      <c r="VQO107" s="154"/>
      <c r="VQP107" s="154"/>
      <c r="VQQ107" s="154"/>
      <c r="VQR107" s="154"/>
      <c r="VQS107" s="154"/>
      <c r="VQT107" s="154"/>
      <c r="VQU107" s="154"/>
      <c r="VQV107" s="154"/>
      <c r="VQW107" s="154"/>
      <c r="VQX107" s="154"/>
      <c r="VQY107" s="154"/>
      <c r="VQZ107" s="154"/>
      <c r="VRA107" s="154"/>
      <c r="VRB107" s="154"/>
      <c r="VRC107" s="154"/>
      <c r="VRD107" s="154"/>
      <c r="VRE107" s="154"/>
      <c r="VRF107" s="154"/>
      <c r="VRG107" s="154"/>
      <c r="VRH107" s="154"/>
      <c r="VRI107" s="154"/>
      <c r="VRJ107" s="154"/>
      <c r="VRK107" s="154"/>
      <c r="VRL107" s="154"/>
      <c r="VRM107" s="154"/>
      <c r="VRN107" s="154"/>
      <c r="VRO107" s="154"/>
      <c r="VRP107" s="154"/>
      <c r="VRQ107" s="154"/>
      <c r="VRR107" s="154"/>
      <c r="VRS107" s="154"/>
      <c r="VRT107" s="154"/>
      <c r="VRU107" s="154"/>
      <c r="VRV107" s="154"/>
      <c r="VRW107" s="154"/>
      <c r="VRX107" s="154"/>
      <c r="VRY107" s="154"/>
      <c r="VRZ107" s="154"/>
      <c r="VSA107" s="154"/>
      <c r="VSB107" s="154"/>
      <c r="VSC107" s="154"/>
      <c r="VSD107" s="154"/>
      <c r="VSE107" s="154"/>
      <c r="VSF107" s="154"/>
      <c r="VSG107" s="154"/>
      <c r="VSH107" s="154"/>
      <c r="VSI107" s="154"/>
      <c r="VSJ107" s="154"/>
      <c r="VSK107" s="154"/>
      <c r="VSL107" s="154"/>
      <c r="VSM107" s="154"/>
      <c r="VSN107" s="154"/>
      <c r="VSO107" s="154"/>
      <c r="VSP107" s="154"/>
      <c r="VSQ107" s="154"/>
      <c r="VSR107" s="154"/>
      <c r="VSS107" s="154"/>
      <c r="VST107" s="154"/>
      <c r="VSU107" s="154"/>
      <c r="VSV107" s="154"/>
      <c r="VSW107" s="154"/>
      <c r="VSX107" s="154"/>
      <c r="VSY107" s="154"/>
      <c r="VSZ107" s="154"/>
      <c r="VTA107" s="154"/>
      <c r="VTB107" s="154"/>
      <c r="VTC107" s="154"/>
      <c r="VTD107" s="154"/>
      <c r="VTE107" s="154"/>
      <c r="VTF107" s="154"/>
      <c r="VTG107" s="154"/>
      <c r="VTH107" s="154"/>
      <c r="VTI107" s="154"/>
      <c r="VTJ107" s="154"/>
      <c r="VTK107" s="154"/>
      <c r="VTL107" s="154"/>
      <c r="VTM107" s="154"/>
      <c r="VTN107" s="154"/>
      <c r="VTO107" s="154"/>
      <c r="VTP107" s="154"/>
      <c r="VTQ107" s="154"/>
      <c r="VTR107" s="154"/>
      <c r="VTS107" s="154"/>
      <c r="VTT107" s="154"/>
      <c r="VTU107" s="154"/>
      <c r="VTV107" s="154"/>
      <c r="VTW107" s="154"/>
      <c r="VTX107" s="154"/>
      <c r="VTY107" s="154"/>
      <c r="VTZ107" s="154"/>
      <c r="VUA107" s="154"/>
      <c r="VUB107" s="154"/>
      <c r="VUC107" s="154"/>
      <c r="VUD107" s="154"/>
      <c r="VUE107" s="154"/>
      <c r="VUF107" s="154"/>
      <c r="VUG107" s="154"/>
      <c r="VUH107" s="154"/>
      <c r="VUI107" s="154"/>
      <c r="VUJ107" s="154"/>
      <c r="VUK107" s="154"/>
      <c r="VUL107" s="154"/>
      <c r="VUM107" s="154"/>
      <c r="VUN107" s="154"/>
      <c r="VUO107" s="154"/>
      <c r="VUP107" s="154"/>
      <c r="VUQ107" s="154"/>
      <c r="VUR107" s="154"/>
      <c r="VUS107" s="154"/>
      <c r="VUT107" s="154"/>
      <c r="VUU107" s="154"/>
      <c r="VUV107" s="154"/>
      <c r="VUW107" s="154"/>
      <c r="VUX107" s="154"/>
      <c r="VUY107" s="154"/>
      <c r="VUZ107" s="154"/>
      <c r="VVA107" s="154"/>
      <c r="VVB107" s="154"/>
      <c r="VVC107" s="154"/>
      <c r="VVD107" s="154"/>
      <c r="VVE107" s="154"/>
      <c r="VVF107" s="154"/>
      <c r="VVG107" s="154"/>
      <c r="VVH107" s="154"/>
      <c r="VVI107" s="154"/>
      <c r="VVJ107" s="154"/>
      <c r="VVK107" s="154"/>
      <c r="VVL107" s="154"/>
      <c r="VVM107" s="154"/>
      <c r="VVN107" s="154"/>
      <c r="VVO107" s="154"/>
      <c r="VVP107" s="154"/>
      <c r="VVQ107" s="154"/>
      <c r="VVR107" s="154"/>
      <c r="VVS107" s="154"/>
      <c r="VVT107" s="154"/>
      <c r="VVU107" s="154"/>
      <c r="VVV107" s="154"/>
      <c r="VVW107" s="154"/>
      <c r="VVX107" s="154"/>
      <c r="VVY107" s="154"/>
      <c r="VVZ107" s="154"/>
      <c r="VWA107" s="154"/>
      <c r="VWB107" s="154"/>
      <c r="VWC107" s="154"/>
      <c r="VWD107" s="154"/>
      <c r="VWE107" s="154"/>
      <c r="VWF107" s="154"/>
      <c r="VWG107" s="154"/>
      <c r="VWH107" s="154"/>
      <c r="VWI107" s="154"/>
      <c r="VWJ107" s="154"/>
      <c r="VWK107" s="154"/>
      <c r="VWL107" s="154"/>
      <c r="VWM107" s="154"/>
      <c r="VWN107" s="154"/>
      <c r="VWO107" s="154"/>
      <c r="VWP107" s="154"/>
      <c r="VWQ107" s="154"/>
      <c r="VWR107" s="154"/>
      <c r="VWS107" s="154"/>
      <c r="VWT107" s="154"/>
      <c r="VWU107" s="154"/>
      <c r="VWV107" s="154"/>
      <c r="VWW107" s="154"/>
      <c r="VWX107" s="154"/>
      <c r="VWY107" s="154"/>
      <c r="VWZ107" s="154"/>
      <c r="VXA107" s="154"/>
      <c r="VXB107" s="154"/>
      <c r="VXC107" s="154"/>
      <c r="VXD107" s="154"/>
      <c r="VXE107" s="154"/>
      <c r="VXF107" s="154"/>
      <c r="VXG107" s="154"/>
      <c r="VXH107" s="154"/>
      <c r="VXI107" s="154"/>
      <c r="VXJ107" s="154"/>
      <c r="VXK107" s="154"/>
      <c r="VXL107" s="154"/>
      <c r="VXM107" s="154"/>
      <c r="VXN107" s="154"/>
      <c r="VXO107" s="154"/>
      <c r="VXP107" s="154"/>
      <c r="VXQ107" s="154"/>
      <c r="VXR107" s="154"/>
      <c r="VXS107" s="154"/>
      <c r="VXT107" s="154"/>
      <c r="VXU107" s="154"/>
      <c r="VXV107" s="154"/>
      <c r="VXW107" s="154"/>
      <c r="VXX107" s="154"/>
      <c r="VXY107" s="154"/>
      <c r="VXZ107" s="154"/>
      <c r="VYA107" s="154"/>
      <c r="VYB107" s="154"/>
      <c r="VYC107" s="154"/>
      <c r="VYD107" s="154"/>
      <c r="VYE107" s="154"/>
      <c r="VYF107" s="154"/>
      <c r="VYG107" s="154"/>
      <c r="VYH107" s="154"/>
      <c r="VYI107" s="154"/>
      <c r="VYJ107" s="154"/>
      <c r="VYK107" s="154"/>
      <c r="VYL107" s="154"/>
      <c r="VYM107" s="154"/>
      <c r="VYN107" s="154"/>
      <c r="VYO107" s="154"/>
      <c r="VYP107" s="154"/>
      <c r="VYQ107" s="154"/>
      <c r="VYR107" s="154"/>
      <c r="VYS107" s="154"/>
      <c r="VYT107" s="154"/>
      <c r="VYU107" s="154"/>
      <c r="VYV107" s="154"/>
      <c r="VYW107" s="154"/>
      <c r="VYX107" s="154"/>
      <c r="VYY107" s="154"/>
      <c r="VYZ107" s="154"/>
      <c r="VZA107" s="154"/>
      <c r="VZB107" s="154"/>
      <c r="VZC107" s="154"/>
      <c r="VZD107" s="154"/>
      <c r="VZE107" s="154"/>
      <c r="VZF107" s="154"/>
      <c r="VZG107" s="154"/>
      <c r="VZH107" s="154"/>
      <c r="VZI107" s="154"/>
      <c r="VZJ107" s="154"/>
      <c r="VZK107" s="154"/>
      <c r="VZL107" s="154"/>
      <c r="VZM107" s="154"/>
      <c r="VZN107" s="154"/>
      <c r="VZO107" s="154"/>
      <c r="VZP107" s="154"/>
      <c r="VZQ107" s="154"/>
      <c r="VZR107" s="154"/>
      <c r="VZS107" s="154"/>
      <c r="VZT107" s="154"/>
      <c r="VZU107" s="154"/>
      <c r="VZV107" s="154"/>
      <c r="VZW107" s="154"/>
      <c r="VZX107" s="154"/>
      <c r="VZY107" s="154"/>
      <c r="VZZ107" s="154"/>
      <c r="WAA107" s="154"/>
      <c r="WAB107" s="154"/>
      <c r="WAC107" s="154"/>
      <c r="WAD107" s="154"/>
      <c r="WAE107" s="154"/>
      <c r="WAF107" s="154"/>
      <c r="WAG107" s="154"/>
      <c r="WAH107" s="154"/>
      <c r="WAI107" s="154"/>
      <c r="WAJ107" s="154"/>
      <c r="WAK107" s="154"/>
      <c r="WAL107" s="154"/>
      <c r="WAM107" s="154"/>
      <c r="WAN107" s="154"/>
      <c r="WAO107" s="154"/>
      <c r="WAP107" s="154"/>
      <c r="WAQ107" s="154"/>
      <c r="WAR107" s="154"/>
      <c r="WAS107" s="154"/>
      <c r="WAT107" s="154"/>
      <c r="WAU107" s="154"/>
      <c r="WAV107" s="154"/>
      <c r="WAW107" s="154"/>
      <c r="WAX107" s="154"/>
      <c r="WAY107" s="154"/>
      <c r="WAZ107" s="154"/>
      <c r="WBA107" s="154"/>
      <c r="WBB107" s="154"/>
      <c r="WBC107" s="154"/>
      <c r="WBD107" s="154"/>
      <c r="WBE107" s="154"/>
      <c r="WBF107" s="154"/>
      <c r="WBG107" s="154"/>
      <c r="WBH107" s="154"/>
      <c r="WBI107" s="154"/>
      <c r="WBJ107" s="154"/>
      <c r="WBK107" s="154"/>
      <c r="WBL107" s="154"/>
      <c r="WBM107" s="154"/>
      <c r="WBN107" s="154"/>
      <c r="WBO107" s="154"/>
      <c r="WBP107" s="154"/>
      <c r="WBQ107" s="154"/>
      <c r="WBR107" s="154"/>
      <c r="WBS107" s="154"/>
      <c r="WBT107" s="154"/>
      <c r="WBU107" s="154"/>
      <c r="WBV107" s="154"/>
      <c r="WBW107" s="154"/>
      <c r="WBX107" s="154"/>
      <c r="WBY107" s="154"/>
      <c r="WBZ107" s="154"/>
      <c r="WCA107" s="154"/>
      <c r="WCB107" s="154"/>
      <c r="WCC107" s="154"/>
      <c r="WCD107" s="154"/>
      <c r="WCE107" s="154"/>
      <c r="WCF107" s="154"/>
      <c r="WCG107" s="154"/>
      <c r="WCH107" s="154"/>
      <c r="WCI107" s="154"/>
      <c r="WCJ107" s="154"/>
      <c r="WCK107" s="154"/>
      <c r="WCL107" s="154"/>
      <c r="WCM107" s="154"/>
      <c r="WCN107" s="154"/>
      <c r="WCO107" s="154"/>
      <c r="WCP107" s="154"/>
      <c r="WCQ107" s="154"/>
      <c r="WCR107" s="154"/>
      <c r="WCS107" s="154"/>
      <c r="WCT107" s="154"/>
      <c r="WCU107" s="154"/>
      <c r="WCV107" s="154"/>
      <c r="WCW107" s="154"/>
      <c r="WCX107" s="154"/>
      <c r="WCY107" s="154"/>
      <c r="WCZ107" s="154"/>
      <c r="WDA107" s="154"/>
      <c r="WDB107" s="154"/>
      <c r="WDC107" s="154"/>
      <c r="WDD107" s="154"/>
      <c r="WDE107" s="154"/>
      <c r="WDF107" s="154"/>
      <c r="WDG107" s="154"/>
      <c r="WDH107" s="154"/>
      <c r="WDI107" s="154"/>
      <c r="WDJ107" s="154"/>
      <c r="WDK107" s="154"/>
      <c r="WDL107" s="154"/>
      <c r="WDM107" s="154"/>
      <c r="WDN107" s="154"/>
      <c r="WDO107" s="154"/>
      <c r="WDP107" s="154"/>
      <c r="WDQ107" s="154"/>
      <c r="WDR107" s="154"/>
      <c r="WDS107" s="154"/>
      <c r="WDT107" s="154"/>
      <c r="WDU107" s="154"/>
      <c r="WDV107" s="154"/>
      <c r="WDW107" s="154"/>
      <c r="WDX107" s="154"/>
      <c r="WDY107" s="154"/>
      <c r="WDZ107" s="154"/>
      <c r="WEA107" s="154"/>
      <c r="WEB107" s="154"/>
      <c r="WEC107" s="154"/>
      <c r="WED107" s="154"/>
      <c r="WEE107" s="154"/>
      <c r="WEF107" s="154"/>
      <c r="WEG107" s="154"/>
      <c r="WEH107" s="154"/>
      <c r="WEI107" s="154"/>
      <c r="WEJ107" s="154"/>
      <c r="WEK107" s="154"/>
      <c r="WEL107" s="154"/>
      <c r="WEM107" s="154"/>
      <c r="WEN107" s="154"/>
      <c r="WEO107" s="154"/>
      <c r="WEP107" s="154"/>
      <c r="WEQ107" s="154"/>
      <c r="WER107" s="154"/>
      <c r="WES107" s="154"/>
      <c r="WET107" s="154"/>
      <c r="WEU107" s="154"/>
      <c r="WEV107" s="154"/>
      <c r="WEW107" s="154"/>
      <c r="WEX107" s="154"/>
      <c r="WEY107" s="154"/>
      <c r="WEZ107" s="154"/>
      <c r="WFA107" s="154"/>
      <c r="WFB107" s="154"/>
      <c r="WFC107" s="154"/>
      <c r="WFD107" s="154"/>
      <c r="WFE107" s="154"/>
      <c r="WFF107" s="154"/>
      <c r="WFG107" s="154"/>
      <c r="WFH107" s="154"/>
      <c r="WFI107" s="154"/>
      <c r="WFJ107" s="154"/>
      <c r="WFK107" s="154"/>
      <c r="WFL107" s="154"/>
      <c r="WFM107" s="154"/>
      <c r="WFN107" s="154"/>
      <c r="WFO107" s="154"/>
      <c r="WFP107" s="154"/>
      <c r="WFQ107" s="154"/>
      <c r="WFR107" s="154"/>
      <c r="WFS107" s="154"/>
      <c r="WFT107" s="154"/>
      <c r="WFU107" s="154"/>
      <c r="WFV107" s="154"/>
      <c r="WFW107" s="154"/>
      <c r="WFX107" s="154"/>
      <c r="WFY107" s="154"/>
      <c r="WFZ107" s="154"/>
      <c r="WGA107" s="154"/>
      <c r="WGB107" s="154"/>
      <c r="WGC107" s="154"/>
      <c r="WGD107" s="154"/>
      <c r="WGE107" s="154"/>
      <c r="WGF107" s="154"/>
      <c r="WGG107" s="154"/>
      <c r="WGH107" s="154"/>
      <c r="WGI107" s="154"/>
      <c r="WGJ107" s="154"/>
      <c r="WGK107" s="154"/>
      <c r="WGL107" s="154"/>
      <c r="WGM107" s="154"/>
      <c r="WGN107" s="154"/>
      <c r="WGO107" s="154"/>
      <c r="WGP107" s="154"/>
      <c r="WGQ107" s="154"/>
      <c r="WGR107" s="154"/>
      <c r="WGS107" s="154"/>
      <c r="WGT107" s="154"/>
      <c r="WGU107" s="154"/>
      <c r="WGV107" s="154"/>
      <c r="WGW107" s="154"/>
      <c r="WGX107" s="154"/>
      <c r="WGY107" s="154"/>
      <c r="WGZ107" s="154"/>
      <c r="WHA107" s="154"/>
      <c r="WHB107" s="154"/>
      <c r="WHC107" s="154"/>
      <c r="WHD107" s="154"/>
      <c r="WHE107" s="154"/>
      <c r="WHF107" s="154"/>
      <c r="WHG107" s="154"/>
      <c r="WHH107" s="154"/>
      <c r="WHI107" s="154"/>
      <c r="WHJ107" s="154"/>
      <c r="WHK107" s="154"/>
      <c r="WHL107" s="154"/>
      <c r="WHM107" s="154"/>
      <c r="WHN107" s="154"/>
      <c r="WHO107" s="154"/>
      <c r="WHP107" s="154"/>
      <c r="WHQ107" s="154"/>
      <c r="WHR107" s="154"/>
      <c r="WHS107" s="154"/>
      <c r="WHT107" s="154"/>
      <c r="WHU107" s="154"/>
      <c r="WHV107" s="154"/>
      <c r="WHW107" s="154"/>
      <c r="WHX107" s="154"/>
      <c r="WHY107" s="154"/>
      <c r="WHZ107" s="154"/>
      <c r="WIA107" s="154"/>
      <c r="WIB107" s="154"/>
      <c r="WIC107" s="154"/>
      <c r="WID107" s="154"/>
      <c r="WIE107" s="154"/>
      <c r="WIF107" s="154"/>
      <c r="WIG107" s="154"/>
      <c r="WIH107" s="154"/>
      <c r="WII107" s="154"/>
      <c r="WIJ107" s="154"/>
      <c r="WIK107" s="154"/>
      <c r="WIL107" s="154"/>
      <c r="WIM107" s="154"/>
      <c r="WIN107" s="154"/>
      <c r="WIO107" s="154"/>
      <c r="WIP107" s="154"/>
      <c r="WIQ107" s="154"/>
      <c r="WIR107" s="154"/>
      <c r="WIS107" s="154"/>
      <c r="WIT107" s="154"/>
      <c r="WIU107" s="154"/>
      <c r="WIV107" s="154"/>
      <c r="WIW107" s="154"/>
      <c r="WIX107" s="154"/>
      <c r="WIY107" s="154"/>
      <c r="WIZ107" s="154"/>
      <c r="WJA107" s="154"/>
      <c r="WJB107" s="154"/>
      <c r="WJC107" s="154"/>
      <c r="WJD107" s="154"/>
      <c r="WJE107" s="154"/>
      <c r="WJF107" s="154"/>
      <c r="WJG107" s="154"/>
      <c r="WJH107" s="154"/>
      <c r="WJI107" s="154"/>
      <c r="WJJ107" s="154"/>
      <c r="WJK107" s="154"/>
      <c r="WJL107" s="154"/>
      <c r="WJM107" s="154"/>
      <c r="WJN107" s="154"/>
      <c r="WJO107" s="154"/>
      <c r="WJP107" s="154"/>
      <c r="WJQ107" s="154"/>
      <c r="WJR107" s="154"/>
      <c r="WJS107" s="154"/>
      <c r="WJT107" s="154"/>
      <c r="WJU107" s="154"/>
      <c r="WJV107" s="154"/>
      <c r="WJW107" s="154"/>
      <c r="WJX107" s="154"/>
      <c r="WJY107" s="154"/>
      <c r="WJZ107" s="154"/>
      <c r="WKA107" s="154"/>
      <c r="WKB107" s="154"/>
      <c r="WKC107" s="154"/>
      <c r="WKD107" s="154"/>
      <c r="WKE107" s="154"/>
      <c r="WKF107" s="154"/>
      <c r="WKG107" s="154"/>
      <c r="WKH107" s="154"/>
      <c r="WKI107" s="154"/>
      <c r="WKJ107" s="154"/>
      <c r="WKK107" s="154"/>
      <c r="WKL107" s="154"/>
      <c r="WKM107" s="154"/>
      <c r="WKN107" s="154"/>
      <c r="WKO107" s="154"/>
      <c r="WKP107" s="154"/>
      <c r="WKQ107" s="154"/>
      <c r="WKR107" s="154"/>
      <c r="WKS107" s="154"/>
      <c r="WKT107" s="154"/>
      <c r="WKU107" s="154"/>
      <c r="WKV107" s="154"/>
      <c r="WKW107" s="154"/>
      <c r="WKX107" s="154"/>
      <c r="WKY107" s="154"/>
      <c r="WKZ107" s="154"/>
      <c r="WLA107" s="154"/>
      <c r="WLB107" s="154"/>
      <c r="WLC107" s="154"/>
      <c r="WLD107" s="154"/>
      <c r="WLE107" s="154"/>
      <c r="WLF107" s="154"/>
      <c r="WLG107" s="154"/>
      <c r="WLH107" s="154"/>
      <c r="WLI107" s="154"/>
      <c r="WLJ107" s="154"/>
      <c r="WLK107" s="154"/>
      <c r="WLL107" s="154"/>
      <c r="WLM107" s="154"/>
      <c r="WLN107" s="154"/>
      <c r="WLO107" s="154"/>
      <c r="WLP107" s="154"/>
      <c r="WLQ107" s="154"/>
      <c r="WLR107" s="154"/>
      <c r="WLS107" s="154"/>
      <c r="WLT107" s="154"/>
      <c r="WLU107" s="154"/>
      <c r="WLV107" s="154"/>
      <c r="WLW107" s="154"/>
      <c r="WLX107" s="154"/>
      <c r="WLY107" s="154"/>
      <c r="WLZ107" s="154"/>
      <c r="WMA107" s="154"/>
      <c r="WMB107" s="154"/>
      <c r="WMC107" s="154"/>
      <c r="WMD107" s="154"/>
      <c r="WME107" s="154"/>
      <c r="WMF107" s="154"/>
      <c r="WMG107" s="154"/>
      <c r="WMH107" s="154"/>
      <c r="WMI107" s="154"/>
      <c r="WMJ107" s="154"/>
      <c r="WMK107" s="154"/>
      <c r="WML107" s="154"/>
      <c r="WMM107" s="154"/>
      <c r="WMN107" s="154"/>
      <c r="WMO107" s="154"/>
      <c r="WMP107" s="154"/>
      <c r="WMQ107" s="154"/>
      <c r="WMR107" s="154"/>
      <c r="WMS107" s="154"/>
      <c r="WMT107" s="154"/>
      <c r="WMU107" s="154"/>
      <c r="WMV107" s="154"/>
      <c r="WMW107" s="154"/>
      <c r="WMX107" s="154"/>
      <c r="WMY107" s="154"/>
      <c r="WMZ107" s="154"/>
      <c r="WNA107" s="154"/>
      <c r="WNB107" s="154"/>
      <c r="WNC107" s="154"/>
      <c r="WND107" s="154"/>
      <c r="WNE107" s="154"/>
      <c r="WNF107" s="154"/>
      <c r="WNG107" s="154"/>
      <c r="WNH107" s="154"/>
      <c r="WNI107" s="154"/>
      <c r="WNJ107" s="154"/>
      <c r="WNK107" s="154"/>
      <c r="WNL107" s="154"/>
      <c r="WNM107" s="154"/>
      <c r="WNN107" s="154"/>
      <c r="WNO107" s="154"/>
      <c r="WNP107" s="154"/>
      <c r="WNQ107" s="154"/>
      <c r="WNR107" s="154"/>
      <c r="WNS107" s="154"/>
      <c r="WNT107" s="154"/>
      <c r="WNU107" s="154"/>
      <c r="WNV107" s="154"/>
      <c r="WNW107" s="154"/>
      <c r="WNX107" s="154"/>
      <c r="WNY107" s="154"/>
      <c r="WNZ107" s="154"/>
      <c r="WOA107" s="154"/>
      <c r="WOB107" s="154"/>
      <c r="WOC107" s="154"/>
      <c r="WOD107" s="154"/>
      <c r="WOE107" s="154"/>
      <c r="WOF107" s="154"/>
      <c r="WOG107" s="154"/>
      <c r="WOH107" s="154"/>
      <c r="WOI107" s="154"/>
      <c r="WOJ107" s="154"/>
      <c r="WOK107" s="154"/>
      <c r="WOL107" s="154"/>
      <c r="WOM107" s="154"/>
      <c r="WON107" s="154"/>
      <c r="WOO107" s="154"/>
      <c r="WOP107" s="154"/>
      <c r="WOQ107" s="154"/>
      <c r="WOR107" s="154"/>
      <c r="WOS107" s="154"/>
      <c r="WOT107" s="154"/>
      <c r="WOU107" s="154"/>
      <c r="WOV107" s="154"/>
      <c r="WOW107" s="154"/>
      <c r="WOX107" s="154"/>
      <c r="WOY107" s="154"/>
      <c r="WOZ107" s="154"/>
      <c r="WPA107" s="154"/>
      <c r="WPB107" s="154"/>
      <c r="WPC107" s="154"/>
      <c r="WPD107" s="154"/>
      <c r="WPE107" s="154"/>
      <c r="WPF107" s="154"/>
      <c r="WPG107" s="154"/>
      <c r="WPH107" s="154"/>
      <c r="WPI107" s="154"/>
      <c r="WPJ107" s="154"/>
      <c r="WPK107" s="154"/>
      <c r="WPL107" s="154"/>
      <c r="WPM107" s="154"/>
      <c r="WPN107" s="154"/>
      <c r="WPO107" s="154"/>
      <c r="WPP107" s="154"/>
      <c r="WPQ107" s="154"/>
      <c r="WPR107" s="154"/>
      <c r="WPS107" s="154"/>
      <c r="WPT107" s="154"/>
      <c r="WPU107" s="154"/>
      <c r="WPV107" s="154"/>
      <c r="WPW107" s="154"/>
      <c r="WPX107" s="154"/>
      <c r="WPY107" s="154"/>
      <c r="WPZ107" s="154"/>
      <c r="WQA107" s="154"/>
      <c r="WQB107" s="154"/>
      <c r="WQC107" s="154"/>
      <c r="WQD107" s="154"/>
      <c r="WQE107" s="154"/>
      <c r="WQF107" s="154"/>
      <c r="WQG107" s="154"/>
      <c r="WQH107" s="154"/>
      <c r="WQI107" s="154"/>
      <c r="WQJ107" s="154"/>
      <c r="WQK107" s="154"/>
      <c r="WQL107" s="154"/>
      <c r="WQM107" s="154"/>
      <c r="WQN107" s="154"/>
      <c r="WQO107" s="154"/>
      <c r="WQP107" s="154"/>
      <c r="WQQ107" s="154"/>
      <c r="WQR107" s="154"/>
      <c r="WQS107" s="154"/>
      <c r="WQT107" s="154"/>
      <c r="WQU107" s="154"/>
      <c r="WQV107" s="154"/>
      <c r="WQW107" s="154"/>
      <c r="WQX107" s="154"/>
      <c r="WQY107" s="154"/>
      <c r="WQZ107" s="154"/>
      <c r="WRA107" s="154"/>
      <c r="WRB107" s="154"/>
      <c r="WRC107" s="154"/>
      <c r="WRD107" s="154"/>
      <c r="WRE107" s="154"/>
      <c r="WRF107" s="154"/>
      <c r="WRG107" s="154"/>
      <c r="WRH107" s="154"/>
      <c r="WRI107" s="154"/>
      <c r="WRJ107" s="154"/>
      <c r="WRK107" s="154"/>
      <c r="WRL107" s="154"/>
      <c r="WRM107" s="154"/>
      <c r="WRN107" s="154"/>
      <c r="WRO107" s="154"/>
      <c r="WRP107" s="154"/>
      <c r="WRQ107" s="154"/>
      <c r="WRR107" s="154"/>
      <c r="WRS107" s="154"/>
      <c r="WRT107" s="154"/>
      <c r="WRU107" s="154"/>
      <c r="WRV107" s="154"/>
      <c r="WRW107" s="154"/>
      <c r="WRX107" s="154"/>
      <c r="WRY107" s="154"/>
      <c r="WRZ107" s="154"/>
      <c r="WSA107" s="154"/>
      <c r="WSB107" s="154"/>
      <c r="WSC107" s="154"/>
      <c r="WSD107" s="154"/>
      <c r="WSE107" s="154"/>
      <c r="WSF107" s="154"/>
      <c r="WSG107" s="154"/>
      <c r="WSH107" s="154"/>
      <c r="WSI107" s="154"/>
      <c r="WSJ107" s="154"/>
      <c r="WSK107" s="154"/>
      <c r="WSL107" s="154"/>
      <c r="WSM107" s="154"/>
      <c r="WSN107" s="154"/>
      <c r="WSO107" s="154"/>
      <c r="WSP107" s="154"/>
      <c r="WSQ107" s="154"/>
      <c r="WSR107" s="154"/>
      <c r="WSS107" s="154"/>
      <c r="WST107" s="154"/>
      <c r="WSU107" s="154"/>
      <c r="WSV107" s="154"/>
      <c r="WSW107" s="154"/>
      <c r="WSX107" s="154"/>
      <c r="WSY107" s="154"/>
      <c r="WSZ107" s="154"/>
      <c r="WTA107" s="154"/>
      <c r="WTB107" s="154"/>
      <c r="WTC107" s="154"/>
      <c r="WTD107" s="154"/>
      <c r="WTE107" s="154"/>
      <c r="WTF107" s="154"/>
      <c r="WTG107" s="154"/>
      <c r="WTH107" s="154"/>
      <c r="WTI107" s="154"/>
      <c r="WTJ107" s="154"/>
      <c r="WTK107" s="154"/>
      <c r="WTL107" s="154"/>
      <c r="WTM107" s="154"/>
      <c r="WTN107" s="154"/>
      <c r="WTO107" s="154"/>
      <c r="WTP107" s="154"/>
      <c r="WTQ107" s="154"/>
      <c r="WTR107" s="154"/>
      <c r="WTS107" s="154"/>
      <c r="WTT107" s="154"/>
      <c r="WTU107" s="154"/>
      <c r="WTV107" s="154"/>
      <c r="WTW107" s="154"/>
      <c r="WTX107" s="154"/>
      <c r="WTY107" s="154"/>
      <c r="WTZ107" s="154"/>
      <c r="WUA107" s="154"/>
      <c r="WUB107" s="154"/>
      <c r="WUC107" s="154"/>
      <c r="WUD107" s="154"/>
      <c r="WUE107" s="154"/>
      <c r="WUF107" s="154"/>
      <c r="WUG107" s="154"/>
      <c r="WUH107" s="154"/>
      <c r="WUI107" s="154"/>
      <c r="WUJ107" s="154"/>
      <c r="WUK107" s="154"/>
      <c r="WUL107" s="154"/>
      <c r="WUM107" s="154"/>
      <c r="WUN107" s="154"/>
      <c r="WUO107" s="154"/>
      <c r="WUP107" s="154"/>
      <c r="WUQ107" s="154"/>
      <c r="WUR107" s="154"/>
      <c r="WUS107" s="154"/>
      <c r="WUT107" s="154"/>
      <c r="WUU107" s="154"/>
      <c r="WUV107" s="154"/>
      <c r="WUW107" s="154"/>
      <c r="WUX107" s="154"/>
      <c r="WUY107" s="154"/>
      <c r="WUZ107" s="154"/>
      <c r="WVA107" s="154"/>
      <c r="WVB107" s="154"/>
      <c r="WVC107" s="154"/>
      <c r="WVD107" s="154"/>
      <c r="WVE107" s="154"/>
      <c r="WVF107" s="154"/>
      <c r="WVG107" s="154"/>
      <c r="WVH107" s="154"/>
      <c r="WVI107" s="154"/>
      <c r="WVJ107" s="154"/>
      <c r="WVK107" s="154"/>
      <c r="WVL107" s="154"/>
      <c r="WVM107" s="154"/>
      <c r="WVN107" s="154"/>
      <c r="WVO107" s="154"/>
      <c r="WVP107" s="154"/>
      <c r="WVQ107" s="154"/>
      <c r="WVR107" s="154"/>
      <c r="WVS107" s="154"/>
      <c r="WVT107" s="154"/>
      <c r="WVU107" s="154"/>
      <c r="WVV107" s="154"/>
      <c r="WVW107" s="154"/>
      <c r="WVX107" s="154"/>
      <c r="WVY107" s="154"/>
      <c r="WVZ107" s="154"/>
      <c r="WWA107" s="154"/>
      <c r="WWB107" s="154"/>
      <c r="WWC107" s="154"/>
      <c r="WWD107" s="154"/>
      <c r="WWE107" s="154"/>
      <c r="WWF107" s="154"/>
      <c r="WWG107" s="154"/>
      <c r="WWH107" s="154"/>
      <c r="WWI107" s="154"/>
      <c r="WWJ107" s="154"/>
      <c r="WWK107" s="154"/>
      <c r="WWL107" s="154"/>
      <c r="WWM107" s="154"/>
      <c r="WWN107" s="154"/>
      <c r="WWO107" s="154"/>
      <c r="WWP107" s="154"/>
      <c r="WWQ107" s="154"/>
      <c r="WWR107" s="154"/>
      <c r="WWS107" s="154"/>
      <c r="WWT107" s="154"/>
      <c r="WWU107" s="154"/>
      <c r="WWV107" s="154"/>
      <c r="WWW107" s="154"/>
      <c r="WWX107" s="154"/>
      <c r="WWY107" s="154"/>
      <c r="WWZ107" s="154"/>
      <c r="WXA107" s="154"/>
      <c r="WXB107" s="154"/>
      <c r="WXC107" s="154"/>
      <c r="WXD107" s="154"/>
      <c r="WXE107" s="154"/>
      <c r="WXF107" s="154"/>
      <c r="WXG107" s="154"/>
      <c r="WXH107" s="154"/>
      <c r="WXI107" s="154"/>
      <c r="WXJ107" s="154"/>
      <c r="WXK107" s="154"/>
      <c r="WXL107" s="154"/>
      <c r="WXM107" s="154"/>
      <c r="WXN107" s="154"/>
      <c r="WXO107" s="154"/>
      <c r="WXP107" s="154"/>
      <c r="WXQ107" s="154"/>
      <c r="WXR107" s="154"/>
      <c r="WXS107" s="154"/>
      <c r="WXT107" s="154"/>
      <c r="WXU107" s="154"/>
      <c r="WXV107" s="154"/>
      <c r="WXW107" s="154"/>
      <c r="WXX107" s="154"/>
      <c r="WXY107" s="154"/>
      <c r="WXZ107" s="154"/>
      <c r="WYA107" s="154"/>
      <c r="WYB107" s="154"/>
      <c r="WYC107" s="154"/>
      <c r="WYD107" s="154"/>
      <c r="WYE107" s="154"/>
      <c r="WYF107" s="154"/>
      <c r="WYG107" s="154"/>
      <c r="WYH107" s="154"/>
      <c r="WYI107" s="154"/>
      <c r="WYJ107" s="154"/>
      <c r="WYK107" s="154"/>
      <c r="WYL107" s="154"/>
      <c r="WYM107" s="154"/>
      <c r="WYN107" s="154"/>
      <c r="WYO107" s="154"/>
      <c r="WYP107" s="154"/>
      <c r="WYQ107" s="154"/>
      <c r="WYR107" s="154"/>
      <c r="WYS107" s="154"/>
      <c r="WYT107" s="154"/>
      <c r="WYU107" s="154"/>
      <c r="WYV107" s="154"/>
      <c r="WYW107" s="154"/>
      <c r="WYX107" s="154"/>
      <c r="WYY107" s="154"/>
      <c r="WYZ107" s="154"/>
      <c r="WZA107" s="154"/>
      <c r="WZB107" s="154"/>
      <c r="WZC107" s="154"/>
      <c r="WZD107" s="154"/>
      <c r="WZE107" s="154"/>
      <c r="WZF107" s="154"/>
      <c r="WZG107" s="154"/>
      <c r="WZH107" s="154"/>
      <c r="WZI107" s="154"/>
      <c r="WZJ107" s="154"/>
      <c r="WZK107" s="154"/>
      <c r="WZL107" s="154"/>
      <c r="WZM107" s="154"/>
      <c r="WZN107" s="154"/>
      <c r="WZO107" s="154"/>
      <c r="WZP107" s="154"/>
      <c r="WZQ107" s="154"/>
      <c r="WZR107" s="154"/>
      <c r="WZS107" s="154"/>
      <c r="WZT107" s="154"/>
      <c r="WZU107" s="154"/>
      <c r="WZV107" s="154"/>
      <c r="WZW107" s="154"/>
      <c r="WZX107" s="154"/>
      <c r="WZY107" s="154"/>
      <c r="WZZ107" s="154"/>
      <c r="XAA107" s="154"/>
      <c r="XAB107" s="154"/>
      <c r="XAC107" s="154"/>
      <c r="XAD107" s="154"/>
      <c r="XAE107" s="154"/>
      <c r="XAF107" s="154"/>
      <c r="XAG107" s="154"/>
      <c r="XAH107" s="154"/>
      <c r="XAI107" s="154"/>
      <c r="XAJ107" s="154"/>
      <c r="XAK107" s="154"/>
      <c r="XAL107" s="154"/>
      <c r="XAM107" s="154"/>
      <c r="XAN107" s="154"/>
      <c r="XAO107" s="154"/>
      <c r="XAP107" s="154"/>
      <c r="XAQ107" s="154"/>
      <c r="XAR107" s="154"/>
      <c r="XAS107" s="154"/>
      <c r="XAT107" s="154"/>
      <c r="XAU107" s="154"/>
      <c r="XAV107" s="154"/>
      <c r="XAW107" s="154"/>
      <c r="XAX107" s="154"/>
      <c r="XAY107" s="154"/>
      <c r="XAZ107" s="154"/>
      <c r="XBA107" s="154"/>
      <c r="XBB107" s="154"/>
      <c r="XBC107" s="154"/>
      <c r="XBD107" s="154"/>
      <c r="XBE107" s="154"/>
      <c r="XBF107" s="154"/>
      <c r="XBG107" s="154"/>
      <c r="XBH107" s="154"/>
      <c r="XBI107" s="154"/>
      <c r="XBJ107" s="154"/>
      <c r="XBK107" s="154"/>
      <c r="XBL107" s="154"/>
      <c r="XBM107" s="154"/>
      <c r="XBN107" s="154"/>
      <c r="XBO107" s="154"/>
      <c r="XBP107" s="154"/>
      <c r="XBQ107" s="154"/>
      <c r="XBR107" s="154"/>
      <c r="XBS107" s="154"/>
      <c r="XBT107" s="154"/>
      <c r="XBU107" s="154"/>
      <c r="XBV107" s="154"/>
      <c r="XBW107" s="154"/>
      <c r="XBX107" s="154"/>
      <c r="XBY107" s="154"/>
      <c r="XBZ107" s="154"/>
      <c r="XCA107" s="154"/>
      <c r="XCB107" s="154"/>
      <c r="XCC107" s="154"/>
      <c r="XCD107" s="154"/>
      <c r="XCE107" s="154"/>
      <c r="XCF107" s="154"/>
      <c r="XCG107" s="154"/>
      <c r="XCH107" s="154"/>
      <c r="XCI107" s="154"/>
      <c r="XCJ107" s="154"/>
      <c r="XCK107" s="154"/>
      <c r="XCL107" s="154"/>
      <c r="XCM107" s="154"/>
      <c r="XCN107" s="154"/>
      <c r="XCO107" s="154"/>
      <c r="XCP107" s="154"/>
      <c r="XCQ107" s="154"/>
      <c r="XCR107" s="154"/>
      <c r="XCS107" s="154"/>
      <c r="XCT107" s="154"/>
      <c r="XCU107" s="154"/>
      <c r="XCV107" s="154"/>
      <c r="XCW107" s="154"/>
      <c r="XCX107" s="154"/>
      <c r="XCY107" s="154"/>
      <c r="XCZ107" s="154"/>
      <c r="XDA107" s="154"/>
      <c r="XDB107" s="154"/>
      <c r="XDC107" s="154"/>
      <c r="XDD107" s="154"/>
      <c r="XDE107" s="154"/>
      <c r="XDF107" s="154"/>
      <c r="XDG107" s="154"/>
      <c r="XDH107" s="154"/>
      <c r="XDI107" s="154"/>
      <c r="XDJ107" s="154"/>
      <c r="XDK107" s="154"/>
      <c r="XDL107" s="154"/>
      <c r="XDM107" s="154"/>
      <c r="XDN107" s="154"/>
      <c r="XDO107" s="154"/>
      <c r="XDP107" s="154"/>
      <c r="XDQ107" s="154"/>
      <c r="XDR107" s="154"/>
      <c r="XDS107" s="154"/>
      <c r="XDT107" s="154"/>
      <c r="XDU107" s="154"/>
      <c r="XDV107" s="154"/>
      <c r="XDW107" s="154"/>
      <c r="XDX107" s="154"/>
      <c r="XDY107" s="154"/>
      <c r="XDZ107" s="154"/>
      <c r="XEA107" s="154"/>
      <c r="XEB107" s="154"/>
      <c r="XEC107" s="154"/>
      <c r="XED107" s="154"/>
      <c r="XEE107" s="154"/>
      <c r="XEF107" s="154"/>
      <c r="XEG107" s="154"/>
      <c r="XEH107" s="154"/>
      <c r="XEI107" s="154"/>
      <c r="XEJ107" s="154"/>
      <c r="XEK107" s="154"/>
      <c r="XEL107" s="154"/>
      <c r="XEM107" s="154"/>
      <c r="XEN107" s="154"/>
      <c r="XEO107" s="154"/>
      <c r="XEP107" s="154"/>
      <c r="XEQ107" s="154"/>
      <c r="XER107" s="154"/>
      <c r="XES107" s="154"/>
      <c r="XET107" s="154"/>
      <c r="XEU107" s="154"/>
      <c r="XEV107" s="154"/>
      <c r="XEW107" s="154"/>
      <c r="XEX107" s="154"/>
      <c r="XEY107" s="154"/>
      <c r="XEZ107" s="154"/>
      <c r="XFA107" s="154"/>
      <c r="XFB107" s="154"/>
      <c r="XFC107" s="154"/>
      <c r="XFD107" s="154"/>
    </row>
    <row r="108" spans="1:16384" s="141" customFormat="1" ht="13.5">
      <c r="A108" s="141" t="s">
        <v>745</v>
      </c>
      <c r="B108" s="139" t="s">
        <v>411</v>
      </c>
      <c r="C108" s="342" t="s">
        <v>611</v>
      </c>
      <c r="D108" s="154"/>
      <c r="E108" s="95">
        <v>0</v>
      </c>
      <c r="F108" s="154"/>
      <c r="G108" s="154"/>
      <c r="H108" s="154"/>
      <c r="I108" s="154"/>
      <c r="J108" s="154"/>
      <c r="K108" s="154"/>
      <c r="L108" s="154"/>
      <c r="M108" s="154"/>
      <c r="N108" s="156" t="s">
        <v>411</v>
      </c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  <c r="GU108" s="154"/>
      <c r="GV108" s="154"/>
      <c r="GW108" s="154"/>
      <c r="GX108" s="154"/>
      <c r="GY108" s="154"/>
      <c r="GZ108" s="154"/>
      <c r="HA108" s="154"/>
      <c r="HB108" s="154"/>
      <c r="HC108" s="154"/>
      <c r="HD108" s="154"/>
      <c r="HE108" s="154"/>
      <c r="HF108" s="154"/>
      <c r="HG108" s="154"/>
      <c r="HH108" s="154"/>
      <c r="HI108" s="154"/>
      <c r="HJ108" s="154"/>
      <c r="HK108" s="154"/>
      <c r="HL108" s="154"/>
      <c r="HM108" s="154"/>
      <c r="HN108" s="154"/>
      <c r="HO108" s="154"/>
      <c r="HP108" s="154"/>
      <c r="HQ108" s="154"/>
      <c r="HR108" s="154"/>
      <c r="HS108" s="154"/>
      <c r="HT108" s="154"/>
      <c r="HU108" s="154"/>
      <c r="HV108" s="154"/>
      <c r="HW108" s="154"/>
      <c r="HX108" s="154"/>
      <c r="HY108" s="154"/>
      <c r="HZ108" s="154"/>
      <c r="IA108" s="154"/>
      <c r="IB108" s="154"/>
      <c r="IC108" s="154"/>
      <c r="ID108" s="154"/>
      <c r="IE108" s="154"/>
      <c r="IF108" s="154"/>
      <c r="IG108" s="154"/>
      <c r="IH108" s="154"/>
      <c r="II108" s="154"/>
      <c r="IJ108" s="154"/>
      <c r="IK108" s="154"/>
      <c r="IL108" s="154"/>
      <c r="IM108" s="154"/>
      <c r="IN108" s="154"/>
      <c r="IO108" s="154"/>
      <c r="IP108" s="154"/>
      <c r="IQ108" s="154"/>
      <c r="IR108" s="154"/>
      <c r="IS108" s="154"/>
      <c r="IT108" s="154"/>
      <c r="IU108" s="154"/>
      <c r="IV108" s="154"/>
      <c r="IW108" s="154"/>
      <c r="IX108" s="154"/>
      <c r="IY108" s="154"/>
      <c r="IZ108" s="154"/>
      <c r="JA108" s="154"/>
      <c r="JB108" s="154"/>
      <c r="JC108" s="154"/>
      <c r="JD108" s="154"/>
      <c r="JE108" s="154"/>
      <c r="JF108" s="154"/>
      <c r="JG108" s="154"/>
      <c r="JH108" s="154"/>
      <c r="JI108" s="154"/>
      <c r="JJ108" s="154"/>
      <c r="JK108" s="154"/>
      <c r="JL108" s="154"/>
      <c r="JM108" s="154"/>
      <c r="JN108" s="154"/>
      <c r="JO108" s="154"/>
      <c r="JP108" s="154"/>
      <c r="JQ108" s="154"/>
      <c r="JR108" s="154"/>
      <c r="JS108" s="154"/>
      <c r="JT108" s="154"/>
      <c r="JU108" s="154"/>
      <c r="JV108" s="154"/>
      <c r="JW108" s="154"/>
      <c r="JX108" s="154"/>
      <c r="JY108" s="154"/>
      <c r="JZ108" s="154"/>
      <c r="KA108" s="154"/>
      <c r="KB108" s="154"/>
      <c r="KC108" s="154"/>
      <c r="KD108" s="154"/>
      <c r="KE108" s="154"/>
      <c r="KF108" s="154"/>
      <c r="KG108" s="154"/>
      <c r="KH108" s="154"/>
      <c r="KI108" s="154"/>
      <c r="KJ108" s="154"/>
      <c r="KK108" s="154"/>
      <c r="KL108" s="154"/>
      <c r="KM108" s="154"/>
      <c r="KN108" s="154"/>
      <c r="KO108" s="154"/>
      <c r="KP108" s="154"/>
      <c r="KQ108" s="154"/>
      <c r="KR108" s="154"/>
      <c r="KS108" s="154"/>
      <c r="KT108" s="154"/>
      <c r="KU108" s="154"/>
      <c r="KV108" s="154"/>
      <c r="KW108" s="154"/>
      <c r="KX108" s="154"/>
      <c r="KY108" s="154"/>
      <c r="KZ108" s="154"/>
      <c r="LA108" s="154"/>
      <c r="LB108" s="154"/>
      <c r="LC108" s="154"/>
      <c r="LD108" s="154"/>
      <c r="LE108" s="154"/>
      <c r="LF108" s="154"/>
      <c r="LG108" s="154"/>
      <c r="LH108" s="154"/>
      <c r="LI108" s="154"/>
      <c r="LJ108" s="154"/>
      <c r="LK108" s="154"/>
      <c r="LL108" s="154"/>
      <c r="LM108" s="154"/>
      <c r="LN108" s="154"/>
      <c r="LO108" s="154"/>
      <c r="LP108" s="154"/>
      <c r="LQ108" s="154"/>
      <c r="LR108" s="154"/>
      <c r="LS108" s="154"/>
      <c r="LT108" s="154"/>
      <c r="LU108" s="154"/>
      <c r="LV108" s="154"/>
      <c r="LW108" s="154"/>
      <c r="LX108" s="154"/>
      <c r="LY108" s="154"/>
      <c r="LZ108" s="154"/>
      <c r="MA108" s="154"/>
      <c r="MB108" s="154"/>
      <c r="MC108" s="154"/>
      <c r="MD108" s="154"/>
      <c r="ME108" s="154"/>
      <c r="MF108" s="154"/>
      <c r="MG108" s="154"/>
      <c r="MH108" s="154"/>
      <c r="MI108" s="154"/>
      <c r="MJ108" s="154"/>
      <c r="MK108" s="154"/>
      <c r="ML108" s="154"/>
      <c r="MM108" s="154"/>
      <c r="MN108" s="154"/>
      <c r="MO108" s="154"/>
      <c r="MP108" s="154"/>
      <c r="MQ108" s="154"/>
      <c r="MR108" s="154"/>
      <c r="MS108" s="154"/>
      <c r="MT108" s="154"/>
      <c r="MU108" s="154"/>
      <c r="MV108" s="154"/>
      <c r="MW108" s="154"/>
      <c r="MX108" s="154"/>
      <c r="MY108" s="154"/>
      <c r="MZ108" s="154"/>
      <c r="NA108" s="154"/>
      <c r="NB108" s="154"/>
      <c r="NC108" s="154"/>
      <c r="ND108" s="154"/>
      <c r="NE108" s="154"/>
      <c r="NF108" s="154"/>
      <c r="NG108" s="154"/>
      <c r="NH108" s="154"/>
      <c r="NI108" s="154"/>
      <c r="NJ108" s="154"/>
      <c r="NK108" s="154"/>
      <c r="NL108" s="154"/>
      <c r="NM108" s="154"/>
      <c r="NN108" s="154"/>
      <c r="NO108" s="154"/>
      <c r="NP108" s="154"/>
      <c r="NQ108" s="154"/>
      <c r="NR108" s="154"/>
      <c r="NS108" s="154"/>
      <c r="NT108" s="154"/>
      <c r="NU108" s="154"/>
      <c r="NV108" s="154"/>
      <c r="NW108" s="154"/>
      <c r="NX108" s="154"/>
      <c r="NY108" s="154"/>
      <c r="NZ108" s="154"/>
      <c r="OA108" s="154"/>
      <c r="OB108" s="154"/>
      <c r="OC108" s="154"/>
      <c r="OD108" s="154"/>
      <c r="OE108" s="154"/>
      <c r="OF108" s="154"/>
      <c r="OG108" s="154"/>
      <c r="OH108" s="154"/>
      <c r="OI108" s="154"/>
      <c r="OJ108" s="154"/>
      <c r="OK108" s="154"/>
      <c r="OL108" s="154"/>
      <c r="OM108" s="154"/>
      <c r="ON108" s="154"/>
      <c r="OO108" s="154"/>
      <c r="OP108" s="154"/>
      <c r="OQ108" s="154"/>
      <c r="OR108" s="154"/>
      <c r="OS108" s="154"/>
      <c r="OT108" s="154"/>
      <c r="OU108" s="154"/>
      <c r="OV108" s="154"/>
      <c r="OW108" s="154"/>
      <c r="OX108" s="154"/>
      <c r="OY108" s="154"/>
      <c r="OZ108" s="154"/>
      <c r="PA108" s="154"/>
      <c r="PB108" s="154"/>
      <c r="PC108" s="154"/>
      <c r="PD108" s="154"/>
      <c r="PE108" s="154"/>
      <c r="PF108" s="154"/>
      <c r="PG108" s="154"/>
      <c r="PH108" s="154"/>
      <c r="PI108" s="154"/>
      <c r="PJ108" s="154"/>
      <c r="PK108" s="154"/>
      <c r="PL108" s="154"/>
      <c r="PM108" s="154"/>
      <c r="PN108" s="154"/>
      <c r="PO108" s="154"/>
      <c r="PP108" s="154"/>
      <c r="PQ108" s="154"/>
      <c r="PR108" s="154"/>
      <c r="PS108" s="154"/>
      <c r="PT108" s="154"/>
      <c r="PU108" s="154"/>
      <c r="PV108" s="154"/>
      <c r="PW108" s="154"/>
      <c r="PX108" s="154"/>
      <c r="PY108" s="154"/>
      <c r="PZ108" s="154"/>
      <c r="QA108" s="154"/>
      <c r="QB108" s="154"/>
      <c r="QC108" s="154"/>
      <c r="QD108" s="154"/>
      <c r="QE108" s="154"/>
      <c r="QF108" s="154"/>
      <c r="QG108" s="154"/>
      <c r="QH108" s="154"/>
      <c r="QI108" s="154"/>
      <c r="QJ108" s="154"/>
      <c r="QK108" s="154"/>
      <c r="QL108" s="154"/>
      <c r="QM108" s="154"/>
      <c r="QN108" s="154"/>
      <c r="QO108" s="154"/>
      <c r="QP108" s="154"/>
      <c r="QQ108" s="154"/>
      <c r="QR108" s="154"/>
      <c r="QS108" s="154"/>
      <c r="QT108" s="154"/>
      <c r="QU108" s="154"/>
      <c r="QV108" s="154"/>
      <c r="QW108" s="154"/>
      <c r="QX108" s="154"/>
      <c r="QY108" s="154"/>
      <c r="QZ108" s="154"/>
      <c r="RA108" s="154"/>
      <c r="RB108" s="154"/>
      <c r="RC108" s="154"/>
      <c r="RD108" s="154"/>
      <c r="RE108" s="154"/>
      <c r="RF108" s="154"/>
      <c r="RG108" s="154"/>
      <c r="RH108" s="154"/>
      <c r="RI108" s="154"/>
      <c r="RJ108" s="154"/>
      <c r="RK108" s="154"/>
      <c r="RL108" s="154"/>
      <c r="RM108" s="154"/>
      <c r="RN108" s="154"/>
      <c r="RO108" s="154"/>
      <c r="RP108" s="154"/>
      <c r="RQ108" s="154"/>
      <c r="RR108" s="154"/>
      <c r="RS108" s="154"/>
      <c r="RT108" s="154"/>
      <c r="RU108" s="154"/>
      <c r="RV108" s="154"/>
      <c r="RW108" s="154"/>
      <c r="RX108" s="154"/>
      <c r="RY108" s="154"/>
      <c r="RZ108" s="154"/>
      <c r="SA108" s="154"/>
      <c r="SB108" s="154"/>
      <c r="SC108" s="154"/>
      <c r="SD108" s="154"/>
      <c r="SE108" s="154"/>
      <c r="SF108" s="154"/>
      <c r="SG108" s="154"/>
      <c r="SH108" s="154"/>
      <c r="SI108" s="154"/>
      <c r="SJ108" s="154"/>
      <c r="SK108" s="154"/>
      <c r="SL108" s="154"/>
      <c r="SM108" s="154"/>
      <c r="SN108" s="154"/>
      <c r="SO108" s="154"/>
      <c r="SP108" s="154"/>
      <c r="SQ108" s="154"/>
      <c r="SR108" s="154"/>
      <c r="SS108" s="154"/>
      <c r="ST108" s="154"/>
      <c r="SU108" s="154"/>
      <c r="SV108" s="154"/>
      <c r="SW108" s="154"/>
      <c r="SX108" s="154"/>
      <c r="SY108" s="154"/>
      <c r="SZ108" s="154"/>
      <c r="TA108" s="154"/>
      <c r="TB108" s="154"/>
      <c r="TC108" s="154"/>
      <c r="TD108" s="154"/>
      <c r="TE108" s="154"/>
      <c r="TF108" s="154"/>
      <c r="TG108" s="154"/>
      <c r="TH108" s="154"/>
      <c r="TI108" s="154"/>
      <c r="TJ108" s="154"/>
      <c r="TK108" s="154"/>
      <c r="TL108" s="154"/>
      <c r="TM108" s="154"/>
      <c r="TN108" s="154"/>
      <c r="TO108" s="154"/>
      <c r="TP108" s="154"/>
      <c r="TQ108" s="154"/>
      <c r="TR108" s="154"/>
      <c r="TS108" s="154"/>
      <c r="TT108" s="154"/>
      <c r="TU108" s="154"/>
      <c r="TV108" s="154"/>
      <c r="TW108" s="154"/>
      <c r="TX108" s="154"/>
      <c r="TY108" s="154"/>
      <c r="TZ108" s="154"/>
      <c r="UA108" s="154"/>
      <c r="UB108" s="154"/>
      <c r="UC108" s="154"/>
      <c r="UD108" s="154"/>
      <c r="UE108" s="154"/>
      <c r="UF108" s="154"/>
      <c r="UG108" s="154"/>
      <c r="UH108" s="154"/>
      <c r="UI108" s="154"/>
      <c r="UJ108" s="154"/>
      <c r="UK108" s="154"/>
      <c r="UL108" s="154"/>
      <c r="UM108" s="154"/>
      <c r="UN108" s="154"/>
      <c r="UO108" s="154"/>
      <c r="UP108" s="154"/>
      <c r="UQ108" s="154"/>
      <c r="UR108" s="154"/>
      <c r="US108" s="154"/>
      <c r="UT108" s="154"/>
      <c r="UU108" s="154"/>
      <c r="UV108" s="154"/>
      <c r="UW108" s="154"/>
      <c r="UX108" s="154"/>
      <c r="UY108" s="154"/>
      <c r="UZ108" s="154"/>
      <c r="VA108" s="154"/>
      <c r="VB108" s="154"/>
      <c r="VC108" s="154"/>
      <c r="VD108" s="154"/>
      <c r="VE108" s="154"/>
      <c r="VF108" s="154"/>
      <c r="VG108" s="154"/>
      <c r="VH108" s="154"/>
      <c r="VI108" s="154"/>
      <c r="VJ108" s="154"/>
      <c r="VK108" s="154"/>
      <c r="VL108" s="154"/>
      <c r="VM108" s="154"/>
      <c r="VN108" s="154"/>
      <c r="VO108" s="154"/>
      <c r="VP108" s="154"/>
      <c r="VQ108" s="154"/>
      <c r="VR108" s="154"/>
      <c r="VS108" s="154"/>
      <c r="VT108" s="154"/>
      <c r="VU108" s="154"/>
      <c r="VV108" s="154"/>
      <c r="VW108" s="154"/>
      <c r="VX108" s="154"/>
      <c r="VY108" s="154"/>
      <c r="VZ108" s="154"/>
      <c r="WA108" s="154"/>
      <c r="WB108" s="154"/>
      <c r="WC108" s="154"/>
      <c r="WD108" s="154"/>
      <c r="WE108" s="154"/>
      <c r="WF108" s="154"/>
      <c r="WG108" s="154"/>
      <c r="WH108" s="154"/>
      <c r="WI108" s="154"/>
      <c r="WJ108" s="154"/>
      <c r="WK108" s="154"/>
      <c r="WL108" s="154"/>
      <c r="WM108" s="154"/>
      <c r="WN108" s="154"/>
      <c r="WO108" s="154"/>
      <c r="WP108" s="154"/>
      <c r="WQ108" s="154"/>
      <c r="WR108" s="154"/>
      <c r="WS108" s="154"/>
      <c r="WT108" s="154"/>
      <c r="WU108" s="154"/>
      <c r="WV108" s="154"/>
      <c r="WW108" s="154"/>
      <c r="WX108" s="154"/>
      <c r="WY108" s="154"/>
      <c r="WZ108" s="154"/>
      <c r="XA108" s="154"/>
      <c r="XB108" s="154"/>
      <c r="XC108" s="154"/>
      <c r="XD108" s="154"/>
      <c r="XE108" s="154"/>
      <c r="XF108" s="154"/>
      <c r="XG108" s="154"/>
      <c r="XH108" s="154"/>
      <c r="XI108" s="154"/>
      <c r="XJ108" s="154"/>
      <c r="XK108" s="154"/>
      <c r="XL108" s="154"/>
      <c r="XM108" s="154"/>
      <c r="XN108" s="154"/>
      <c r="XO108" s="154"/>
      <c r="XP108" s="154"/>
      <c r="XQ108" s="154"/>
      <c r="XR108" s="154"/>
      <c r="XS108" s="154"/>
      <c r="XT108" s="154"/>
      <c r="XU108" s="154"/>
      <c r="XV108" s="154"/>
      <c r="XW108" s="154"/>
      <c r="XX108" s="154"/>
      <c r="XY108" s="154"/>
      <c r="XZ108" s="154"/>
      <c r="YA108" s="154"/>
      <c r="YB108" s="154"/>
      <c r="YC108" s="154"/>
      <c r="YD108" s="154"/>
      <c r="YE108" s="154"/>
      <c r="YF108" s="154"/>
      <c r="YG108" s="154"/>
      <c r="YH108" s="154"/>
      <c r="YI108" s="154"/>
      <c r="YJ108" s="154"/>
      <c r="YK108" s="154"/>
      <c r="YL108" s="154"/>
      <c r="YM108" s="154"/>
      <c r="YN108" s="154"/>
      <c r="YO108" s="154"/>
      <c r="YP108" s="154"/>
      <c r="YQ108" s="154"/>
      <c r="YR108" s="154"/>
      <c r="YS108" s="154"/>
      <c r="YT108" s="154"/>
      <c r="YU108" s="154"/>
      <c r="YV108" s="154"/>
      <c r="YW108" s="154"/>
      <c r="YX108" s="154"/>
      <c r="YY108" s="154"/>
      <c r="YZ108" s="154"/>
      <c r="ZA108" s="154"/>
      <c r="ZB108" s="154"/>
      <c r="ZC108" s="154"/>
      <c r="ZD108" s="154"/>
      <c r="ZE108" s="154"/>
      <c r="ZF108" s="154"/>
      <c r="ZG108" s="154"/>
      <c r="ZH108" s="154"/>
      <c r="ZI108" s="154"/>
      <c r="ZJ108" s="154"/>
      <c r="ZK108" s="154"/>
      <c r="ZL108" s="154"/>
      <c r="ZM108" s="154"/>
      <c r="ZN108" s="154"/>
      <c r="ZO108" s="154"/>
      <c r="ZP108" s="154"/>
      <c r="ZQ108" s="154"/>
      <c r="ZR108" s="154"/>
      <c r="ZS108" s="154"/>
      <c r="ZT108" s="154"/>
      <c r="ZU108" s="154"/>
      <c r="ZV108" s="154"/>
      <c r="ZW108" s="154"/>
      <c r="ZX108" s="154"/>
      <c r="ZY108" s="154"/>
      <c r="ZZ108" s="154"/>
      <c r="AAA108" s="154"/>
      <c r="AAB108" s="154"/>
      <c r="AAC108" s="154"/>
      <c r="AAD108" s="154"/>
      <c r="AAE108" s="154"/>
      <c r="AAF108" s="154"/>
      <c r="AAG108" s="154"/>
      <c r="AAH108" s="154"/>
      <c r="AAI108" s="154"/>
      <c r="AAJ108" s="154"/>
      <c r="AAK108" s="154"/>
      <c r="AAL108" s="154"/>
      <c r="AAM108" s="154"/>
      <c r="AAN108" s="154"/>
      <c r="AAO108" s="154"/>
      <c r="AAP108" s="154"/>
      <c r="AAQ108" s="154"/>
      <c r="AAR108" s="154"/>
      <c r="AAS108" s="154"/>
      <c r="AAT108" s="154"/>
      <c r="AAU108" s="154"/>
      <c r="AAV108" s="154"/>
      <c r="AAW108" s="154"/>
      <c r="AAX108" s="154"/>
      <c r="AAY108" s="154"/>
      <c r="AAZ108" s="154"/>
      <c r="ABA108" s="154"/>
      <c r="ABB108" s="154"/>
      <c r="ABC108" s="154"/>
      <c r="ABD108" s="154"/>
      <c r="ABE108" s="154"/>
      <c r="ABF108" s="154"/>
      <c r="ABG108" s="154"/>
      <c r="ABH108" s="154"/>
      <c r="ABI108" s="154"/>
      <c r="ABJ108" s="154"/>
      <c r="ABK108" s="154"/>
      <c r="ABL108" s="154"/>
      <c r="ABM108" s="154"/>
      <c r="ABN108" s="154"/>
      <c r="ABO108" s="154"/>
      <c r="ABP108" s="154"/>
      <c r="ABQ108" s="154"/>
      <c r="ABR108" s="154"/>
      <c r="ABS108" s="154"/>
      <c r="ABT108" s="154"/>
      <c r="ABU108" s="154"/>
      <c r="ABV108" s="154"/>
      <c r="ABW108" s="154"/>
      <c r="ABX108" s="154"/>
      <c r="ABY108" s="154"/>
      <c r="ABZ108" s="154"/>
      <c r="ACA108" s="154"/>
      <c r="ACB108" s="154"/>
      <c r="ACC108" s="154"/>
      <c r="ACD108" s="154"/>
      <c r="ACE108" s="154"/>
      <c r="ACF108" s="154"/>
      <c r="ACG108" s="154"/>
      <c r="ACH108" s="154"/>
      <c r="ACI108" s="154"/>
      <c r="ACJ108" s="154"/>
      <c r="ACK108" s="154"/>
      <c r="ACL108" s="154"/>
      <c r="ACM108" s="154"/>
      <c r="ACN108" s="154"/>
      <c r="ACO108" s="154"/>
      <c r="ACP108" s="154"/>
      <c r="ACQ108" s="154"/>
      <c r="ACR108" s="154"/>
      <c r="ACS108" s="154"/>
      <c r="ACT108" s="154"/>
      <c r="ACU108" s="154"/>
      <c r="ACV108" s="154"/>
      <c r="ACW108" s="154"/>
      <c r="ACX108" s="154"/>
      <c r="ACY108" s="154"/>
      <c r="ACZ108" s="154"/>
      <c r="ADA108" s="154"/>
      <c r="ADB108" s="154"/>
      <c r="ADC108" s="154"/>
      <c r="ADD108" s="154"/>
      <c r="ADE108" s="154"/>
      <c r="ADF108" s="154"/>
      <c r="ADG108" s="154"/>
      <c r="ADH108" s="154"/>
      <c r="ADI108" s="154"/>
      <c r="ADJ108" s="154"/>
      <c r="ADK108" s="154"/>
      <c r="ADL108" s="154"/>
      <c r="ADM108" s="154"/>
      <c r="ADN108" s="154"/>
      <c r="ADO108" s="154"/>
      <c r="ADP108" s="154"/>
      <c r="ADQ108" s="154"/>
      <c r="ADR108" s="154"/>
      <c r="ADS108" s="154"/>
      <c r="ADT108" s="154"/>
      <c r="ADU108" s="154"/>
      <c r="ADV108" s="154"/>
      <c r="ADW108" s="154"/>
      <c r="ADX108" s="154"/>
      <c r="ADY108" s="154"/>
      <c r="ADZ108" s="154"/>
      <c r="AEA108" s="154"/>
      <c r="AEB108" s="154"/>
      <c r="AEC108" s="154"/>
      <c r="AED108" s="154"/>
      <c r="AEE108" s="154"/>
      <c r="AEF108" s="154"/>
      <c r="AEG108" s="154"/>
      <c r="AEH108" s="154"/>
      <c r="AEI108" s="154"/>
      <c r="AEJ108" s="154"/>
      <c r="AEK108" s="154"/>
      <c r="AEL108" s="154"/>
      <c r="AEM108" s="154"/>
      <c r="AEN108" s="154"/>
      <c r="AEO108" s="154"/>
      <c r="AEP108" s="154"/>
      <c r="AEQ108" s="154"/>
      <c r="AER108" s="154"/>
      <c r="AES108" s="154"/>
      <c r="AET108" s="154"/>
      <c r="AEU108" s="154"/>
      <c r="AEV108" s="154"/>
      <c r="AEW108" s="154"/>
      <c r="AEX108" s="154"/>
      <c r="AEY108" s="154"/>
      <c r="AEZ108" s="154"/>
      <c r="AFA108" s="154"/>
      <c r="AFB108" s="154"/>
      <c r="AFC108" s="154"/>
      <c r="AFD108" s="154"/>
      <c r="AFE108" s="154"/>
      <c r="AFF108" s="154"/>
      <c r="AFG108" s="154"/>
      <c r="AFH108" s="154"/>
      <c r="AFI108" s="154"/>
      <c r="AFJ108" s="154"/>
      <c r="AFK108" s="154"/>
      <c r="AFL108" s="154"/>
      <c r="AFM108" s="154"/>
      <c r="AFN108" s="154"/>
      <c r="AFO108" s="154"/>
      <c r="AFP108" s="154"/>
      <c r="AFQ108" s="154"/>
      <c r="AFR108" s="154"/>
      <c r="AFS108" s="154"/>
      <c r="AFT108" s="154"/>
      <c r="AFU108" s="154"/>
      <c r="AFV108" s="154"/>
      <c r="AFW108" s="154"/>
      <c r="AFX108" s="154"/>
      <c r="AFY108" s="154"/>
      <c r="AFZ108" s="154"/>
      <c r="AGA108" s="154"/>
      <c r="AGB108" s="154"/>
      <c r="AGC108" s="154"/>
      <c r="AGD108" s="154"/>
      <c r="AGE108" s="154"/>
      <c r="AGF108" s="154"/>
      <c r="AGG108" s="154"/>
      <c r="AGH108" s="154"/>
      <c r="AGI108" s="154"/>
      <c r="AGJ108" s="154"/>
      <c r="AGK108" s="154"/>
      <c r="AGL108" s="154"/>
      <c r="AGM108" s="154"/>
      <c r="AGN108" s="154"/>
      <c r="AGO108" s="154"/>
      <c r="AGP108" s="154"/>
      <c r="AGQ108" s="154"/>
      <c r="AGR108" s="154"/>
      <c r="AGS108" s="154"/>
      <c r="AGT108" s="154"/>
      <c r="AGU108" s="154"/>
      <c r="AGV108" s="154"/>
      <c r="AGW108" s="154"/>
      <c r="AGX108" s="154"/>
      <c r="AGY108" s="154"/>
      <c r="AGZ108" s="154"/>
      <c r="AHA108" s="154"/>
      <c r="AHB108" s="154"/>
      <c r="AHC108" s="154"/>
      <c r="AHD108" s="154"/>
      <c r="AHE108" s="154"/>
      <c r="AHF108" s="154"/>
      <c r="AHG108" s="154"/>
      <c r="AHH108" s="154"/>
      <c r="AHI108" s="154"/>
      <c r="AHJ108" s="154"/>
      <c r="AHK108" s="154"/>
      <c r="AHL108" s="154"/>
      <c r="AHM108" s="154"/>
      <c r="AHN108" s="154"/>
      <c r="AHO108" s="154"/>
      <c r="AHP108" s="154"/>
      <c r="AHQ108" s="154"/>
      <c r="AHR108" s="154"/>
      <c r="AHS108" s="154"/>
      <c r="AHT108" s="154"/>
      <c r="AHU108" s="154"/>
      <c r="AHV108" s="154"/>
      <c r="AHW108" s="154"/>
      <c r="AHX108" s="154"/>
      <c r="AHY108" s="154"/>
      <c r="AHZ108" s="154"/>
      <c r="AIA108" s="154"/>
      <c r="AIB108" s="154"/>
      <c r="AIC108" s="154"/>
      <c r="AID108" s="154"/>
      <c r="AIE108" s="154"/>
      <c r="AIF108" s="154"/>
      <c r="AIG108" s="154"/>
      <c r="AIH108" s="154"/>
      <c r="AII108" s="154"/>
      <c r="AIJ108" s="154"/>
      <c r="AIK108" s="154"/>
      <c r="AIL108" s="154"/>
      <c r="AIM108" s="154"/>
      <c r="AIN108" s="154"/>
      <c r="AIO108" s="154"/>
      <c r="AIP108" s="154"/>
      <c r="AIQ108" s="154"/>
      <c r="AIR108" s="154"/>
      <c r="AIS108" s="154"/>
      <c r="AIT108" s="154"/>
      <c r="AIU108" s="154"/>
      <c r="AIV108" s="154"/>
      <c r="AIW108" s="154"/>
      <c r="AIX108" s="154"/>
      <c r="AIY108" s="154"/>
      <c r="AIZ108" s="154"/>
      <c r="AJA108" s="154"/>
      <c r="AJB108" s="154"/>
      <c r="AJC108" s="154"/>
      <c r="AJD108" s="154"/>
      <c r="AJE108" s="154"/>
      <c r="AJF108" s="154"/>
      <c r="AJG108" s="154"/>
      <c r="AJH108" s="154"/>
      <c r="AJI108" s="154"/>
      <c r="AJJ108" s="154"/>
      <c r="AJK108" s="154"/>
      <c r="AJL108" s="154"/>
      <c r="AJM108" s="154"/>
      <c r="AJN108" s="154"/>
      <c r="AJO108" s="154"/>
      <c r="AJP108" s="154"/>
      <c r="AJQ108" s="154"/>
      <c r="AJR108" s="154"/>
      <c r="AJS108" s="154"/>
      <c r="AJT108" s="154"/>
      <c r="AJU108" s="154"/>
      <c r="AJV108" s="154"/>
      <c r="AJW108" s="154"/>
      <c r="AJX108" s="154"/>
      <c r="AJY108" s="154"/>
      <c r="AJZ108" s="154"/>
      <c r="AKA108" s="154"/>
      <c r="AKB108" s="154"/>
      <c r="AKC108" s="154"/>
      <c r="AKD108" s="154"/>
      <c r="AKE108" s="154"/>
      <c r="AKF108" s="154"/>
      <c r="AKG108" s="154"/>
      <c r="AKH108" s="154"/>
      <c r="AKI108" s="154"/>
      <c r="AKJ108" s="154"/>
      <c r="AKK108" s="154"/>
      <c r="AKL108" s="154"/>
      <c r="AKM108" s="154"/>
      <c r="AKN108" s="154"/>
      <c r="AKO108" s="154"/>
      <c r="AKP108" s="154"/>
      <c r="AKQ108" s="154"/>
      <c r="AKR108" s="154"/>
      <c r="AKS108" s="154"/>
      <c r="AKT108" s="154"/>
      <c r="AKU108" s="154"/>
      <c r="AKV108" s="154"/>
      <c r="AKW108" s="154"/>
      <c r="AKX108" s="154"/>
      <c r="AKY108" s="154"/>
      <c r="AKZ108" s="154"/>
      <c r="ALA108" s="154"/>
      <c r="ALB108" s="154"/>
      <c r="ALC108" s="154"/>
      <c r="ALD108" s="154"/>
      <c r="ALE108" s="154"/>
      <c r="ALF108" s="154"/>
      <c r="ALG108" s="154"/>
      <c r="ALH108" s="154"/>
      <c r="ALI108" s="154"/>
      <c r="ALJ108" s="154"/>
      <c r="ALK108" s="154"/>
      <c r="ALL108" s="154"/>
      <c r="ALM108" s="154"/>
      <c r="ALN108" s="154"/>
      <c r="ALO108" s="154"/>
      <c r="ALP108" s="154"/>
      <c r="ALQ108" s="154"/>
      <c r="ALR108" s="154"/>
      <c r="ALS108" s="154"/>
      <c r="ALT108" s="154"/>
      <c r="ALU108" s="154"/>
      <c r="ALV108" s="154"/>
      <c r="ALW108" s="154"/>
      <c r="ALX108" s="154"/>
      <c r="ALY108" s="154"/>
      <c r="ALZ108" s="154"/>
      <c r="AMA108" s="154"/>
      <c r="AMB108" s="154"/>
      <c r="AMC108" s="154"/>
      <c r="AMD108" s="154"/>
      <c r="AME108" s="154"/>
      <c r="AMF108" s="154"/>
      <c r="AMG108" s="154"/>
      <c r="AMH108" s="154"/>
      <c r="AMI108" s="154"/>
      <c r="AMJ108" s="154"/>
      <c r="AMK108" s="154"/>
      <c r="AML108" s="154"/>
      <c r="AMM108" s="154"/>
      <c r="AMN108" s="154"/>
      <c r="AMO108" s="154"/>
      <c r="AMP108" s="154"/>
      <c r="AMQ108" s="154"/>
      <c r="AMR108" s="154"/>
      <c r="AMS108" s="154"/>
      <c r="AMT108" s="154"/>
      <c r="AMU108" s="154"/>
      <c r="AMV108" s="154"/>
      <c r="AMW108" s="154"/>
      <c r="AMX108" s="154"/>
      <c r="AMY108" s="154"/>
      <c r="AMZ108" s="154"/>
      <c r="ANA108" s="154"/>
      <c r="ANB108" s="154"/>
      <c r="ANC108" s="154"/>
      <c r="AND108" s="154"/>
      <c r="ANE108" s="154"/>
      <c r="ANF108" s="154"/>
      <c r="ANG108" s="154"/>
      <c r="ANH108" s="154"/>
      <c r="ANI108" s="154"/>
      <c r="ANJ108" s="154"/>
      <c r="ANK108" s="154"/>
      <c r="ANL108" s="154"/>
      <c r="ANM108" s="154"/>
      <c r="ANN108" s="154"/>
      <c r="ANO108" s="154"/>
      <c r="ANP108" s="154"/>
      <c r="ANQ108" s="154"/>
      <c r="ANR108" s="154"/>
      <c r="ANS108" s="154"/>
      <c r="ANT108" s="154"/>
      <c r="ANU108" s="154"/>
      <c r="ANV108" s="154"/>
      <c r="ANW108" s="154"/>
      <c r="ANX108" s="154"/>
      <c r="ANY108" s="154"/>
      <c r="ANZ108" s="154"/>
      <c r="AOA108" s="154"/>
      <c r="AOB108" s="154"/>
      <c r="AOC108" s="154"/>
      <c r="AOD108" s="154"/>
      <c r="AOE108" s="154"/>
      <c r="AOF108" s="154"/>
      <c r="AOG108" s="154"/>
      <c r="AOH108" s="154"/>
      <c r="AOI108" s="154"/>
      <c r="AOJ108" s="154"/>
      <c r="AOK108" s="154"/>
      <c r="AOL108" s="154"/>
      <c r="AOM108" s="154"/>
      <c r="AON108" s="154"/>
      <c r="AOO108" s="154"/>
      <c r="AOP108" s="154"/>
      <c r="AOQ108" s="154"/>
      <c r="AOR108" s="154"/>
      <c r="AOS108" s="154"/>
      <c r="AOT108" s="154"/>
      <c r="AOU108" s="154"/>
      <c r="AOV108" s="154"/>
      <c r="AOW108" s="154"/>
      <c r="AOX108" s="154"/>
      <c r="AOY108" s="154"/>
      <c r="AOZ108" s="154"/>
      <c r="APA108" s="154"/>
      <c r="APB108" s="154"/>
      <c r="APC108" s="154"/>
      <c r="APD108" s="154"/>
      <c r="APE108" s="154"/>
      <c r="APF108" s="154"/>
      <c r="APG108" s="154"/>
      <c r="APH108" s="154"/>
      <c r="API108" s="154"/>
      <c r="APJ108" s="154"/>
      <c r="APK108" s="154"/>
      <c r="APL108" s="154"/>
      <c r="APM108" s="154"/>
      <c r="APN108" s="154"/>
      <c r="APO108" s="154"/>
      <c r="APP108" s="154"/>
      <c r="APQ108" s="154"/>
      <c r="APR108" s="154"/>
      <c r="APS108" s="154"/>
      <c r="APT108" s="154"/>
      <c r="APU108" s="154"/>
      <c r="APV108" s="154"/>
      <c r="APW108" s="154"/>
      <c r="APX108" s="154"/>
      <c r="APY108" s="154"/>
      <c r="APZ108" s="154"/>
      <c r="AQA108" s="154"/>
      <c r="AQB108" s="154"/>
      <c r="AQC108" s="154"/>
      <c r="AQD108" s="154"/>
      <c r="AQE108" s="154"/>
      <c r="AQF108" s="154"/>
      <c r="AQG108" s="154"/>
      <c r="AQH108" s="154"/>
      <c r="AQI108" s="154"/>
      <c r="AQJ108" s="154"/>
      <c r="AQK108" s="154"/>
      <c r="AQL108" s="154"/>
      <c r="AQM108" s="154"/>
      <c r="AQN108" s="154"/>
      <c r="AQO108" s="154"/>
      <c r="AQP108" s="154"/>
      <c r="AQQ108" s="154"/>
      <c r="AQR108" s="154"/>
      <c r="AQS108" s="154"/>
      <c r="AQT108" s="154"/>
      <c r="AQU108" s="154"/>
      <c r="AQV108" s="154"/>
      <c r="AQW108" s="154"/>
      <c r="AQX108" s="154"/>
      <c r="AQY108" s="154"/>
      <c r="AQZ108" s="154"/>
      <c r="ARA108" s="154"/>
      <c r="ARB108" s="154"/>
      <c r="ARC108" s="154"/>
      <c r="ARD108" s="154"/>
      <c r="ARE108" s="154"/>
      <c r="ARF108" s="154"/>
      <c r="ARG108" s="154"/>
      <c r="ARH108" s="154"/>
      <c r="ARI108" s="154"/>
      <c r="ARJ108" s="154"/>
      <c r="ARK108" s="154"/>
      <c r="ARL108" s="154"/>
      <c r="ARM108" s="154"/>
      <c r="ARN108" s="154"/>
      <c r="ARO108" s="154"/>
      <c r="ARP108" s="154"/>
      <c r="ARQ108" s="154"/>
      <c r="ARR108" s="154"/>
      <c r="ARS108" s="154"/>
      <c r="ART108" s="154"/>
      <c r="ARU108" s="154"/>
      <c r="ARV108" s="154"/>
      <c r="ARW108" s="154"/>
      <c r="ARX108" s="154"/>
      <c r="ARY108" s="154"/>
      <c r="ARZ108" s="154"/>
      <c r="ASA108" s="154"/>
      <c r="ASB108" s="154"/>
      <c r="ASC108" s="154"/>
      <c r="ASD108" s="154"/>
      <c r="ASE108" s="154"/>
      <c r="ASF108" s="154"/>
      <c r="ASG108" s="154"/>
      <c r="ASH108" s="154"/>
      <c r="ASI108" s="154"/>
      <c r="ASJ108" s="154"/>
      <c r="ASK108" s="154"/>
      <c r="ASL108" s="154"/>
      <c r="ASM108" s="154"/>
      <c r="ASN108" s="154"/>
      <c r="ASO108" s="154"/>
      <c r="ASP108" s="154"/>
      <c r="ASQ108" s="154"/>
      <c r="ASR108" s="154"/>
      <c r="ASS108" s="154"/>
      <c r="AST108" s="154"/>
      <c r="ASU108" s="154"/>
      <c r="ASV108" s="154"/>
      <c r="ASW108" s="154"/>
      <c r="ASX108" s="154"/>
      <c r="ASY108" s="154"/>
      <c r="ASZ108" s="154"/>
      <c r="ATA108" s="154"/>
      <c r="ATB108" s="154"/>
      <c r="ATC108" s="154"/>
      <c r="ATD108" s="154"/>
      <c r="ATE108" s="154"/>
      <c r="ATF108" s="154"/>
      <c r="ATG108" s="154"/>
      <c r="ATH108" s="154"/>
      <c r="ATI108" s="154"/>
      <c r="ATJ108" s="154"/>
      <c r="ATK108" s="154"/>
      <c r="ATL108" s="154"/>
      <c r="ATM108" s="154"/>
      <c r="ATN108" s="154"/>
      <c r="ATO108" s="154"/>
      <c r="ATP108" s="154"/>
      <c r="ATQ108" s="154"/>
      <c r="ATR108" s="154"/>
      <c r="ATS108" s="154"/>
      <c r="ATT108" s="154"/>
      <c r="ATU108" s="154"/>
      <c r="ATV108" s="154"/>
      <c r="ATW108" s="154"/>
      <c r="ATX108" s="154"/>
      <c r="ATY108" s="154"/>
      <c r="ATZ108" s="154"/>
      <c r="AUA108" s="154"/>
      <c r="AUB108" s="154"/>
      <c r="AUC108" s="154"/>
      <c r="AUD108" s="154"/>
      <c r="AUE108" s="154"/>
      <c r="AUF108" s="154"/>
      <c r="AUG108" s="154"/>
      <c r="AUH108" s="154"/>
      <c r="AUI108" s="154"/>
      <c r="AUJ108" s="154"/>
      <c r="AUK108" s="154"/>
      <c r="AUL108" s="154"/>
      <c r="AUM108" s="154"/>
      <c r="AUN108" s="154"/>
      <c r="AUO108" s="154"/>
      <c r="AUP108" s="154"/>
      <c r="AUQ108" s="154"/>
      <c r="AUR108" s="154"/>
      <c r="AUS108" s="154"/>
      <c r="AUT108" s="154"/>
      <c r="AUU108" s="154"/>
      <c r="AUV108" s="154"/>
      <c r="AUW108" s="154"/>
      <c r="AUX108" s="154"/>
      <c r="AUY108" s="154"/>
      <c r="AUZ108" s="154"/>
      <c r="AVA108" s="154"/>
      <c r="AVB108" s="154"/>
      <c r="AVC108" s="154"/>
      <c r="AVD108" s="154"/>
      <c r="AVE108" s="154"/>
      <c r="AVF108" s="154"/>
      <c r="AVG108" s="154"/>
      <c r="AVH108" s="154"/>
      <c r="AVI108" s="154"/>
      <c r="AVJ108" s="154"/>
      <c r="AVK108" s="154"/>
      <c r="AVL108" s="154"/>
      <c r="AVM108" s="154"/>
      <c r="AVN108" s="154"/>
      <c r="AVO108" s="154"/>
      <c r="AVP108" s="154"/>
      <c r="AVQ108" s="154"/>
      <c r="AVR108" s="154"/>
      <c r="AVS108" s="154"/>
      <c r="AVT108" s="154"/>
      <c r="AVU108" s="154"/>
      <c r="AVV108" s="154"/>
      <c r="AVW108" s="154"/>
      <c r="AVX108" s="154"/>
      <c r="AVY108" s="154"/>
      <c r="AVZ108" s="154"/>
      <c r="AWA108" s="154"/>
      <c r="AWB108" s="154"/>
      <c r="AWC108" s="154"/>
      <c r="AWD108" s="154"/>
      <c r="AWE108" s="154"/>
      <c r="AWF108" s="154"/>
      <c r="AWG108" s="154"/>
      <c r="AWH108" s="154"/>
      <c r="AWI108" s="154"/>
      <c r="AWJ108" s="154"/>
      <c r="AWK108" s="154"/>
      <c r="AWL108" s="154"/>
      <c r="AWM108" s="154"/>
      <c r="AWN108" s="154"/>
      <c r="AWO108" s="154"/>
      <c r="AWP108" s="154"/>
      <c r="AWQ108" s="154"/>
      <c r="AWR108" s="154"/>
      <c r="AWS108" s="154"/>
      <c r="AWT108" s="154"/>
      <c r="AWU108" s="154"/>
      <c r="AWV108" s="154"/>
      <c r="AWW108" s="154"/>
      <c r="AWX108" s="154"/>
      <c r="AWY108" s="154"/>
      <c r="AWZ108" s="154"/>
      <c r="AXA108" s="154"/>
      <c r="AXB108" s="154"/>
      <c r="AXC108" s="154"/>
      <c r="AXD108" s="154"/>
      <c r="AXE108" s="154"/>
      <c r="AXF108" s="154"/>
      <c r="AXG108" s="154"/>
      <c r="AXH108" s="154"/>
      <c r="AXI108" s="154"/>
      <c r="AXJ108" s="154"/>
      <c r="AXK108" s="154"/>
      <c r="AXL108" s="154"/>
      <c r="AXM108" s="154"/>
      <c r="AXN108" s="154"/>
      <c r="AXO108" s="154"/>
      <c r="AXP108" s="154"/>
      <c r="AXQ108" s="154"/>
      <c r="AXR108" s="154"/>
      <c r="AXS108" s="154"/>
      <c r="AXT108" s="154"/>
      <c r="AXU108" s="154"/>
      <c r="AXV108" s="154"/>
      <c r="AXW108" s="154"/>
      <c r="AXX108" s="154"/>
      <c r="AXY108" s="154"/>
      <c r="AXZ108" s="154"/>
      <c r="AYA108" s="154"/>
      <c r="AYB108" s="154"/>
      <c r="AYC108" s="154"/>
      <c r="AYD108" s="154"/>
      <c r="AYE108" s="154"/>
      <c r="AYF108" s="154"/>
      <c r="AYG108" s="154"/>
      <c r="AYH108" s="154"/>
      <c r="AYI108" s="154"/>
      <c r="AYJ108" s="154"/>
      <c r="AYK108" s="154"/>
      <c r="AYL108" s="154"/>
      <c r="AYM108" s="154"/>
      <c r="AYN108" s="154"/>
      <c r="AYO108" s="154"/>
      <c r="AYP108" s="154"/>
      <c r="AYQ108" s="154"/>
      <c r="AYR108" s="154"/>
      <c r="AYS108" s="154"/>
      <c r="AYT108" s="154"/>
      <c r="AYU108" s="154"/>
      <c r="AYV108" s="154"/>
      <c r="AYW108" s="154"/>
      <c r="AYX108" s="154"/>
      <c r="AYY108" s="154"/>
      <c r="AYZ108" s="154"/>
      <c r="AZA108" s="154"/>
      <c r="AZB108" s="154"/>
      <c r="AZC108" s="154"/>
      <c r="AZD108" s="154"/>
      <c r="AZE108" s="154"/>
      <c r="AZF108" s="154"/>
      <c r="AZG108" s="154"/>
      <c r="AZH108" s="154"/>
      <c r="AZI108" s="154"/>
      <c r="AZJ108" s="154"/>
      <c r="AZK108" s="154"/>
      <c r="AZL108" s="154"/>
      <c r="AZM108" s="154"/>
      <c r="AZN108" s="154"/>
      <c r="AZO108" s="154"/>
      <c r="AZP108" s="154"/>
      <c r="AZQ108" s="154"/>
      <c r="AZR108" s="154"/>
      <c r="AZS108" s="154"/>
      <c r="AZT108" s="154"/>
      <c r="AZU108" s="154"/>
      <c r="AZV108" s="154"/>
      <c r="AZW108" s="154"/>
      <c r="AZX108" s="154"/>
      <c r="AZY108" s="154"/>
      <c r="AZZ108" s="154"/>
      <c r="BAA108" s="154"/>
      <c r="BAB108" s="154"/>
      <c r="BAC108" s="154"/>
      <c r="BAD108" s="154"/>
      <c r="BAE108" s="154"/>
      <c r="BAF108" s="154"/>
      <c r="BAG108" s="154"/>
      <c r="BAH108" s="154"/>
      <c r="BAI108" s="154"/>
      <c r="BAJ108" s="154"/>
      <c r="BAK108" s="154"/>
      <c r="BAL108" s="154"/>
      <c r="BAM108" s="154"/>
      <c r="BAN108" s="154"/>
      <c r="BAO108" s="154"/>
      <c r="BAP108" s="154"/>
      <c r="BAQ108" s="154"/>
      <c r="BAR108" s="154"/>
      <c r="BAS108" s="154"/>
      <c r="BAT108" s="154"/>
      <c r="BAU108" s="154"/>
      <c r="BAV108" s="154"/>
      <c r="BAW108" s="154"/>
      <c r="BAX108" s="154"/>
      <c r="BAY108" s="154"/>
      <c r="BAZ108" s="154"/>
      <c r="BBA108" s="154"/>
      <c r="BBB108" s="154"/>
      <c r="BBC108" s="154"/>
      <c r="BBD108" s="154"/>
      <c r="BBE108" s="154"/>
      <c r="BBF108" s="154"/>
      <c r="BBG108" s="154"/>
      <c r="BBH108" s="154"/>
      <c r="BBI108" s="154"/>
      <c r="BBJ108" s="154"/>
      <c r="BBK108" s="154"/>
      <c r="BBL108" s="154"/>
      <c r="BBM108" s="154"/>
      <c r="BBN108" s="154"/>
      <c r="BBO108" s="154"/>
      <c r="BBP108" s="154"/>
      <c r="BBQ108" s="154"/>
      <c r="BBR108" s="154"/>
      <c r="BBS108" s="154"/>
      <c r="BBT108" s="154"/>
      <c r="BBU108" s="154"/>
      <c r="BBV108" s="154"/>
      <c r="BBW108" s="154"/>
      <c r="BBX108" s="154"/>
      <c r="BBY108" s="154"/>
      <c r="BBZ108" s="154"/>
      <c r="BCA108" s="154"/>
      <c r="BCB108" s="154"/>
      <c r="BCC108" s="154"/>
      <c r="BCD108" s="154"/>
      <c r="BCE108" s="154"/>
      <c r="BCF108" s="154"/>
      <c r="BCG108" s="154"/>
      <c r="BCH108" s="154"/>
      <c r="BCI108" s="154"/>
      <c r="BCJ108" s="154"/>
      <c r="BCK108" s="154"/>
      <c r="BCL108" s="154"/>
      <c r="BCM108" s="154"/>
      <c r="BCN108" s="154"/>
      <c r="BCO108" s="154"/>
      <c r="BCP108" s="154"/>
      <c r="BCQ108" s="154"/>
      <c r="BCR108" s="154"/>
      <c r="BCS108" s="154"/>
      <c r="BCT108" s="154"/>
      <c r="BCU108" s="154"/>
      <c r="BCV108" s="154"/>
      <c r="BCW108" s="154"/>
      <c r="BCX108" s="154"/>
      <c r="BCY108" s="154"/>
      <c r="BCZ108" s="154"/>
      <c r="BDA108" s="154"/>
      <c r="BDB108" s="154"/>
      <c r="BDC108" s="154"/>
      <c r="BDD108" s="154"/>
      <c r="BDE108" s="154"/>
      <c r="BDF108" s="154"/>
      <c r="BDG108" s="154"/>
      <c r="BDH108" s="154"/>
      <c r="BDI108" s="154"/>
      <c r="BDJ108" s="154"/>
      <c r="BDK108" s="154"/>
      <c r="BDL108" s="154"/>
      <c r="BDM108" s="154"/>
      <c r="BDN108" s="154"/>
      <c r="BDO108" s="154"/>
      <c r="BDP108" s="154"/>
      <c r="BDQ108" s="154"/>
      <c r="BDR108" s="154"/>
      <c r="BDS108" s="154"/>
      <c r="BDT108" s="154"/>
      <c r="BDU108" s="154"/>
      <c r="BDV108" s="154"/>
      <c r="BDW108" s="154"/>
      <c r="BDX108" s="154"/>
      <c r="BDY108" s="154"/>
      <c r="BDZ108" s="154"/>
      <c r="BEA108" s="154"/>
      <c r="BEB108" s="154"/>
      <c r="BEC108" s="154"/>
      <c r="BED108" s="154"/>
      <c r="BEE108" s="154"/>
      <c r="BEF108" s="154"/>
      <c r="BEG108" s="154"/>
      <c r="BEH108" s="154"/>
      <c r="BEI108" s="154"/>
      <c r="BEJ108" s="154"/>
      <c r="BEK108" s="154"/>
      <c r="BEL108" s="154"/>
      <c r="BEM108" s="154"/>
      <c r="BEN108" s="154"/>
      <c r="BEO108" s="154"/>
      <c r="BEP108" s="154"/>
      <c r="BEQ108" s="154"/>
      <c r="BER108" s="154"/>
      <c r="BES108" s="154"/>
      <c r="BET108" s="154"/>
      <c r="BEU108" s="154"/>
      <c r="BEV108" s="154"/>
      <c r="BEW108" s="154"/>
      <c r="BEX108" s="154"/>
      <c r="BEY108" s="154"/>
      <c r="BEZ108" s="154"/>
      <c r="BFA108" s="154"/>
      <c r="BFB108" s="154"/>
      <c r="BFC108" s="154"/>
      <c r="BFD108" s="154"/>
      <c r="BFE108" s="154"/>
      <c r="BFF108" s="154"/>
      <c r="BFG108" s="154"/>
      <c r="BFH108" s="154"/>
      <c r="BFI108" s="154"/>
      <c r="BFJ108" s="154"/>
      <c r="BFK108" s="154"/>
      <c r="BFL108" s="154"/>
      <c r="BFM108" s="154"/>
      <c r="BFN108" s="154"/>
      <c r="BFO108" s="154"/>
      <c r="BFP108" s="154"/>
      <c r="BFQ108" s="154"/>
      <c r="BFR108" s="154"/>
      <c r="BFS108" s="154"/>
      <c r="BFT108" s="154"/>
      <c r="BFU108" s="154"/>
      <c r="BFV108" s="154"/>
      <c r="BFW108" s="154"/>
      <c r="BFX108" s="154"/>
      <c r="BFY108" s="154"/>
      <c r="BFZ108" s="154"/>
      <c r="BGA108" s="154"/>
      <c r="BGB108" s="154"/>
      <c r="BGC108" s="154"/>
      <c r="BGD108" s="154"/>
      <c r="BGE108" s="154"/>
      <c r="BGF108" s="154"/>
      <c r="BGG108" s="154"/>
      <c r="BGH108" s="154"/>
      <c r="BGI108" s="154"/>
      <c r="BGJ108" s="154"/>
      <c r="BGK108" s="154"/>
      <c r="BGL108" s="154"/>
      <c r="BGM108" s="154"/>
      <c r="BGN108" s="154"/>
      <c r="BGO108" s="154"/>
      <c r="BGP108" s="154"/>
      <c r="BGQ108" s="154"/>
      <c r="BGR108" s="154"/>
      <c r="BGS108" s="154"/>
      <c r="BGT108" s="154"/>
      <c r="BGU108" s="154"/>
      <c r="BGV108" s="154"/>
      <c r="BGW108" s="154"/>
      <c r="BGX108" s="154"/>
      <c r="BGY108" s="154"/>
      <c r="BGZ108" s="154"/>
      <c r="BHA108" s="154"/>
      <c r="BHB108" s="154"/>
      <c r="BHC108" s="154"/>
      <c r="BHD108" s="154"/>
      <c r="BHE108" s="154"/>
      <c r="BHF108" s="154"/>
      <c r="BHG108" s="154"/>
      <c r="BHH108" s="154"/>
      <c r="BHI108" s="154"/>
      <c r="BHJ108" s="154"/>
      <c r="BHK108" s="154"/>
      <c r="BHL108" s="154"/>
      <c r="BHM108" s="154"/>
      <c r="BHN108" s="154"/>
      <c r="BHO108" s="154"/>
      <c r="BHP108" s="154"/>
      <c r="BHQ108" s="154"/>
      <c r="BHR108" s="154"/>
      <c r="BHS108" s="154"/>
      <c r="BHT108" s="154"/>
      <c r="BHU108" s="154"/>
      <c r="BHV108" s="154"/>
      <c r="BHW108" s="154"/>
      <c r="BHX108" s="154"/>
      <c r="BHY108" s="154"/>
      <c r="BHZ108" s="154"/>
      <c r="BIA108" s="154"/>
      <c r="BIB108" s="154"/>
      <c r="BIC108" s="154"/>
      <c r="BID108" s="154"/>
      <c r="BIE108" s="154"/>
      <c r="BIF108" s="154"/>
      <c r="BIG108" s="154"/>
      <c r="BIH108" s="154"/>
      <c r="BII108" s="154"/>
      <c r="BIJ108" s="154"/>
      <c r="BIK108" s="154"/>
      <c r="BIL108" s="154"/>
      <c r="BIM108" s="154"/>
      <c r="BIN108" s="154"/>
      <c r="BIO108" s="154"/>
      <c r="BIP108" s="154"/>
      <c r="BIQ108" s="154"/>
      <c r="BIR108" s="154"/>
      <c r="BIS108" s="154"/>
      <c r="BIT108" s="154"/>
      <c r="BIU108" s="154"/>
      <c r="BIV108" s="154"/>
      <c r="BIW108" s="154"/>
      <c r="BIX108" s="154"/>
      <c r="BIY108" s="154"/>
      <c r="BIZ108" s="154"/>
      <c r="BJA108" s="154"/>
      <c r="BJB108" s="154"/>
      <c r="BJC108" s="154"/>
      <c r="BJD108" s="154"/>
      <c r="BJE108" s="154"/>
      <c r="BJF108" s="154"/>
      <c r="BJG108" s="154"/>
      <c r="BJH108" s="154"/>
      <c r="BJI108" s="154"/>
      <c r="BJJ108" s="154"/>
      <c r="BJK108" s="154"/>
      <c r="BJL108" s="154"/>
      <c r="BJM108" s="154"/>
      <c r="BJN108" s="154"/>
      <c r="BJO108" s="154"/>
      <c r="BJP108" s="154"/>
      <c r="BJQ108" s="154"/>
      <c r="BJR108" s="154"/>
      <c r="BJS108" s="154"/>
      <c r="BJT108" s="154"/>
      <c r="BJU108" s="154"/>
      <c r="BJV108" s="154"/>
      <c r="BJW108" s="154"/>
      <c r="BJX108" s="154"/>
      <c r="BJY108" s="154"/>
      <c r="BJZ108" s="154"/>
      <c r="BKA108" s="154"/>
      <c r="BKB108" s="154"/>
      <c r="BKC108" s="154"/>
      <c r="BKD108" s="154"/>
      <c r="BKE108" s="154"/>
      <c r="BKF108" s="154"/>
      <c r="BKG108" s="154"/>
      <c r="BKH108" s="154"/>
      <c r="BKI108" s="154"/>
      <c r="BKJ108" s="154"/>
      <c r="BKK108" s="154"/>
      <c r="BKL108" s="154"/>
      <c r="BKM108" s="154"/>
      <c r="BKN108" s="154"/>
      <c r="BKO108" s="154"/>
      <c r="BKP108" s="154"/>
      <c r="BKQ108" s="154"/>
      <c r="BKR108" s="154"/>
      <c r="BKS108" s="154"/>
      <c r="BKT108" s="154"/>
      <c r="BKU108" s="154"/>
      <c r="BKV108" s="154"/>
      <c r="BKW108" s="154"/>
      <c r="BKX108" s="154"/>
      <c r="BKY108" s="154"/>
      <c r="BKZ108" s="154"/>
      <c r="BLA108" s="154"/>
      <c r="BLB108" s="154"/>
      <c r="BLC108" s="154"/>
      <c r="BLD108" s="154"/>
      <c r="BLE108" s="154"/>
      <c r="BLF108" s="154"/>
      <c r="BLG108" s="154"/>
      <c r="BLH108" s="154"/>
      <c r="BLI108" s="154"/>
      <c r="BLJ108" s="154"/>
      <c r="BLK108" s="154"/>
      <c r="BLL108" s="154"/>
      <c r="BLM108" s="154"/>
      <c r="BLN108" s="154"/>
      <c r="BLO108" s="154"/>
      <c r="BLP108" s="154"/>
      <c r="BLQ108" s="154"/>
      <c r="BLR108" s="154"/>
      <c r="BLS108" s="154"/>
      <c r="BLT108" s="154"/>
      <c r="BLU108" s="154"/>
      <c r="BLV108" s="154"/>
      <c r="BLW108" s="154"/>
      <c r="BLX108" s="154"/>
      <c r="BLY108" s="154"/>
      <c r="BLZ108" s="154"/>
      <c r="BMA108" s="154"/>
      <c r="BMB108" s="154"/>
      <c r="BMC108" s="154"/>
      <c r="BMD108" s="154"/>
      <c r="BME108" s="154"/>
      <c r="BMF108" s="154"/>
      <c r="BMG108" s="154"/>
      <c r="BMH108" s="154"/>
      <c r="BMI108" s="154"/>
      <c r="BMJ108" s="154"/>
      <c r="BMK108" s="154"/>
      <c r="BML108" s="154"/>
      <c r="BMM108" s="154"/>
      <c r="BMN108" s="154"/>
      <c r="BMO108" s="154"/>
      <c r="BMP108" s="154"/>
      <c r="BMQ108" s="154"/>
      <c r="BMR108" s="154"/>
      <c r="BMS108" s="154"/>
      <c r="BMT108" s="154"/>
      <c r="BMU108" s="154"/>
      <c r="BMV108" s="154"/>
      <c r="BMW108" s="154"/>
      <c r="BMX108" s="154"/>
      <c r="BMY108" s="154"/>
      <c r="BMZ108" s="154"/>
      <c r="BNA108" s="154"/>
      <c r="BNB108" s="154"/>
      <c r="BNC108" s="154"/>
      <c r="BND108" s="154"/>
      <c r="BNE108" s="154"/>
      <c r="BNF108" s="154"/>
      <c r="BNG108" s="154"/>
      <c r="BNH108" s="154"/>
      <c r="BNI108" s="154"/>
      <c r="BNJ108" s="154"/>
      <c r="BNK108" s="154"/>
      <c r="BNL108" s="154"/>
      <c r="BNM108" s="154"/>
      <c r="BNN108" s="154"/>
      <c r="BNO108" s="154"/>
      <c r="BNP108" s="154"/>
      <c r="BNQ108" s="154"/>
      <c r="BNR108" s="154"/>
      <c r="BNS108" s="154"/>
      <c r="BNT108" s="154"/>
      <c r="BNU108" s="154"/>
      <c r="BNV108" s="154"/>
      <c r="BNW108" s="154"/>
      <c r="BNX108" s="154"/>
      <c r="BNY108" s="154"/>
      <c r="BNZ108" s="154"/>
      <c r="BOA108" s="154"/>
      <c r="BOB108" s="154"/>
      <c r="BOC108" s="154"/>
      <c r="BOD108" s="154"/>
      <c r="BOE108" s="154"/>
      <c r="BOF108" s="154"/>
      <c r="BOG108" s="154"/>
      <c r="BOH108" s="154"/>
      <c r="BOI108" s="154"/>
      <c r="BOJ108" s="154"/>
      <c r="BOK108" s="154"/>
      <c r="BOL108" s="154"/>
      <c r="BOM108" s="154"/>
      <c r="BON108" s="154"/>
      <c r="BOO108" s="154"/>
      <c r="BOP108" s="154"/>
      <c r="BOQ108" s="154"/>
      <c r="BOR108" s="154"/>
      <c r="BOS108" s="154"/>
      <c r="BOT108" s="154"/>
      <c r="BOU108" s="154"/>
      <c r="BOV108" s="154"/>
      <c r="BOW108" s="154"/>
      <c r="BOX108" s="154"/>
      <c r="BOY108" s="154"/>
      <c r="BOZ108" s="154"/>
      <c r="BPA108" s="154"/>
      <c r="BPB108" s="154"/>
      <c r="BPC108" s="154"/>
      <c r="BPD108" s="154"/>
      <c r="BPE108" s="154"/>
      <c r="BPF108" s="154"/>
      <c r="BPG108" s="154"/>
      <c r="BPH108" s="154"/>
      <c r="BPI108" s="154"/>
      <c r="BPJ108" s="154"/>
      <c r="BPK108" s="154"/>
      <c r="BPL108" s="154"/>
      <c r="BPM108" s="154"/>
      <c r="BPN108" s="154"/>
      <c r="BPO108" s="154"/>
      <c r="BPP108" s="154"/>
      <c r="BPQ108" s="154"/>
      <c r="BPR108" s="154"/>
      <c r="BPS108" s="154"/>
      <c r="BPT108" s="154"/>
      <c r="BPU108" s="154"/>
      <c r="BPV108" s="154"/>
      <c r="BPW108" s="154"/>
      <c r="BPX108" s="154"/>
      <c r="BPY108" s="154"/>
      <c r="BPZ108" s="154"/>
      <c r="BQA108" s="154"/>
      <c r="BQB108" s="154"/>
      <c r="BQC108" s="154"/>
      <c r="BQD108" s="154"/>
      <c r="BQE108" s="154"/>
      <c r="BQF108" s="154"/>
      <c r="BQG108" s="154"/>
      <c r="BQH108" s="154"/>
      <c r="BQI108" s="154"/>
      <c r="BQJ108" s="154"/>
      <c r="BQK108" s="154"/>
      <c r="BQL108" s="154"/>
      <c r="BQM108" s="154"/>
      <c r="BQN108" s="154"/>
      <c r="BQO108" s="154"/>
      <c r="BQP108" s="154"/>
      <c r="BQQ108" s="154"/>
      <c r="BQR108" s="154"/>
      <c r="BQS108" s="154"/>
      <c r="BQT108" s="154"/>
      <c r="BQU108" s="154"/>
      <c r="BQV108" s="154"/>
      <c r="BQW108" s="154"/>
      <c r="BQX108" s="154"/>
      <c r="BQY108" s="154"/>
      <c r="BQZ108" s="154"/>
      <c r="BRA108" s="154"/>
      <c r="BRB108" s="154"/>
      <c r="BRC108" s="154"/>
      <c r="BRD108" s="154"/>
      <c r="BRE108" s="154"/>
      <c r="BRF108" s="154"/>
      <c r="BRG108" s="154"/>
      <c r="BRH108" s="154"/>
      <c r="BRI108" s="154"/>
      <c r="BRJ108" s="154"/>
      <c r="BRK108" s="154"/>
      <c r="BRL108" s="154"/>
      <c r="BRM108" s="154"/>
      <c r="BRN108" s="154"/>
      <c r="BRO108" s="154"/>
      <c r="BRP108" s="154"/>
      <c r="BRQ108" s="154"/>
      <c r="BRR108" s="154"/>
      <c r="BRS108" s="154"/>
      <c r="BRT108" s="154"/>
      <c r="BRU108" s="154"/>
      <c r="BRV108" s="154"/>
      <c r="BRW108" s="154"/>
      <c r="BRX108" s="154"/>
      <c r="BRY108" s="154"/>
      <c r="BRZ108" s="154"/>
      <c r="BSA108" s="154"/>
      <c r="BSB108" s="154"/>
      <c r="BSC108" s="154"/>
      <c r="BSD108" s="154"/>
      <c r="BSE108" s="154"/>
      <c r="BSF108" s="154"/>
      <c r="BSG108" s="154"/>
      <c r="BSH108" s="154"/>
      <c r="BSI108" s="154"/>
      <c r="BSJ108" s="154"/>
      <c r="BSK108" s="154"/>
      <c r="BSL108" s="154"/>
      <c r="BSM108" s="154"/>
      <c r="BSN108" s="154"/>
      <c r="BSO108" s="154"/>
      <c r="BSP108" s="154"/>
      <c r="BSQ108" s="154"/>
      <c r="BSR108" s="154"/>
      <c r="BSS108" s="154"/>
      <c r="BST108" s="154"/>
      <c r="BSU108" s="154"/>
      <c r="BSV108" s="154"/>
      <c r="BSW108" s="154"/>
      <c r="BSX108" s="154"/>
      <c r="BSY108" s="154"/>
      <c r="BSZ108" s="154"/>
      <c r="BTA108" s="154"/>
      <c r="BTB108" s="154"/>
      <c r="BTC108" s="154"/>
      <c r="BTD108" s="154"/>
      <c r="BTE108" s="154"/>
      <c r="BTF108" s="154"/>
      <c r="BTG108" s="154"/>
      <c r="BTH108" s="154"/>
      <c r="BTI108" s="154"/>
      <c r="BTJ108" s="154"/>
      <c r="BTK108" s="154"/>
      <c r="BTL108" s="154"/>
      <c r="BTM108" s="154"/>
      <c r="BTN108" s="154"/>
      <c r="BTO108" s="154"/>
      <c r="BTP108" s="154"/>
      <c r="BTQ108" s="154"/>
      <c r="BTR108" s="154"/>
      <c r="BTS108" s="154"/>
      <c r="BTT108" s="154"/>
      <c r="BTU108" s="154"/>
      <c r="BTV108" s="154"/>
      <c r="BTW108" s="154"/>
      <c r="BTX108" s="154"/>
      <c r="BTY108" s="154"/>
      <c r="BTZ108" s="154"/>
      <c r="BUA108" s="154"/>
      <c r="BUB108" s="154"/>
      <c r="BUC108" s="154"/>
      <c r="BUD108" s="154"/>
      <c r="BUE108" s="154"/>
      <c r="BUF108" s="154"/>
      <c r="BUG108" s="154"/>
      <c r="BUH108" s="154"/>
      <c r="BUI108" s="154"/>
      <c r="BUJ108" s="154"/>
      <c r="BUK108" s="154"/>
      <c r="BUL108" s="154"/>
      <c r="BUM108" s="154"/>
      <c r="BUN108" s="154"/>
      <c r="BUO108" s="154"/>
      <c r="BUP108" s="154"/>
      <c r="BUQ108" s="154"/>
      <c r="BUR108" s="154"/>
      <c r="BUS108" s="154"/>
      <c r="BUT108" s="154"/>
      <c r="BUU108" s="154"/>
      <c r="BUV108" s="154"/>
      <c r="BUW108" s="154"/>
      <c r="BUX108" s="154"/>
      <c r="BUY108" s="154"/>
      <c r="BUZ108" s="154"/>
      <c r="BVA108" s="154"/>
      <c r="BVB108" s="154"/>
      <c r="BVC108" s="154"/>
      <c r="BVD108" s="154"/>
      <c r="BVE108" s="154"/>
      <c r="BVF108" s="154"/>
      <c r="BVG108" s="154"/>
      <c r="BVH108" s="154"/>
      <c r="BVI108" s="154"/>
      <c r="BVJ108" s="154"/>
      <c r="BVK108" s="154"/>
      <c r="BVL108" s="154"/>
      <c r="BVM108" s="154"/>
      <c r="BVN108" s="154"/>
      <c r="BVO108" s="154"/>
      <c r="BVP108" s="154"/>
      <c r="BVQ108" s="154"/>
      <c r="BVR108" s="154"/>
      <c r="BVS108" s="154"/>
      <c r="BVT108" s="154"/>
      <c r="BVU108" s="154"/>
      <c r="BVV108" s="154"/>
      <c r="BVW108" s="154"/>
      <c r="BVX108" s="154"/>
      <c r="BVY108" s="154"/>
      <c r="BVZ108" s="154"/>
      <c r="BWA108" s="154"/>
      <c r="BWB108" s="154"/>
      <c r="BWC108" s="154"/>
      <c r="BWD108" s="154"/>
      <c r="BWE108" s="154"/>
      <c r="BWF108" s="154"/>
      <c r="BWG108" s="154"/>
      <c r="BWH108" s="154"/>
      <c r="BWI108" s="154"/>
      <c r="BWJ108" s="154"/>
      <c r="BWK108" s="154"/>
      <c r="BWL108" s="154"/>
      <c r="BWM108" s="154"/>
      <c r="BWN108" s="154"/>
      <c r="BWO108" s="154"/>
      <c r="BWP108" s="154"/>
      <c r="BWQ108" s="154"/>
      <c r="BWR108" s="154"/>
      <c r="BWS108" s="154"/>
      <c r="BWT108" s="154"/>
      <c r="BWU108" s="154"/>
      <c r="BWV108" s="154"/>
      <c r="BWW108" s="154"/>
      <c r="BWX108" s="154"/>
      <c r="BWY108" s="154"/>
      <c r="BWZ108" s="154"/>
      <c r="BXA108" s="154"/>
      <c r="BXB108" s="154"/>
      <c r="BXC108" s="154"/>
      <c r="BXD108" s="154"/>
      <c r="BXE108" s="154"/>
      <c r="BXF108" s="154"/>
      <c r="BXG108" s="154"/>
      <c r="BXH108" s="154"/>
      <c r="BXI108" s="154"/>
      <c r="BXJ108" s="154"/>
      <c r="BXK108" s="154"/>
      <c r="BXL108" s="154"/>
      <c r="BXM108" s="154"/>
      <c r="BXN108" s="154"/>
      <c r="BXO108" s="154"/>
      <c r="BXP108" s="154"/>
      <c r="BXQ108" s="154"/>
      <c r="BXR108" s="154"/>
      <c r="BXS108" s="154"/>
      <c r="BXT108" s="154"/>
      <c r="BXU108" s="154"/>
      <c r="BXV108" s="154"/>
      <c r="BXW108" s="154"/>
      <c r="BXX108" s="154"/>
      <c r="BXY108" s="154"/>
      <c r="BXZ108" s="154"/>
      <c r="BYA108" s="154"/>
      <c r="BYB108" s="154"/>
      <c r="BYC108" s="154"/>
      <c r="BYD108" s="154"/>
      <c r="BYE108" s="154"/>
      <c r="BYF108" s="154"/>
      <c r="BYG108" s="154"/>
      <c r="BYH108" s="154"/>
      <c r="BYI108" s="154"/>
      <c r="BYJ108" s="154"/>
      <c r="BYK108" s="154"/>
      <c r="BYL108" s="154"/>
      <c r="BYM108" s="154"/>
      <c r="BYN108" s="154"/>
      <c r="BYO108" s="154"/>
      <c r="BYP108" s="154"/>
      <c r="BYQ108" s="154"/>
      <c r="BYR108" s="154"/>
      <c r="BYS108" s="154"/>
      <c r="BYT108" s="154"/>
      <c r="BYU108" s="154"/>
      <c r="BYV108" s="154"/>
      <c r="BYW108" s="154"/>
      <c r="BYX108" s="154"/>
      <c r="BYY108" s="154"/>
      <c r="BYZ108" s="154"/>
      <c r="BZA108" s="154"/>
      <c r="BZB108" s="154"/>
      <c r="BZC108" s="154"/>
      <c r="BZD108" s="154"/>
      <c r="BZE108" s="154"/>
      <c r="BZF108" s="154"/>
      <c r="BZG108" s="154"/>
      <c r="BZH108" s="154"/>
      <c r="BZI108" s="154"/>
      <c r="BZJ108" s="154"/>
      <c r="BZK108" s="154"/>
      <c r="BZL108" s="154"/>
      <c r="BZM108" s="154"/>
      <c r="BZN108" s="154"/>
      <c r="BZO108" s="154"/>
      <c r="BZP108" s="154"/>
      <c r="BZQ108" s="154"/>
      <c r="BZR108" s="154"/>
      <c r="BZS108" s="154"/>
      <c r="BZT108" s="154"/>
      <c r="BZU108" s="154"/>
      <c r="BZV108" s="154"/>
      <c r="BZW108" s="154"/>
      <c r="BZX108" s="154"/>
      <c r="BZY108" s="154"/>
      <c r="BZZ108" s="154"/>
      <c r="CAA108" s="154"/>
      <c r="CAB108" s="154"/>
      <c r="CAC108" s="154"/>
      <c r="CAD108" s="154"/>
      <c r="CAE108" s="154"/>
      <c r="CAF108" s="154"/>
      <c r="CAG108" s="154"/>
      <c r="CAH108" s="154"/>
      <c r="CAI108" s="154"/>
      <c r="CAJ108" s="154"/>
      <c r="CAK108" s="154"/>
      <c r="CAL108" s="154"/>
      <c r="CAM108" s="154"/>
      <c r="CAN108" s="154"/>
      <c r="CAO108" s="154"/>
      <c r="CAP108" s="154"/>
      <c r="CAQ108" s="154"/>
      <c r="CAR108" s="154"/>
      <c r="CAS108" s="154"/>
      <c r="CAT108" s="154"/>
      <c r="CAU108" s="154"/>
      <c r="CAV108" s="154"/>
      <c r="CAW108" s="154"/>
      <c r="CAX108" s="154"/>
      <c r="CAY108" s="154"/>
      <c r="CAZ108" s="154"/>
      <c r="CBA108" s="154"/>
      <c r="CBB108" s="154"/>
      <c r="CBC108" s="154"/>
      <c r="CBD108" s="154"/>
      <c r="CBE108" s="154"/>
      <c r="CBF108" s="154"/>
      <c r="CBG108" s="154"/>
      <c r="CBH108" s="154"/>
      <c r="CBI108" s="154"/>
      <c r="CBJ108" s="154"/>
      <c r="CBK108" s="154"/>
      <c r="CBL108" s="154"/>
      <c r="CBM108" s="154"/>
      <c r="CBN108" s="154"/>
      <c r="CBO108" s="154"/>
      <c r="CBP108" s="154"/>
      <c r="CBQ108" s="154"/>
      <c r="CBR108" s="154"/>
      <c r="CBS108" s="154"/>
      <c r="CBT108" s="154"/>
      <c r="CBU108" s="154"/>
      <c r="CBV108" s="154"/>
      <c r="CBW108" s="154"/>
      <c r="CBX108" s="154"/>
      <c r="CBY108" s="154"/>
      <c r="CBZ108" s="154"/>
      <c r="CCA108" s="154"/>
      <c r="CCB108" s="154"/>
      <c r="CCC108" s="154"/>
      <c r="CCD108" s="154"/>
      <c r="CCE108" s="154"/>
      <c r="CCF108" s="154"/>
      <c r="CCG108" s="154"/>
      <c r="CCH108" s="154"/>
      <c r="CCI108" s="154"/>
      <c r="CCJ108" s="154"/>
      <c r="CCK108" s="154"/>
      <c r="CCL108" s="154"/>
      <c r="CCM108" s="154"/>
      <c r="CCN108" s="154"/>
      <c r="CCO108" s="154"/>
      <c r="CCP108" s="154"/>
      <c r="CCQ108" s="154"/>
      <c r="CCR108" s="154"/>
      <c r="CCS108" s="154"/>
      <c r="CCT108" s="154"/>
      <c r="CCU108" s="154"/>
      <c r="CCV108" s="154"/>
      <c r="CCW108" s="154"/>
      <c r="CCX108" s="154"/>
      <c r="CCY108" s="154"/>
      <c r="CCZ108" s="154"/>
      <c r="CDA108" s="154"/>
      <c r="CDB108" s="154"/>
      <c r="CDC108" s="154"/>
      <c r="CDD108" s="154"/>
      <c r="CDE108" s="154"/>
      <c r="CDF108" s="154"/>
      <c r="CDG108" s="154"/>
      <c r="CDH108" s="154"/>
      <c r="CDI108" s="154"/>
      <c r="CDJ108" s="154"/>
      <c r="CDK108" s="154"/>
      <c r="CDL108" s="154"/>
      <c r="CDM108" s="154"/>
      <c r="CDN108" s="154"/>
      <c r="CDO108" s="154"/>
      <c r="CDP108" s="154"/>
      <c r="CDQ108" s="154"/>
      <c r="CDR108" s="154"/>
      <c r="CDS108" s="154"/>
      <c r="CDT108" s="154"/>
      <c r="CDU108" s="154"/>
      <c r="CDV108" s="154"/>
      <c r="CDW108" s="154"/>
      <c r="CDX108" s="154"/>
      <c r="CDY108" s="154"/>
      <c r="CDZ108" s="154"/>
      <c r="CEA108" s="154"/>
      <c r="CEB108" s="154"/>
      <c r="CEC108" s="154"/>
      <c r="CED108" s="154"/>
      <c r="CEE108" s="154"/>
      <c r="CEF108" s="154"/>
      <c r="CEG108" s="154"/>
      <c r="CEH108" s="154"/>
      <c r="CEI108" s="154"/>
      <c r="CEJ108" s="154"/>
      <c r="CEK108" s="154"/>
      <c r="CEL108" s="154"/>
      <c r="CEM108" s="154"/>
      <c r="CEN108" s="154"/>
      <c r="CEO108" s="154"/>
      <c r="CEP108" s="154"/>
      <c r="CEQ108" s="154"/>
      <c r="CER108" s="154"/>
      <c r="CES108" s="154"/>
      <c r="CET108" s="154"/>
      <c r="CEU108" s="154"/>
      <c r="CEV108" s="154"/>
      <c r="CEW108" s="154"/>
      <c r="CEX108" s="154"/>
      <c r="CEY108" s="154"/>
      <c r="CEZ108" s="154"/>
      <c r="CFA108" s="154"/>
      <c r="CFB108" s="154"/>
      <c r="CFC108" s="154"/>
      <c r="CFD108" s="154"/>
      <c r="CFE108" s="154"/>
      <c r="CFF108" s="154"/>
      <c r="CFG108" s="154"/>
      <c r="CFH108" s="154"/>
      <c r="CFI108" s="154"/>
      <c r="CFJ108" s="154"/>
      <c r="CFK108" s="154"/>
      <c r="CFL108" s="154"/>
      <c r="CFM108" s="154"/>
      <c r="CFN108" s="154"/>
      <c r="CFO108" s="154"/>
      <c r="CFP108" s="154"/>
      <c r="CFQ108" s="154"/>
      <c r="CFR108" s="154"/>
      <c r="CFS108" s="154"/>
      <c r="CFT108" s="154"/>
      <c r="CFU108" s="154"/>
      <c r="CFV108" s="154"/>
      <c r="CFW108" s="154"/>
      <c r="CFX108" s="154"/>
      <c r="CFY108" s="154"/>
      <c r="CFZ108" s="154"/>
      <c r="CGA108" s="154"/>
      <c r="CGB108" s="154"/>
      <c r="CGC108" s="154"/>
      <c r="CGD108" s="154"/>
      <c r="CGE108" s="154"/>
      <c r="CGF108" s="154"/>
      <c r="CGG108" s="154"/>
      <c r="CGH108" s="154"/>
      <c r="CGI108" s="154"/>
      <c r="CGJ108" s="154"/>
      <c r="CGK108" s="154"/>
      <c r="CGL108" s="154"/>
      <c r="CGM108" s="154"/>
      <c r="CGN108" s="154"/>
      <c r="CGO108" s="154"/>
      <c r="CGP108" s="154"/>
      <c r="CGQ108" s="154"/>
      <c r="CGR108" s="154"/>
      <c r="CGS108" s="154"/>
      <c r="CGT108" s="154"/>
      <c r="CGU108" s="154"/>
      <c r="CGV108" s="154"/>
      <c r="CGW108" s="154"/>
      <c r="CGX108" s="154"/>
      <c r="CGY108" s="154"/>
      <c r="CGZ108" s="154"/>
      <c r="CHA108" s="154"/>
      <c r="CHB108" s="154"/>
      <c r="CHC108" s="154"/>
      <c r="CHD108" s="154"/>
      <c r="CHE108" s="154"/>
      <c r="CHF108" s="154"/>
      <c r="CHG108" s="154"/>
      <c r="CHH108" s="154"/>
      <c r="CHI108" s="154"/>
      <c r="CHJ108" s="154"/>
      <c r="CHK108" s="154"/>
      <c r="CHL108" s="154"/>
      <c r="CHM108" s="154"/>
      <c r="CHN108" s="154"/>
      <c r="CHO108" s="154"/>
      <c r="CHP108" s="154"/>
      <c r="CHQ108" s="154"/>
      <c r="CHR108" s="154"/>
      <c r="CHS108" s="154"/>
      <c r="CHT108" s="154"/>
      <c r="CHU108" s="154"/>
      <c r="CHV108" s="154"/>
      <c r="CHW108" s="154"/>
      <c r="CHX108" s="154"/>
      <c r="CHY108" s="154"/>
      <c r="CHZ108" s="154"/>
      <c r="CIA108" s="154"/>
      <c r="CIB108" s="154"/>
      <c r="CIC108" s="154"/>
      <c r="CID108" s="154"/>
      <c r="CIE108" s="154"/>
      <c r="CIF108" s="154"/>
      <c r="CIG108" s="154"/>
      <c r="CIH108" s="154"/>
      <c r="CII108" s="154"/>
      <c r="CIJ108" s="154"/>
      <c r="CIK108" s="154"/>
      <c r="CIL108" s="154"/>
      <c r="CIM108" s="154"/>
      <c r="CIN108" s="154"/>
      <c r="CIO108" s="154"/>
      <c r="CIP108" s="154"/>
      <c r="CIQ108" s="154"/>
      <c r="CIR108" s="154"/>
      <c r="CIS108" s="154"/>
      <c r="CIT108" s="154"/>
      <c r="CIU108" s="154"/>
      <c r="CIV108" s="154"/>
      <c r="CIW108" s="154"/>
      <c r="CIX108" s="154"/>
      <c r="CIY108" s="154"/>
      <c r="CIZ108" s="154"/>
      <c r="CJA108" s="154"/>
      <c r="CJB108" s="154"/>
      <c r="CJC108" s="154"/>
      <c r="CJD108" s="154"/>
      <c r="CJE108" s="154"/>
      <c r="CJF108" s="154"/>
      <c r="CJG108" s="154"/>
      <c r="CJH108" s="154"/>
      <c r="CJI108" s="154"/>
      <c r="CJJ108" s="154"/>
      <c r="CJK108" s="154"/>
      <c r="CJL108" s="154"/>
      <c r="CJM108" s="154"/>
      <c r="CJN108" s="154"/>
      <c r="CJO108" s="154"/>
      <c r="CJP108" s="154"/>
      <c r="CJQ108" s="154"/>
      <c r="CJR108" s="154"/>
      <c r="CJS108" s="154"/>
      <c r="CJT108" s="154"/>
      <c r="CJU108" s="154"/>
      <c r="CJV108" s="154"/>
      <c r="CJW108" s="154"/>
      <c r="CJX108" s="154"/>
      <c r="CJY108" s="154"/>
      <c r="CJZ108" s="154"/>
      <c r="CKA108" s="154"/>
      <c r="CKB108" s="154"/>
      <c r="CKC108" s="154"/>
      <c r="CKD108" s="154"/>
      <c r="CKE108" s="154"/>
      <c r="CKF108" s="154"/>
      <c r="CKG108" s="154"/>
      <c r="CKH108" s="154"/>
      <c r="CKI108" s="154"/>
      <c r="CKJ108" s="154"/>
      <c r="CKK108" s="154"/>
      <c r="CKL108" s="154"/>
      <c r="CKM108" s="154"/>
      <c r="CKN108" s="154"/>
      <c r="CKO108" s="154"/>
      <c r="CKP108" s="154"/>
      <c r="CKQ108" s="154"/>
      <c r="CKR108" s="154"/>
      <c r="CKS108" s="154"/>
      <c r="CKT108" s="154"/>
      <c r="CKU108" s="154"/>
      <c r="CKV108" s="154"/>
      <c r="CKW108" s="154"/>
      <c r="CKX108" s="154"/>
      <c r="CKY108" s="154"/>
      <c r="CKZ108" s="154"/>
      <c r="CLA108" s="154"/>
      <c r="CLB108" s="154"/>
      <c r="CLC108" s="154"/>
      <c r="CLD108" s="154"/>
      <c r="CLE108" s="154"/>
      <c r="CLF108" s="154"/>
      <c r="CLG108" s="154"/>
      <c r="CLH108" s="154"/>
      <c r="CLI108" s="154"/>
      <c r="CLJ108" s="154"/>
      <c r="CLK108" s="154"/>
      <c r="CLL108" s="154"/>
      <c r="CLM108" s="154"/>
      <c r="CLN108" s="154"/>
      <c r="CLO108" s="154"/>
      <c r="CLP108" s="154"/>
      <c r="CLQ108" s="154"/>
      <c r="CLR108" s="154"/>
      <c r="CLS108" s="154"/>
      <c r="CLT108" s="154"/>
      <c r="CLU108" s="154"/>
      <c r="CLV108" s="154"/>
      <c r="CLW108" s="154"/>
      <c r="CLX108" s="154"/>
      <c r="CLY108" s="154"/>
      <c r="CLZ108" s="154"/>
      <c r="CMA108" s="154"/>
      <c r="CMB108" s="154"/>
      <c r="CMC108" s="154"/>
      <c r="CMD108" s="154"/>
      <c r="CME108" s="154"/>
      <c r="CMF108" s="154"/>
      <c r="CMG108" s="154"/>
      <c r="CMH108" s="154"/>
      <c r="CMI108" s="154"/>
      <c r="CMJ108" s="154"/>
      <c r="CMK108" s="154"/>
      <c r="CML108" s="154"/>
      <c r="CMM108" s="154"/>
      <c r="CMN108" s="154"/>
      <c r="CMO108" s="154"/>
      <c r="CMP108" s="154"/>
      <c r="CMQ108" s="154"/>
      <c r="CMR108" s="154"/>
      <c r="CMS108" s="154"/>
      <c r="CMT108" s="154"/>
      <c r="CMU108" s="154"/>
      <c r="CMV108" s="154"/>
      <c r="CMW108" s="154"/>
      <c r="CMX108" s="154"/>
      <c r="CMY108" s="154"/>
      <c r="CMZ108" s="154"/>
      <c r="CNA108" s="154"/>
      <c r="CNB108" s="154"/>
      <c r="CNC108" s="154"/>
      <c r="CND108" s="154"/>
      <c r="CNE108" s="154"/>
      <c r="CNF108" s="154"/>
      <c r="CNG108" s="154"/>
      <c r="CNH108" s="154"/>
      <c r="CNI108" s="154"/>
      <c r="CNJ108" s="154"/>
      <c r="CNK108" s="154"/>
      <c r="CNL108" s="154"/>
      <c r="CNM108" s="154"/>
      <c r="CNN108" s="154"/>
      <c r="CNO108" s="154"/>
      <c r="CNP108" s="154"/>
      <c r="CNQ108" s="154"/>
      <c r="CNR108" s="154"/>
      <c r="CNS108" s="154"/>
      <c r="CNT108" s="154"/>
      <c r="CNU108" s="154"/>
      <c r="CNV108" s="154"/>
      <c r="CNW108" s="154"/>
      <c r="CNX108" s="154"/>
      <c r="CNY108" s="154"/>
      <c r="CNZ108" s="154"/>
      <c r="COA108" s="154"/>
      <c r="COB108" s="154"/>
      <c r="COC108" s="154"/>
      <c r="COD108" s="154"/>
      <c r="COE108" s="154"/>
      <c r="COF108" s="154"/>
      <c r="COG108" s="154"/>
      <c r="COH108" s="154"/>
      <c r="COI108" s="154"/>
      <c r="COJ108" s="154"/>
      <c r="COK108" s="154"/>
      <c r="COL108" s="154"/>
      <c r="COM108" s="154"/>
      <c r="CON108" s="154"/>
      <c r="COO108" s="154"/>
      <c r="COP108" s="154"/>
      <c r="COQ108" s="154"/>
      <c r="COR108" s="154"/>
      <c r="COS108" s="154"/>
      <c r="COT108" s="154"/>
      <c r="COU108" s="154"/>
      <c r="COV108" s="154"/>
      <c r="COW108" s="154"/>
      <c r="COX108" s="154"/>
      <c r="COY108" s="154"/>
      <c r="COZ108" s="154"/>
      <c r="CPA108" s="154"/>
      <c r="CPB108" s="154"/>
      <c r="CPC108" s="154"/>
      <c r="CPD108" s="154"/>
      <c r="CPE108" s="154"/>
      <c r="CPF108" s="154"/>
      <c r="CPG108" s="154"/>
      <c r="CPH108" s="154"/>
      <c r="CPI108" s="154"/>
      <c r="CPJ108" s="154"/>
      <c r="CPK108" s="154"/>
      <c r="CPL108" s="154"/>
      <c r="CPM108" s="154"/>
      <c r="CPN108" s="154"/>
      <c r="CPO108" s="154"/>
      <c r="CPP108" s="154"/>
      <c r="CPQ108" s="154"/>
      <c r="CPR108" s="154"/>
      <c r="CPS108" s="154"/>
      <c r="CPT108" s="154"/>
      <c r="CPU108" s="154"/>
      <c r="CPV108" s="154"/>
      <c r="CPW108" s="154"/>
      <c r="CPX108" s="154"/>
      <c r="CPY108" s="154"/>
      <c r="CPZ108" s="154"/>
      <c r="CQA108" s="154"/>
      <c r="CQB108" s="154"/>
      <c r="CQC108" s="154"/>
      <c r="CQD108" s="154"/>
      <c r="CQE108" s="154"/>
      <c r="CQF108" s="154"/>
      <c r="CQG108" s="154"/>
      <c r="CQH108" s="154"/>
      <c r="CQI108" s="154"/>
      <c r="CQJ108" s="154"/>
      <c r="CQK108" s="154"/>
      <c r="CQL108" s="154"/>
      <c r="CQM108" s="154"/>
      <c r="CQN108" s="154"/>
      <c r="CQO108" s="154"/>
      <c r="CQP108" s="154"/>
      <c r="CQQ108" s="154"/>
      <c r="CQR108" s="154"/>
      <c r="CQS108" s="154"/>
      <c r="CQT108" s="154"/>
      <c r="CQU108" s="154"/>
      <c r="CQV108" s="154"/>
      <c r="CQW108" s="154"/>
      <c r="CQX108" s="154"/>
      <c r="CQY108" s="154"/>
      <c r="CQZ108" s="154"/>
      <c r="CRA108" s="154"/>
      <c r="CRB108" s="154"/>
      <c r="CRC108" s="154"/>
      <c r="CRD108" s="154"/>
      <c r="CRE108" s="154"/>
      <c r="CRF108" s="154"/>
      <c r="CRG108" s="154"/>
      <c r="CRH108" s="154"/>
      <c r="CRI108" s="154"/>
      <c r="CRJ108" s="154"/>
      <c r="CRK108" s="154"/>
      <c r="CRL108" s="154"/>
      <c r="CRM108" s="154"/>
      <c r="CRN108" s="154"/>
      <c r="CRO108" s="154"/>
      <c r="CRP108" s="154"/>
      <c r="CRQ108" s="154"/>
      <c r="CRR108" s="154"/>
      <c r="CRS108" s="154"/>
      <c r="CRT108" s="154"/>
      <c r="CRU108" s="154"/>
      <c r="CRV108" s="154"/>
      <c r="CRW108" s="154"/>
      <c r="CRX108" s="154"/>
      <c r="CRY108" s="154"/>
      <c r="CRZ108" s="154"/>
      <c r="CSA108" s="154"/>
      <c r="CSB108" s="154"/>
      <c r="CSC108" s="154"/>
      <c r="CSD108" s="154"/>
      <c r="CSE108" s="154"/>
      <c r="CSF108" s="154"/>
      <c r="CSG108" s="154"/>
      <c r="CSH108" s="154"/>
      <c r="CSI108" s="154"/>
      <c r="CSJ108" s="154"/>
      <c r="CSK108" s="154"/>
      <c r="CSL108" s="154"/>
      <c r="CSM108" s="154"/>
      <c r="CSN108" s="154"/>
      <c r="CSO108" s="154"/>
      <c r="CSP108" s="154"/>
      <c r="CSQ108" s="154"/>
      <c r="CSR108" s="154"/>
      <c r="CSS108" s="154"/>
      <c r="CST108" s="154"/>
      <c r="CSU108" s="154"/>
      <c r="CSV108" s="154"/>
      <c r="CSW108" s="154"/>
      <c r="CSX108" s="154"/>
      <c r="CSY108" s="154"/>
      <c r="CSZ108" s="154"/>
      <c r="CTA108" s="154"/>
      <c r="CTB108" s="154"/>
      <c r="CTC108" s="154"/>
      <c r="CTD108" s="154"/>
      <c r="CTE108" s="154"/>
      <c r="CTF108" s="154"/>
      <c r="CTG108" s="154"/>
      <c r="CTH108" s="154"/>
      <c r="CTI108" s="154"/>
      <c r="CTJ108" s="154"/>
      <c r="CTK108" s="154"/>
      <c r="CTL108" s="154"/>
      <c r="CTM108" s="154"/>
      <c r="CTN108" s="154"/>
      <c r="CTO108" s="154"/>
      <c r="CTP108" s="154"/>
      <c r="CTQ108" s="154"/>
      <c r="CTR108" s="154"/>
      <c r="CTS108" s="154"/>
      <c r="CTT108" s="154"/>
      <c r="CTU108" s="154"/>
      <c r="CTV108" s="154"/>
      <c r="CTW108" s="154"/>
      <c r="CTX108" s="154"/>
      <c r="CTY108" s="154"/>
      <c r="CTZ108" s="154"/>
      <c r="CUA108" s="154"/>
      <c r="CUB108" s="154"/>
      <c r="CUC108" s="154"/>
      <c r="CUD108" s="154"/>
      <c r="CUE108" s="154"/>
      <c r="CUF108" s="154"/>
      <c r="CUG108" s="154"/>
      <c r="CUH108" s="154"/>
      <c r="CUI108" s="154"/>
      <c r="CUJ108" s="154"/>
      <c r="CUK108" s="154"/>
      <c r="CUL108" s="154"/>
      <c r="CUM108" s="154"/>
      <c r="CUN108" s="154"/>
      <c r="CUO108" s="154"/>
      <c r="CUP108" s="154"/>
      <c r="CUQ108" s="154"/>
      <c r="CUR108" s="154"/>
      <c r="CUS108" s="154"/>
      <c r="CUT108" s="154"/>
      <c r="CUU108" s="154"/>
      <c r="CUV108" s="154"/>
      <c r="CUW108" s="154"/>
      <c r="CUX108" s="154"/>
      <c r="CUY108" s="154"/>
      <c r="CUZ108" s="154"/>
      <c r="CVA108" s="154"/>
      <c r="CVB108" s="154"/>
      <c r="CVC108" s="154"/>
      <c r="CVD108" s="154"/>
      <c r="CVE108" s="154"/>
      <c r="CVF108" s="154"/>
      <c r="CVG108" s="154"/>
      <c r="CVH108" s="154"/>
      <c r="CVI108" s="154"/>
      <c r="CVJ108" s="154"/>
      <c r="CVK108" s="154"/>
      <c r="CVL108" s="154"/>
      <c r="CVM108" s="154"/>
      <c r="CVN108" s="154"/>
      <c r="CVO108" s="154"/>
      <c r="CVP108" s="154"/>
      <c r="CVQ108" s="154"/>
      <c r="CVR108" s="154"/>
      <c r="CVS108" s="154"/>
      <c r="CVT108" s="154"/>
      <c r="CVU108" s="154"/>
      <c r="CVV108" s="154"/>
      <c r="CVW108" s="154"/>
      <c r="CVX108" s="154"/>
      <c r="CVY108" s="154"/>
      <c r="CVZ108" s="154"/>
      <c r="CWA108" s="154"/>
      <c r="CWB108" s="154"/>
      <c r="CWC108" s="154"/>
      <c r="CWD108" s="154"/>
      <c r="CWE108" s="154"/>
      <c r="CWF108" s="154"/>
      <c r="CWG108" s="154"/>
      <c r="CWH108" s="154"/>
      <c r="CWI108" s="154"/>
      <c r="CWJ108" s="154"/>
      <c r="CWK108" s="154"/>
      <c r="CWL108" s="154"/>
      <c r="CWM108" s="154"/>
      <c r="CWN108" s="154"/>
      <c r="CWO108" s="154"/>
      <c r="CWP108" s="154"/>
      <c r="CWQ108" s="154"/>
      <c r="CWR108" s="154"/>
      <c r="CWS108" s="154"/>
      <c r="CWT108" s="154"/>
      <c r="CWU108" s="154"/>
      <c r="CWV108" s="154"/>
      <c r="CWW108" s="154"/>
      <c r="CWX108" s="154"/>
      <c r="CWY108" s="154"/>
      <c r="CWZ108" s="154"/>
      <c r="CXA108" s="154"/>
      <c r="CXB108" s="154"/>
      <c r="CXC108" s="154"/>
      <c r="CXD108" s="154"/>
      <c r="CXE108" s="154"/>
      <c r="CXF108" s="154"/>
      <c r="CXG108" s="154"/>
      <c r="CXH108" s="154"/>
      <c r="CXI108" s="154"/>
      <c r="CXJ108" s="154"/>
      <c r="CXK108" s="154"/>
      <c r="CXL108" s="154"/>
      <c r="CXM108" s="154"/>
      <c r="CXN108" s="154"/>
      <c r="CXO108" s="154"/>
      <c r="CXP108" s="154"/>
      <c r="CXQ108" s="154"/>
      <c r="CXR108" s="154"/>
      <c r="CXS108" s="154"/>
      <c r="CXT108" s="154"/>
      <c r="CXU108" s="154"/>
      <c r="CXV108" s="154"/>
      <c r="CXW108" s="154"/>
      <c r="CXX108" s="154"/>
      <c r="CXY108" s="154"/>
      <c r="CXZ108" s="154"/>
      <c r="CYA108" s="154"/>
      <c r="CYB108" s="154"/>
      <c r="CYC108" s="154"/>
      <c r="CYD108" s="154"/>
      <c r="CYE108" s="154"/>
      <c r="CYF108" s="154"/>
      <c r="CYG108" s="154"/>
      <c r="CYH108" s="154"/>
      <c r="CYI108" s="154"/>
      <c r="CYJ108" s="154"/>
      <c r="CYK108" s="154"/>
      <c r="CYL108" s="154"/>
      <c r="CYM108" s="154"/>
      <c r="CYN108" s="154"/>
      <c r="CYO108" s="154"/>
      <c r="CYP108" s="154"/>
      <c r="CYQ108" s="154"/>
      <c r="CYR108" s="154"/>
      <c r="CYS108" s="154"/>
      <c r="CYT108" s="154"/>
      <c r="CYU108" s="154"/>
      <c r="CYV108" s="154"/>
      <c r="CYW108" s="154"/>
      <c r="CYX108" s="154"/>
      <c r="CYY108" s="154"/>
      <c r="CYZ108" s="154"/>
      <c r="CZA108" s="154"/>
      <c r="CZB108" s="154"/>
      <c r="CZC108" s="154"/>
      <c r="CZD108" s="154"/>
      <c r="CZE108" s="154"/>
      <c r="CZF108" s="154"/>
      <c r="CZG108" s="154"/>
      <c r="CZH108" s="154"/>
      <c r="CZI108" s="154"/>
      <c r="CZJ108" s="154"/>
      <c r="CZK108" s="154"/>
      <c r="CZL108" s="154"/>
      <c r="CZM108" s="154"/>
      <c r="CZN108" s="154"/>
      <c r="CZO108" s="154"/>
      <c r="CZP108" s="154"/>
      <c r="CZQ108" s="154"/>
      <c r="CZR108" s="154"/>
      <c r="CZS108" s="154"/>
      <c r="CZT108" s="154"/>
      <c r="CZU108" s="154"/>
      <c r="CZV108" s="154"/>
      <c r="CZW108" s="154"/>
      <c r="CZX108" s="154"/>
      <c r="CZY108" s="154"/>
      <c r="CZZ108" s="154"/>
      <c r="DAA108" s="154"/>
      <c r="DAB108" s="154"/>
      <c r="DAC108" s="154"/>
      <c r="DAD108" s="154"/>
      <c r="DAE108" s="154"/>
      <c r="DAF108" s="154"/>
      <c r="DAG108" s="154"/>
      <c r="DAH108" s="154"/>
      <c r="DAI108" s="154"/>
      <c r="DAJ108" s="154"/>
      <c r="DAK108" s="154"/>
      <c r="DAL108" s="154"/>
      <c r="DAM108" s="154"/>
      <c r="DAN108" s="154"/>
      <c r="DAO108" s="154"/>
      <c r="DAP108" s="154"/>
      <c r="DAQ108" s="154"/>
      <c r="DAR108" s="154"/>
      <c r="DAS108" s="154"/>
      <c r="DAT108" s="154"/>
      <c r="DAU108" s="154"/>
      <c r="DAV108" s="154"/>
      <c r="DAW108" s="154"/>
      <c r="DAX108" s="154"/>
      <c r="DAY108" s="154"/>
      <c r="DAZ108" s="154"/>
      <c r="DBA108" s="154"/>
      <c r="DBB108" s="154"/>
      <c r="DBC108" s="154"/>
      <c r="DBD108" s="154"/>
      <c r="DBE108" s="154"/>
      <c r="DBF108" s="154"/>
      <c r="DBG108" s="154"/>
      <c r="DBH108" s="154"/>
      <c r="DBI108" s="154"/>
      <c r="DBJ108" s="154"/>
      <c r="DBK108" s="154"/>
      <c r="DBL108" s="154"/>
      <c r="DBM108" s="154"/>
      <c r="DBN108" s="154"/>
      <c r="DBO108" s="154"/>
      <c r="DBP108" s="154"/>
      <c r="DBQ108" s="154"/>
      <c r="DBR108" s="154"/>
      <c r="DBS108" s="154"/>
      <c r="DBT108" s="154"/>
      <c r="DBU108" s="154"/>
      <c r="DBV108" s="154"/>
      <c r="DBW108" s="154"/>
      <c r="DBX108" s="154"/>
      <c r="DBY108" s="154"/>
      <c r="DBZ108" s="154"/>
      <c r="DCA108" s="154"/>
      <c r="DCB108" s="154"/>
      <c r="DCC108" s="154"/>
      <c r="DCD108" s="154"/>
      <c r="DCE108" s="154"/>
      <c r="DCF108" s="154"/>
      <c r="DCG108" s="154"/>
      <c r="DCH108" s="154"/>
      <c r="DCI108" s="154"/>
      <c r="DCJ108" s="154"/>
      <c r="DCK108" s="154"/>
      <c r="DCL108" s="154"/>
      <c r="DCM108" s="154"/>
      <c r="DCN108" s="154"/>
      <c r="DCO108" s="154"/>
      <c r="DCP108" s="154"/>
      <c r="DCQ108" s="154"/>
      <c r="DCR108" s="154"/>
      <c r="DCS108" s="154"/>
      <c r="DCT108" s="154"/>
      <c r="DCU108" s="154"/>
      <c r="DCV108" s="154"/>
      <c r="DCW108" s="154"/>
      <c r="DCX108" s="154"/>
      <c r="DCY108" s="154"/>
      <c r="DCZ108" s="154"/>
      <c r="DDA108" s="154"/>
      <c r="DDB108" s="154"/>
      <c r="DDC108" s="154"/>
      <c r="DDD108" s="154"/>
      <c r="DDE108" s="154"/>
      <c r="DDF108" s="154"/>
      <c r="DDG108" s="154"/>
      <c r="DDH108" s="154"/>
      <c r="DDI108" s="154"/>
      <c r="DDJ108" s="154"/>
      <c r="DDK108" s="154"/>
      <c r="DDL108" s="154"/>
      <c r="DDM108" s="154"/>
      <c r="DDN108" s="154"/>
      <c r="DDO108" s="154"/>
      <c r="DDP108" s="154"/>
      <c r="DDQ108" s="154"/>
      <c r="DDR108" s="154"/>
      <c r="DDS108" s="154"/>
      <c r="DDT108" s="154"/>
      <c r="DDU108" s="154"/>
      <c r="DDV108" s="154"/>
      <c r="DDW108" s="154"/>
      <c r="DDX108" s="154"/>
      <c r="DDY108" s="154"/>
      <c r="DDZ108" s="154"/>
      <c r="DEA108" s="154"/>
      <c r="DEB108" s="154"/>
      <c r="DEC108" s="154"/>
      <c r="DED108" s="154"/>
      <c r="DEE108" s="154"/>
      <c r="DEF108" s="154"/>
      <c r="DEG108" s="154"/>
      <c r="DEH108" s="154"/>
      <c r="DEI108" s="154"/>
      <c r="DEJ108" s="154"/>
      <c r="DEK108" s="154"/>
      <c r="DEL108" s="154"/>
      <c r="DEM108" s="154"/>
      <c r="DEN108" s="154"/>
      <c r="DEO108" s="154"/>
      <c r="DEP108" s="154"/>
      <c r="DEQ108" s="154"/>
      <c r="DER108" s="154"/>
      <c r="DES108" s="154"/>
      <c r="DET108" s="154"/>
      <c r="DEU108" s="154"/>
      <c r="DEV108" s="154"/>
      <c r="DEW108" s="154"/>
      <c r="DEX108" s="154"/>
      <c r="DEY108" s="154"/>
      <c r="DEZ108" s="154"/>
      <c r="DFA108" s="154"/>
      <c r="DFB108" s="154"/>
      <c r="DFC108" s="154"/>
      <c r="DFD108" s="154"/>
      <c r="DFE108" s="154"/>
      <c r="DFF108" s="154"/>
      <c r="DFG108" s="154"/>
      <c r="DFH108" s="154"/>
      <c r="DFI108" s="154"/>
      <c r="DFJ108" s="154"/>
      <c r="DFK108" s="154"/>
      <c r="DFL108" s="154"/>
      <c r="DFM108" s="154"/>
      <c r="DFN108" s="154"/>
      <c r="DFO108" s="154"/>
      <c r="DFP108" s="154"/>
      <c r="DFQ108" s="154"/>
      <c r="DFR108" s="154"/>
      <c r="DFS108" s="154"/>
      <c r="DFT108" s="154"/>
      <c r="DFU108" s="154"/>
      <c r="DFV108" s="154"/>
      <c r="DFW108" s="154"/>
      <c r="DFX108" s="154"/>
      <c r="DFY108" s="154"/>
      <c r="DFZ108" s="154"/>
      <c r="DGA108" s="154"/>
      <c r="DGB108" s="154"/>
      <c r="DGC108" s="154"/>
      <c r="DGD108" s="154"/>
      <c r="DGE108" s="154"/>
      <c r="DGF108" s="154"/>
      <c r="DGG108" s="154"/>
      <c r="DGH108" s="154"/>
      <c r="DGI108" s="154"/>
      <c r="DGJ108" s="154"/>
      <c r="DGK108" s="154"/>
      <c r="DGL108" s="154"/>
      <c r="DGM108" s="154"/>
      <c r="DGN108" s="154"/>
      <c r="DGO108" s="154"/>
      <c r="DGP108" s="154"/>
      <c r="DGQ108" s="154"/>
      <c r="DGR108" s="154"/>
      <c r="DGS108" s="154"/>
      <c r="DGT108" s="154"/>
      <c r="DGU108" s="154"/>
      <c r="DGV108" s="154"/>
      <c r="DGW108" s="154"/>
      <c r="DGX108" s="154"/>
      <c r="DGY108" s="154"/>
      <c r="DGZ108" s="154"/>
      <c r="DHA108" s="154"/>
      <c r="DHB108" s="154"/>
      <c r="DHC108" s="154"/>
      <c r="DHD108" s="154"/>
      <c r="DHE108" s="154"/>
      <c r="DHF108" s="154"/>
      <c r="DHG108" s="154"/>
      <c r="DHH108" s="154"/>
      <c r="DHI108" s="154"/>
      <c r="DHJ108" s="154"/>
      <c r="DHK108" s="154"/>
      <c r="DHL108" s="154"/>
      <c r="DHM108" s="154"/>
      <c r="DHN108" s="154"/>
      <c r="DHO108" s="154"/>
      <c r="DHP108" s="154"/>
      <c r="DHQ108" s="154"/>
      <c r="DHR108" s="154"/>
      <c r="DHS108" s="154"/>
      <c r="DHT108" s="154"/>
      <c r="DHU108" s="154"/>
      <c r="DHV108" s="154"/>
      <c r="DHW108" s="154"/>
      <c r="DHX108" s="154"/>
      <c r="DHY108" s="154"/>
      <c r="DHZ108" s="154"/>
      <c r="DIA108" s="154"/>
      <c r="DIB108" s="154"/>
      <c r="DIC108" s="154"/>
      <c r="DID108" s="154"/>
      <c r="DIE108" s="154"/>
      <c r="DIF108" s="154"/>
      <c r="DIG108" s="154"/>
      <c r="DIH108" s="154"/>
      <c r="DII108" s="154"/>
      <c r="DIJ108" s="154"/>
      <c r="DIK108" s="154"/>
      <c r="DIL108" s="154"/>
      <c r="DIM108" s="154"/>
      <c r="DIN108" s="154"/>
      <c r="DIO108" s="154"/>
      <c r="DIP108" s="154"/>
      <c r="DIQ108" s="154"/>
      <c r="DIR108" s="154"/>
      <c r="DIS108" s="154"/>
      <c r="DIT108" s="154"/>
      <c r="DIU108" s="154"/>
      <c r="DIV108" s="154"/>
      <c r="DIW108" s="154"/>
      <c r="DIX108" s="154"/>
      <c r="DIY108" s="154"/>
      <c r="DIZ108" s="154"/>
      <c r="DJA108" s="154"/>
      <c r="DJB108" s="154"/>
      <c r="DJC108" s="154"/>
      <c r="DJD108" s="154"/>
      <c r="DJE108" s="154"/>
      <c r="DJF108" s="154"/>
      <c r="DJG108" s="154"/>
      <c r="DJH108" s="154"/>
      <c r="DJI108" s="154"/>
      <c r="DJJ108" s="154"/>
      <c r="DJK108" s="154"/>
      <c r="DJL108" s="154"/>
      <c r="DJM108" s="154"/>
      <c r="DJN108" s="154"/>
      <c r="DJO108" s="154"/>
      <c r="DJP108" s="154"/>
      <c r="DJQ108" s="154"/>
      <c r="DJR108" s="154"/>
      <c r="DJS108" s="154"/>
      <c r="DJT108" s="154"/>
      <c r="DJU108" s="154"/>
      <c r="DJV108" s="154"/>
      <c r="DJW108" s="154"/>
      <c r="DJX108" s="154"/>
      <c r="DJY108" s="154"/>
      <c r="DJZ108" s="154"/>
      <c r="DKA108" s="154"/>
      <c r="DKB108" s="154"/>
      <c r="DKC108" s="154"/>
      <c r="DKD108" s="154"/>
      <c r="DKE108" s="154"/>
      <c r="DKF108" s="154"/>
      <c r="DKG108" s="154"/>
      <c r="DKH108" s="154"/>
      <c r="DKI108" s="154"/>
      <c r="DKJ108" s="154"/>
      <c r="DKK108" s="154"/>
      <c r="DKL108" s="154"/>
      <c r="DKM108" s="154"/>
      <c r="DKN108" s="154"/>
      <c r="DKO108" s="154"/>
      <c r="DKP108" s="154"/>
      <c r="DKQ108" s="154"/>
      <c r="DKR108" s="154"/>
      <c r="DKS108" s="154"/>
      <c r="DKT108" s="154"/>
      <c r="DKU108" s="154"/>
      <c r="DKV108" s="154"/>
      <c r="DKW108" s="154"/>
      <c r="DKX108" s="154"/>
      <c r="DKY108" s="154"/>
      <c r="DKZ108" s="154"/>
      <c r="DLA108" s="154"/>
      <c r="DLB108" s="154"/>
      <c r="DLC108" s="154"/>
      <c r="DLD108" s="154"/>
      <c r="DLE108" s="154"/>
      <c r="DLF108" s="154"/>
      <c r="DLG108" s="154"/>
      <c r="DLH108" s="154"/>
      <c r="DLI108" s="154"/>
      <c r="DLJ108" s="154"/>
      <c r="DLK108" s="154"/>
      <c r="DLL108" s="154"/>
      <c r="DLM108" s="154"/>
      <c r="DLN108" s="154"/>
      <c r="DLO108" s="154"/>
      <c r="DLP108" s="154"/>
      <c r="DLQ108" s="154"/>
      <c r="DLR108" s="154"/>
      <c r="DLS108" s="154"/>
      <c r="DLT108" s="154"/>
      <c r="DLU108" s="154"/>
      <c r="DLV108" s="154"/>
      <c r="DLW108" s="154"/>
      <c r="DLX108" s="154"/>
      <c r="DLY108" s="154"/>
      <c r="DLZ108" s="154"/>
      <c r="DMA108" s="154"/>
      <c r="DMB108" s="154"/>
      <c r="DMC108" s="154"/>
      <c r="DMD108" s="154"/>
      <c r="DME108" s="154"/>
      <c r="DMF108" s="154"/>
      <c r="DMG108" s="154"/>
      <c r="DMH108" s="154"/>
      <c r="DMI108" s="154"/>
      <c r="DMJ108" s="154"/>
      <c r="DMK108" s="154"/>
      <c r="DML108" s="154"/>
      <c r="DMM108" s="154"/>
      <c r="DMN108" s="154"/>
      <c r="DMO108" s="154"/>
      <c r="DMP108" s="154"/>
      <c r="DMQ108" s="154"/>
      <c r="DMR108" s="154"/>
      <c r="DMS108" s="154"/>
      <c r="DMT108" s="154"/>
      <c r="DMU108" s="154"/>
      <c r="DMV108" s="154"/>
      <c r="DMW108" s="154"/>
      <c r="DMX108" s="154"/>
      <c r="DMY108" s="154"/>
      <c r="DMZ108" s="154"/>
      <c r="DNA108" s="154"/>
      <c r="DNB108" s="154"/>
      <c r="DNC108" s="154"/>
      <c r="DND108" s="154"/>
      <c r="DNE108" s="154"/>
      <c r="DNF108" s="154"/>
      <c r="DNG108" s="154"/>
      <c r="DNH108" s="154"/>
      <c r="DNI108" s="154"/>
      <c r="DNJ108" s="154"/>
      <c r="DNK108" s="154"/>
      <c r="DNL108" s="154"/>
      <c r="DNM108" s="154"/>
      <c r="DNN108" s="154"/>
      <c r="DNO108" s="154"/>
      <c r="DNP108" s="154"/>
      <c r="DNQ108" s="154"/>
      <c r="DNR108" s="154"/>
      <c r="DNS108" s="154"/>
      <c r="DNT108" s="154"/>
      <c r="DNU108" s="154"/>
      <c r="DNV108" s="154"/>
      <c r="DNW108" s="154"/>
      <c r="DNX108" s="154"/>
      <c r="DNY108" s="154"/>
      <c r="DNZ108" s="154"/>
      <c r="DOA108" s="154"/>
      <c r="DOB108" s="154"/>
      <c r="DOC108" s="154"/>
      <c r="DOD108" s="154"/>
      <c r="DOE108" s="154"/>
      <c r="DOF108" s="154"/>
      <c r="DOG108" s="154"/>
      <c r="DOH108" s="154"/>
      <c r="DOI108" s="154"/>
      <c r="DOJ108" s="154"/>
      <c r="DOK108" s="154"/>
      <c r="DOL108" s="154"/>
      <c r="DOM108" s="154"/>
      <c r="DON108" s="154"/>
      <c r="DOO108" s="154"/>
      <c r="DOP108" s="154"/>
      <c r="DOQ108" s="154"/>
      <c r="DOR108" s="154"/>
      <c r="DOS108" s="154"/>
      <c r="DOT108" s="154"/>
      <c r="DOU108" s="154"/>
      <c r="DOV108" s="154"/>
      <c r="DOW108" s="154"/>
      <c r="DOX108" s="154"/>
      <c r="DOY108" s="154"/>
      <c r="DOZ108" s="154"/>
      <c r="DPA108" s="154"/>
      <c r="DPB108" s="154"/>
      <c r="DPC108" s="154"/>
      <c r="DPD108" s="154"/>
      <c r="DPE108" s="154"/>
      <c r="DPF108" s="154"/>
      <c r="DPG108" s="154"/>
      <c r="DPH108" s="154"/>
      <c r="DPI108" s="154"/>
      <c r="DPJ108" s="154"/>
      <c r="DPK108" s="154"/>
      <c r="DPL108" s="154"/>
      <c r="DPM108" s="154"/>
      <c r="DPN108" s="154"/>
      <c r="DPO108" s="154"/>
      <c r="DPP108" s="154"/>
      <c r="DPQ108" s="154"/>
      <c r="DPR108" s="154"/>
      <c r="DPS108" s="154"/>
      <c r="DPT108" s="154"/>
      <c r="DPU108" s="154"/>
      <c r="DPV108" s="154"/>
      <c r="DPW108" s="154"/>
      <c r="DPX108" s="154"/>
      <c r="DPY108" s="154"/>
      <c r="DPZ108" s="154"/>
      <c r="DQA108" s="154"/>
      <c r="DQB108" s="154"/>
      <c r="DQC108" s="154"/>
      <c r="DQD108" s="154"/>
      <c r="DQE108" s="154"/>
      <c r="DQF108" s="154"/>
      <c r="DQG108" s="154"/>
      <c r="DQH108" s="154"/>
      <c r="DQI108" s="154"/>
      <c r="DQJ108" s="154"/>
      <c r="DQK108" s="154"/>
      <c r="DQL108" s="154"/>
      <c r="DQM108" s="154"/>
      <c r="DQN108" s="154"/>
      <c r="DQO108" s="154"/>
      <c r="DQP108" s="154"/>
      <c r="DQQ108" s="154"/>
      <c r="DQR108" s="154"/>
      <c r="DQS108" s="154"/>
      <c r="DQT108" s="154"/>
      <c r="DQU108" s="154"/>
      <c r="DQV108" s="154"/>
      <c r="DQW108" s="154"/>
      <c r="DQX108" s="154"/>
      <c r="DQY108" s="154"/>
      <c r="DQZ108" s="154"/>
      <c r="DRA108" s="154"/>
      <c r="DRB108" s="154"/>
      <c r="DRC108" s="154"/>
      <c r="DRD108" s="154"/>
      <c r="DRE108" s="154"/>
      <c r="DRF108" s="154"/>
      <c r="DRG108" s="154"/>
      <c r="DRH108" s="154"/>
      <c r="DRI108" s="154"/>
      <c r="DRJ108" s="154"/>
      <c r="DRK108" s="154"/>
      <c r="DRL108" s="154"/>
      <c r="DRM108" s="154"/>
      <c r="DRN108" s="154"/>
      <c r="DRO108" s="154"/>
      <c r="DRP108" s="154"/>
      <c r="DRQ108" s="154"/>
      <c r="DRR108" s="154"/>
      <c r="DRS108" s="154"/>
      <c r="DRT108" s="154"/>
      <c r="DRU108" s="154"/>
      <c r="DRV108" s="154"/>
      <c r="DRW108" s="154"/>
      <c r="DRX108" s="154"/>
      <c r="DRY108" s="154"/>
      <c r="DRZ108" s="154"/>
      <c r="DSA108" s="154"/>
      <c r="DSB108" s="154"/>
      <c r="DSC108" s="154"/>
      <c r="DSD108" s="154"/>
      <c r="DSE108" s="154"/>
      <c r="DSF108" s="154"/>
      <c r="DSG108" s="154"/>
      <c r="DSH108" s="154"/>
      <c r="DSI108" s="154"/>
      <c r="DSJ108" s="154"/>
      <c r="DSK108" s="154"/>
      <c r="DSL108" s="154"/>
      <c r="DSM108" s="154"/>
      <c r="DSN108" s="154"/>
      <c r="DSO108" s="154"/>
      <c r="DSP108" s="154"/>
      <c r="DSQ108" s="154"/>
      <c r="DSR108" s="154"/>
      <c r="DSS108" s="154"/>
      <c r="DST108" s="154"/>
      <c r="DSU108" s="154"/>
      <c r="DSV108" s="154"/>
      <c r="DSW108" s="154"/>
      <c r="DSX108" s="154"/>
      <c r="DSY108" s="154"/>
      <c r="DSZ108" s="154"/>
      <c r="DTA108" s="154"/>
      <c r="DTB108" s="154"/>
      <c r="DTC108" s="154"/>
      <c r="DTD108" s="154"/>
      <c r="DTE108" s="154"/>
      <c r="DTF108" s="154"/>
      <c r="DTG108" s="154"/>
      <c r="DTH108" s="154"/>
      <c r="DTI108" s="154"/>
      <c r="DTJ108" s="154"/>
      <c r="DTK108" s="154"/>
      <c r="DTL108" s="154"/>
      <c r="DTM108" s="154"/>
      <c r="DTN108" s="154"/>
      <c r="DTO108" s="154"/>
      <c r="DTP108" s="154"/>
      <c r="DTQ108" s="154"/>
      <c r="DTR108" s="154"/>
      <c r="DTS108" s="154"/>
      <c r="DTT108" s="154"/>
      <c r="DTU108" s="154"/>
      <c r="DTV108" s="154"/>
      <c r="DTW108" s="154"/>
      <c r="DTX108" s="154"/>
      <c r="DTY108" s="154"/>
      <c r="DTZ108" s="154"/>
      <c r="DUA108" s="154"/>
      <c r="DUB108" s="154"/>
      <c r="DUC108" s="154"/>
      <c r="DUD108" s="154"/>
      <c r="DUE108" s="154"/>
      <c r="DUF108" s="154"/>
      <c r="DUG108" s="154"/>
      <c r="DUH108" s="154"/>
      <c r="DUI108" s="154"/>
      <c r="DUJ108" s="154"/>
      <c r="DUK108" s="154"/>
      <c r="DUL108" s="154"/>
      <c r="DUM108" s="154"/>
      <c r="DUN108" s="154"/>
      <c r="DUO108" s="154"/>
      <c r="DUP108" s="154"/>
      <c r="DUQ108" s="154"/>
      <c r="DUR108" s="154"/>
      <c r="DUS108" s="154"/>
      <c r="DUT108" s="154"/>
      <c r="DUU108" s="154"/>
      <c r="DUV108" s="154"/>
      <c r="DUW108" s="154"/>
      <c r="DUX108" s="154"/>
      <c r="DUY108" s="154"/>
      <c r="DUZ108" s="154"/>
      <c r="DVA108" s="154"/>
      <c r="DVB108" s="154"/>
      <c r="DVC108" s="154"/>
      <c r="DVD108" s="154"/>
      <c r="DVE108" s="154"/>
      <c r="DVF108" s="154"/>
      <c r="DVG108" s="154"/>
      <c r="DVH108" s="154"/>
      <c r="DVI108" s="154"/>
      <c r="DVJ108" s="154"/>
      <c r="DVK108" s="154"/>
      <c r="DVL108" s="154"/>
      <c r="DVM108" s="154"/>
      <c r="DVN108" s="154"/>
      <c r="DVO108" s="154"/>
      <c r="DVP108" s="154"/>
      <c r="DVQ108" s="154"/>
      <c r="DVR108" s="154"/>
      <c r="DVS108" s="154"/>
      <c r="DVT108" s="154"/>
      <c r="DVU108" s="154"/>
      <c r="DVV108" s="154"/>
      <c r="DVW108" s="154"/>
      <c r="DVX108" s="154"/>
      <c r="DVY108" s="154"/>
      <c r="DVZ108" s="154"/>
      <c r="DWA108" s="154"/>
      <c r="DWB108" s="154"/>
      <c r="DWC108" s="154"/>
      <c r="DWD108" s="154"/>
      <c r="DWE108" s="154"/>
      <c r="DWF108" s="154"/>
      <c r="DWG108" s="154"/>
      <c r="DWH108" s="154"/>
      <c r="DWI108" s="154"/>
      <c r="DWJ108" s="154"/>
      <c r="DWK108" s="154"/>
      <c r="DWL108" s="154"/>
      <c r="DWM108" s="154"/>
      <c r="DWN108" s="154"/>
      <c r="DWO108" s="154"/>
      <c r="DWP108" s="154"/>
      <c r="DWQ108" s="154"/>
      <c r="DWR108" s="154"/>
      <c r="DWS108" s="154"/>
      <c r="DWT108" s="154"/>
      <c r="DWU108" s="154"/>
      <c r="DWV108" s="154"/>
      <c r="DWW108" s="154"/>
      <c r="DWX108" s="154"/>
      <c r="DWY108" s="154"/>
      <c r="DWZ108" s="154"/>
      <c r="DXA108" s="154"/>
      <c r="DXB108" s="154"/>
      <c r="DXC108" s="154"/>
      <c r="DXD108" s="154"/>
      <c r="DXE108" s="154"/>
      <c r="DXF108" s="154"/>
      <c r="DXG108" s="154"/>
      <c r="DXH108" s="154"/>
      <c r="DXI108" s="154"/>
      <c r="DXJ108" s="154"/>
      <c r="DXK108" s="154"/>
      <c r="DXL108" s="154"/>
      <c r="DXM108" s="154"/>
      <c r="DXN108" s="154"/>
      <c r="DXO108" s="154"/>
      <c r="DXP108" s="154"/>
      <c r="DXQ108" s="154"/>
      <c r="DXR108" s="154"/>
      <c r="DXS108" s="154"/>
      <c r="DXT108" s="154"/>
      <c r="DXU108" s="154"/>
      <c r="DXV108" s="154"/>
      <c r="DXW108" s="154"/>
      <c r="DXX108" s="154"/>
      <c r="DXY108" s="154"/>
      <c r="DXZ108" s="154"/>
      <c r="DYA108" s="154"/>
      <c r="DYB108" s="154"/>
      <c r="DYC108" s="154"/>
      <c r="DYD108" s="154"/>
      <c r="DYE108" s="154"/>
      <c r="DYF108" s="154"/>
      <c r="DYG108" s="154"/>
      <c r="DYH108" s="154"/>
      <c r="DYI108" s="154"/>
      <c r="DYJ108" s="154"/>
      <c r="DYK108" s="154"/>
      <c r="DYL108" s="154"/>
      <c r="DYM108" s="154"/>
      <c r="DYN108" s="154"/>
      <c r="DYO108" s="154"/>
      <c r="DYP108" s="154"/>
      <c r="DYQ108" s="154"/>
      <c r="DYR108" s="154"/>
      <c r="DYS108" s="154"/>
      <c r="DYT108" s="154"/>
      <c r="DYU108" s="154"/>
      <c r="DYV108" s="154"/>
      <c r="DYW108" s="154"/>
      <c r="DYX108" s="154"/>
      <c r="DYY108" s="154"/>
      <c r="DYZ108" s="154"/>
      <c r="DZA108" s="154"/>
      <c r="DZB108" s="154"/>
      <c r="DZC108" s="154"/>
      <c r="DZD108" s="154"/>
      <c r="DZE108" s="154"/>
      <c r="DZF108" s="154"/>
      <c r="DZG108" s="154"/>
      <c r="DZH108" s="154"/>
      <c r="DZI108" s="154"/>
      <c r="DZJ108" s="154"/>
      <c r="DZK108" s="154"/>
      <c r="DZL108" s="154"/>
      <c r="DZM108" s="154"/>
      <c r="DZN108" s="154"/>
      <c r="DZO108" s="154"/>
      <c r="DZP108" s="154"/>
      <c r="DZQ108" s="154"/>
      <c r="DZR108" s="154"/>
      <c r="DZS108" s="154"/>
      <c r="DZT108" s="154"/>
      <c r="DZU108" s="154"/>
      <c r="DZV108" s="154"/>
      <c r="DZW108" s="154"/>
      <c r="DZX108" s="154"/>
      <c r="DZY108" s="154"/>
      <c r="DZZ108" s="154"/>
      <c r="EAA108" s="154"/>
      <c r="EAB108" s="154"/>
      <c r="EAC108" s="154"/>
      <c r="EAD108" s="154"/>
      <c r="EAE108" s="154"/>
      <c r="EAF108" s="154"/>
      <c r="EAG108" s="154"/>
      <c r="EAH108" s="154"/>
      <c r="EAI108" s="154"/>
      <c r="EAJ108" s="154"/>
      <c r="EAK108" s="154"/>
      <c r="EAL108" s="154"/>
      <c r="EAM108" s="154"/>
      <c r="EAN108" s="154"/>
      <c r="EAO108" s="154"/>
      <c r="EAP108" s="154"/>
      <c r="EAQ108" s="154"/>
      <c r="EAR108" s="154"/>
      <c r="EAS108" s="154"/>
      <c r="EAT108" s="154"/>
      <c r="EAU108" s="154"/>
      <c r="EAV108" s="154"/>
      <c r="EAW108" s="154"/>
      <c r="EAX108" s="154"/>
      <c r="EAY108" s="154"/>
      <c r="EAZ108" s="154"/>
      <c r="EBA108" s="154"/>
      <c r="EBB108" s="154"/>
      <c r="EBC108" s="154"/>
      <c r="EBD108" s="154"/>
      <c r="EBE108" s="154"/>
      <c r="EBF108" s="154"/>
      <c r="EBG108" s="154"/>
      <c r="EBH108" s="154"/>
      <c r="EBI108" s="154"/>
      <c r="EBJ108" s="154"/>
      <c r="EBK108" s="154"/>
      <c r="EBL108" s="154"/>
      <c r="EBM108" s="154"/>
      <c r="EBN108" s="154"/>
      <c r="EBO108" s="154"/>
      <c r="EBP108" s="154"/>
      <c r="EBQ108" s="154"/>
      <c r="EBR108" s="154"/>
      <c r="EBS108" s="154"/>
      <c r="EBT108" s="154"/>
      <c r="EBU108" s="154"/>
      <c r="EBV108" s="154"/>
      <c r="EBW108" s="154"/>
      <c r="EBX108" s="154"/>
      <c r="EBY108" s="154"/>
      <c r="EBZ108" s="154"/>
      <c r="ECA108" s="154"/>
      <c r="ECB108" s="154"/>
      <c r="ECC108" s="154"/>
      <c r="ECD108" s="154"/>
      <c r="ECE108" s="154"/>
      <c r="ECF108" s="154"/>
      <c r="ECG108" s="154"/>
      <c r="ECH108" s="154"/>
      <c r="ECI108" s="154"/>
      <c r="ECJ108" s="154"/>
      <c r="ECK108" s="154"/>
      <c r="ECL108" s="154"/>
      <c r="ECM108" s="154"/>
      <c r="ECN108" s="154"/>
      <c r="ECO108" s="154"/>
      <c r="ECP108" s="154"/>
      <c r="ECQ108" s="154"/>
      <c r="ECR108" s="154"/>
      <c r="ECS108" s="154"/>
      <c r="ECT108" s="154"/>
      <c r="ECU108" s="154"/>
      <c r="ECV108" s="154"/>
      <c r="ECW108" s="154"/>
      <c r="ECX108" s="154"/>
      <c r="ECY108" s="154"/>
      <c r="ECZ108" s="154"/>
      <c r="EDA108" s="154"/>
      <c r="EDB108" s="154"/>
      <c r="EDC108" s="154"/>
      <c r="EDD108" s="154"/>
      <c r="EDE108" s="154"/>
      <c r="EDF108" s="154"/>
      <c r="EDG108" s="154"/>
      <c r="EDH108" s="154"/>
      <c r="EDI108" s="154"/>
      <c r="EDJ108" s="154"/>
      <c r="EDK108" s="154"/>
      <c r="EDL108" s="154"/>
      <c r="EDM108" s="154"/>
      <c r="EDN108" s="154"/>
      <c r="EDO108" s="154"/>
      <c r="EDP108" s="154"/>
      <c r="EDQ108" s="154"/>
      <c r="EDR108" s="154"/>
      <c r="EDS108" s="154"/>
      <c r="EDT108" s="154"/>
      <c r="EDU108" s="154"/>
      <c r="EDV108" s="154"/>
      <c r="EDW108" s="154"/>
      <c r="EDX108" s="154"/>
      <c r="EDY108" s="154"/>
      <c r="EDZ108" s="154"/>
      <c r="EEA108" s="154"/>
      <c r="EEB108" s="154"/>
      <c r="EEC108" s="154"/>
      <c r="EED108" s="154"/>
      <c r="EEE108" s="154"/>
      <c r="EEF108" s="154"/>
      <c r="EEG108" s="154"/>
      <c r="EEH108" s="154"/>
      <c r="EEI108" s="154"/>
      <c r="EEJ108" s="154"/>
      <c r="EEK108" s="154"/>
      <c r="EEL108" s="154"/>
      <c r="EEM108" s="154"/>
      <c r="EEN108" s="154"/>
      <c r="EEO108" s="154"/>
      <c r="EEP108" s="154"/>
      <c r="EEQ108" s="154"/>
      <c r="EER108" s="154"/>
      <c r="EES108" s="154"/>
      <c r="EET108" s="154"/>
      <c r="EEU108" s="154"/>
      <c r="EEV108" s="154"/>
      <c r="EEW108" s="154"/>
      <c r="EEX108" s="154"/>
      <c r="EEY108" s="154"/>
      <c r="EEZ108" s="154"/>
      <c r="EFA108" s="154"/>
      <c r="EFB108" s="154"/>
      <c r="EFC108" s="154"/>
      <c r="EFD108" s="154"/>
      <c r="EFE108" s="154"/>
      <c r="EFF108" s="154"/>
      <c r="EFG108" s="154"/>
      <c r="EFH108" s="154"/>
      <c r="EFI108" s="154"/>
      <c r="EFJ108" s="154"/>
      <c r="EFK108" s="154"/>
      <c r="EFL108" s="154"/>
      <c r="EFM108" s="154"/>
      <c r="EFN108" s="154"/>
      <c r="EFO108" s="154"/>
      <c r="EFP108" s="154"/>
      <c r="EFQ108" s="154"/>
      <c r="EFR108" s="154"/>
      <c r="EFS108" s="154"/>
      <c r="EFT108" s="154"/>
      <c r="EFU108" s="154"/>
      <c r="EFV108" s="154"/>
      <c r="EFW108" s="154"/>
      <c r="EFX108" s="154"/>
      <c r="EFY108" s="154"/>
      <c r="EFZ108" s="154"/>
      <c r="EGA108" s="154"/>
      <c r="EGB108" s="154"/>
      <c r="EGC108" s="154"/>
      <c r="EGD108" s="154"/>
      <c r="EGE108" s="154"/>
      <c r="EGF108" s="154"/>
      <c r="EGG108" s="154"/>
      <c r="EGH108" s="154"/>
      <c r="EGI108" s="154"/>
      <c r="EGJ108" s="154"/>
      <c r="EGK108" s="154"/>
      <c r="EGL108" s="154"/>
      <c r="EGM108" s="154"/>
      <c r="EGN108" s="154"/>
      <c r="EGO108" s="154"/>
      <c r="EGP108" s="154"/>
      <c r="EGQ108" s="154"/>
      <c r="EGR108" s="154"/>
      <c r="EGS108" s="154"/>
      <c r="EGT108" s="154"/>
      <c r="EGU108" s="154"/>
      <c r="EGV108" s="154"/>
      <c r="EGW108" s="154"/>
      <c r="EGX108" s="154"/>
      <c r="EGY108" s="154"/>
      <c r="EGZ108" s="154"/>
      <c r="EHA108" s="154"/>
      <c r="EHB108" s="154"/>
      <c r="EHC108" s="154"/>
      <c r="EHD108" s="154"/>
      <c r="EHE108" s="154"/>
      <c r="EHF108" s="154"/>
      <c r="EHG108" s="154"/>
      <c r="EHH108" s="154"/>
      <c r="EHI108" s="154"/>
      <c r="EHJ108" s="154"/>
      <c r="EHK108" s="154"/>
      <c r="EHL108" s="154"/>
      <c r="EHM108" s="154"/>
      <c r="EHN108" s="154"/>
      <c r="EHO108" s="154"/>
      <c r="EHP108" s="154"/>
      <c r="EHQ108" s="154"/>
      <c r="EHR108" s="154"/>
      <c r="EHS108" s="154"/>
      <c r="EHT108" s="154"/>
      <c r="EHU108" s="154"/>
      <c r="EHV108" s="154"/>
      <c r="EHW108" s="154"/>
      <c r="EHX108" s="154"/>
      <c r="EHY108" s="154"/>
      <c r="EHZ108" s="154"/>
      <c r="EIA108" s="154"/>
      <c r="EIB108" s="154"/>
      <c r="EIC108" s="154"/>
      <c r="EID108" s="154"/>
      <c r="EIE108" s="154"/>
      <c r="EIF108" s="154"/>
      <c r="EIG108" s="154"/>
      <c r="EIH108" s="154"/>
      <c r="EII108" s="154"/>
      <c r="EIJ108" s="154"/>
      <c r="EIK108" s="154"/>
      <c r="EIL108" s="154"/>
      <c r="EIM108" s="154"/>
      <c r="EIN108" s="154"/>
      <c r="EIO108" s="154"/>
      <c r="EIP108" s="154"/>
      <c r="EIQ108" s="154"/>
      <c r="EIR108" s="154"/>
      <c r="EIS108" s="154"/>
      <c r="EIT108" s="154"/>
      <c r="EIU108" s="154"/>
      <c r="EIV108" s="154"/>
      <c r="EIW108" s="154"/>
      <c r="EIX108" s="154"/>
      <c r="EIY108" s="154"/>
      <c r="EIZ108" s="154"/>
      <c r="EJA108" s="154"/>
      <c r="EJB108" s="154"/>
      <c r="EJC108" s="154"/>
      <c r="EJD108" s="154"/>
      <c r="EJE108" s="154"/>
      <c r="EJF108" s="154"/>
      <c r="EJG108" s="154"/>
      <c r="EJH108" s="154"/>
      <c r="EJI108" s="154"/>
      <c r="EJJ108" s="154"/>
      <c r="EJK108" s="154"/>
      <c r="EJL108" s="154"/>
      <c r="EJM108" s="154"/>
      <c r="EJN108" s="154"/>
      <c r="EJO108" s="154"/>
      <c r="EJP108" s="154"/>
      <c r="EJQ108" s="154"/>
      <c r="EJR108" s="154"/>
      <c r="EJS108" s="154"/>
      <c r="EJT108" s="154"/>
      <c r="EJU108" s="154"/>
      <c r="EJV108" s="154"/>
      <c r="EJW108" s="154"/>
      <c r="EJX108" s="154"/>
      <c r="EJY108" s="154"/>
      <c r="EJZ108" s="154"/>
      <c r="EKA108" s="154"/>
      <c r="EKB108" s="154"/>
      <c r="EKC108" s="154"/>
      <c r="EKD108" s="154"/>
      <c r="EKE108" s="154"/>
      <c r="EKF108" s="154"/>
      <c r="EKG108" s="154"/>
      <c r="EKH108" s="154"/>
      <c r="EKI108" s="154"/>
      <c r="EKJ108" s="154"/>
      <c r="EKK108" s="154"/>
      <c r="EKL108" s="154"/>
      <c r="EKM108" s="154"/>
      <c r="EKN108" s="154"/>
      <c r="EKO108" s="154"/>
      <c r="EKP108" s="154"/>
      <c r="EKQ108" s="154"/>
      <c r="EKR108" s="154"/>
      <c r="EKS108" s="154"/>
      <c r="EKT108" s="154"/>
      <c r="EKU108" s="154"/>
      <c r="EKV108" s="154"/>
      <c r="EKW108" s="154"/>
      <c r="EKX108" s="154"/>
      <c r="EKY108" s="154"/>
      <c r="EKZ108" s="154"/>
      <c r="ELA108" s="154"/>
      <c r="ELB108" s="154"/>
      <c r="ELC108" s="154"/>
      <c r="ELD108" s="154"/>
      <c r="ELE108" s="154"/>
      <c r="ELF108" s="154"/>
      <c r="ELG108" s="154"/>
      <c r="ELH108" s="154"/>
      <c r="ELI108" s="154"/>
      <c r="ELJ108" s="154"/>
      <c r="ELK108" s="154"/>
      <c r="ELL108" s="154"/>
      <c r="ELM108" s="154"/>
      <c r="ELN108" s="154"/>
      <c r="ELO108" s="154"/>
      <c r="ELP108" s="154"/>
      <c r="ELQ108" s="154"/>
      <c r="ELR108" s="154"/>
      <c r="ELS108" s="154"/>
      <c r="ELT108" s="154"/>
      <c r="ELU108" s="154"/>
      <c r="ELV108" s="154"/>
      <c r="ELW108" s="154"/>
      <c r="ELX108" s="154"/>
      <c r="ELY108" s="154"/>
      <c r="ELZ108" s="154"/>
      <c r="EMA108" s="154"/>
      <c r="EMB108" s="154"/>
      <c r="EMC108" s="154"/>
      <c r="EMD108" s="154"/>
      <c r="EME108" s="154"/>
      <c r="EMF108" s="154"/>
      <c r="EMG108" s="154"/>
      <c r="EMH108" s="154"/>
      <c r="EMI108" s="154"/>
      <c r="EMJ108" s="154"/>
      <c r="EMK108" s="154"/>
      <c r="EML108" s="154"/>
      <c r="EMM108" s="154"/>
      <c r="EMN108" s="154"/>
      <c r="EMO108" s="154"/>
      <c r="EMP108" s="154"/>
      <c r="EMQ108" s="154"/>
      <c r="EMR108" s="154"/>
      <c r="EMS108" s="154"/>
      <c r="EMT108" s="154"/>
      <c r="EMU108" s="154"/>
      <c r="EMV108" s="154"/>
      <c r="EMW108" s="154"/>
      <c r="EMX108" s="154"/>
      <c r="EMY108" s="154"/>
      <c r="EMZ108" s="154"/>
      <c r="ENA108" s="154"/>
      <c r="ENB108" s="154"/>
      <c r="ENC108" s="154"/>
      <c r="END108" s="154"/>
      <c r="ENE108" s="154"/>
      <c r="ENF108" s="154"/>
      <c r="ENG108" s="154"/>
      <c r="ENH108" s="154"/>
      <c r="ENI108" s="154"/>
      <c r="ENJ108" s="154"/>
      <c r="ENK108" s="154"/>
      <c r="ENL108" s="154"/>
      <c r="ENM108" s="154"/>
      <c r="ENN108" s="154"/>
      <c r="ENO108" s="154"/>
      <c r="ENP108" s="154"/>
      <c r="ENQ108" s="154"/>
      <c r="ENR108" s="154"/>
      <c r="ENS108" s="154"/>
      <c r="ENT108" s="154"/>
      <c r="ENU108" s="154"/>
      <c r="ENV108" s="154"/>
      <c r="ENW108" s="154"/>
      <c r="ENX108" s="154"/>
      <c r="ENY108" s="154"/>
      <c r="ENZ108" s="154"/>
      <c r="EOA108" s="154"/>
      <c r="EOB108" s="154"/>
      <c r="EOC108" s="154"/>
      <c r="EOD108" s="154"/>
      <c r="EOE108" s="154"/>
      <c r="EOF108" s="154"/>
      <c r="EOG108" s="154"/>
      <c r="EOH108" s="154"/>
      <c r="EOI108" s="154"/>
      <c r="EOJ108" s="154"/>
      <c r="EOK108" s="154"/>
      <c r="EOL108" s="154"/>
      <c r="EOM108" s="154"/>
      <c r="EON108" s="154"/>
      <c r="EOO108" s="154"/>
      <c r="EOP108" s="154"/>
      <c r="EOQ108" s="154"/>
      <c r="EOR108" s="154"/>
      <c r="EOS108" s="154"/>
      <c r="EOT108" s="154"/>
      <c r="EOU108" s="154"/>
      <c r="EOV108" s="154"/>
      <c r="EOW108" s="154"/>
      <c r="EOX108" s="154"/>
      <c r="EOY108" s="154"/>
      <c r="EOZ108" s="154"/>
      <c r="EPA108" s="154"/>
      <c r="EPB108" s="154"/>
      <c r="EPC108" s="154"/>
      <c r="EPD108" s="154"/>
      <c r="EPE108" s="154"/>
      <c r="EPF108" s="154"/>
      <c r="EPG108" s="154"/>
      <c r="EPH108" s="154"/>
      <c r="EPI108" s="154"/>
      <c r="EPJ108" s="154"/>
      <c r="EPK108" s="154"/>
      <c r="EPL108" s="154"/>
      <c r="EPM108" s="154"/>
      <c r="EPN108" s="154"/>
      <c r="EPO108" s="154"/>
      <c r="EPP108" s="154"/>
      <c r="EPQ108" s="154"/>
      <c r="EPR108" s="154"/>
      <c r="EPS108" s="154"/>
      <c r="EPT108" s="154"/>
      <c r="EPU108" s="154"/>
      <c r="EPV108" s="154"/>
      <c r="EPW108" s="154"/>
      <c r="EPX108" s="154"/>
      <c r="EPY108" s="154"/>
      <c r="EPZ108" s="154"/>
      <c r="EQA108" s="154"/>
      <c r="EQB108" s="154"/>
      <c r="EQC108" s="154"/>
      <c r="EQD108" s="154"/>
      <c r="EQE108" s="154"/>
      <c r="EQF108" s="154"/>
      <c r="EQG108" s="154"/>
      <c r="EQH108" s="154"/>
      <c r="EQI108" s="154"/>
      <c r="EQJ108" s="154"/>
      <c r="EQK108" s="154"/>
      <c r="EQL108" s="154"/>
      <c r="EQM108" s="154"/>
      <c r="EQN108" s="154"/>
      <c r="EQO108" s="154"/>
      <c r="EQP108" s="154"/>
      <c r="EQQ108" s="154"/>
      <c r="EQR108" s="154"/>
      <c r="EQS108" s="154"/>
      <c r="EQT108" s="154"/>
      <c r="EQU108" s="154"/>
      <c r="EQV108" s="154"/>
      <c r="EQW108" s="154"/>
      <c r="EQX108" s="154"/>
      <c r="EQY108" s="154"/>
      <c r="EQZ108" s="154"/>
      <c r="ERA108" s="154"/>
      <c r="ERB108" s="154"/>
      <c r="ERC108" s="154"/>
      <c r="ERD108" s="154"/>
      <c r="ERE108" s="154"/>
      <c r="ERF108" s="154"/>
      <c r="ERG108" s="154"/>
      <c r="ERH108" s="154"/>
      <c r="ERI108" s="154"/>
      <c r="ERJ108" s="154"/>
      <c r="ERK108" s="154"/>
      <c r="ERL108" s="154"/>
      <c r="ERM108" s="154"/>
      <c r="ERN108" s="154"/>
      <c r="ERO108" s="154"/>
      <c r="ERP108" s="154"/>
      <c r="ERQ108" s="154"/>
      <c r="ERR108" s="154"/>
      <c r="ERS108" s="154"/>
      <c r="ERT108" s="154"/>
      <c r="ERU108" s="154"/>
      <c r="ERV108" s="154"/>
      <c r="ERW108" s="154"/>
      <c r="ERX108" s="154"/>
      <c r="ERY108" s="154"/>
      <c r="ERZ108" s="154"/>
      <c r="ESA108" s="154"/>
      <c r="ESB108" s="154"/>
      <c r="ESC108" s="154"/>
      <c r="ESD108" s="154"/>
      <c r="ESE108" s="154"/>
      <c r="ESF108" s="154"/>
      <c r="ESG108" s="154"/>
      <c r="ESH108" s="154"/>
      <c r="ESI108" s="154"/>
      <c r="ESJ108" s="154"/>
      <c r="ESK108" s="154"/>
      <c r="ESL108" s="154"/>
      <c r="ESM108" s="154"/>
      <c r="ESN108" s="154"/>
      <c r="ESO108" s="154"/>
      <c r="ESP108" s="154"/>
      <c r="ESQ108" s="154"/>
      <c r="ESR108" s="154"/>
      <c r="ESS108" s="154"/>
      <c r="EST108" s="154"/>
      <c r="ESU108" s="154"/>
      <c r="ESV108" s="154"/>
      <c r="ESW108" s="154"/>
      <c r="ESX108" s="154"/>
      <c r="ESY108" s="154"/>
      <c r="ESZ108" s="154"/>
      <c r="ETA108" s="154"/>
      <c r="ETB108" s="154"/>
      <c r="ETC108" s="154"/>
      <c r="ETD108" s="154"/>
      <c r="ETE108" s="154"/>
      <c r="ETF108" s="154"/>
      <c r="ETG108" s="154"/>
      <c r="ETH108" s="154"/>
      <c r="ETI108" s="154"/>
      <c r="ETJ108" s="154"/>
      <c r="ETK108" s="154"/>
      <c r="ETL108" s="154"/>
      <c r="ETM108" s="154"/>
      <c r="ETN108" s="154"/>
      <c r="ETO108" s="154"/>
      <c r="ETP108" s="154"/>
      <c r="ETQ108" s="154"/>
      <c r="ETR108" s="154"/>
      <c r="ETS108" s="154"/>
      <c r="ETT108" s="154"/>
      <c r="ETU108" s="154"/>
      <c r="ETV108" s="154"/>
      <c r="ETW108" s="154"/>
      <c r="ETX108" s="154"/>
      <c r="ETY108" s="154"/>
      <c r="ETZ108" s="154"/>
      <c r="EUA108" s="154"/>
      <c r="EUB108" s="154"/>
      <c r="EUC108" s="154"/>
      <c r="EUD108" s="154"/>
      <c r="EUE108" s="154"/>
      <c r="EUF108" s="154"/>
      <c r="EUG108" s="154"/>
      <c r="EUH108" s="154"/>
      <c r="EUI108" s="154"/>
      <c r="EUJ108" s="154"/>
      <c r="EUK108" s="154"/>
      <c r="EUL108" s="154"/>
      <c r="EUM108" s="154"/>
      <c r="EUN108" s="154"/>
      <c r="EUO108" s="154"/>
      <c r="EUP108" s="154"/>
      <c r="EUQ108" s="154"/>
      <c r="EUR108" s="154"/>
      <c r="EUS108" s="154"/>
      <c r="EUT108" s="154"/>
      <c r="EUU108" s="154"/>
      <c r="EUV108" s="154"/>
      <c r="EUW108" s="154"/>
      <c r="EUX108" s="154"/>
      <c r="EUY108" s="154"/>
      <c r="EUZ108" s="154"/>
      <c r="EVA108" s="154"/>
      <c r="EVB108" s="154"/>
      <c r="EVC108" s="154"/>
      <c r="EVD108" s="154"/>
      <c r="EVE108" s="154"/>
      <c r="EVF108" s="154"/>
      <c r="EVG108" s="154"/>
      <c r="EVH108" s="154"/>
      <c r="EVI108" s="154"/>
      <c r="EVJ108" s="154"/>
      <c r="EVK108" s="154"/>
      <c r="EVL108" s="154"/>
      <c r="EVM108" s="154"/>
      <c r="EVN108" s="154"/>
      <c r="EVO108" s="154"/>
      <c r="EVP108" s="154"/>
      <c r="EVQ108" s="154"/>
      <c r="EVR108" s="154"/>
      <c r="EVS108" s="154"/>
      <c r="EVT108" s="154"/>
      <c r="EVU108" s="154"/>
      <c r="EVV108" s="154"/>
      <c r="EVW108" s="154"/>
      <c r="EVX108" s="154"/>
      <c r="EVY108" s="154"/>
      <c r="EVZ108" s="154"/>
      <c r="EWA108" s="154"/>
      <c r="EWB108" s="154"/>
      <c r="EWC108" s="154"/>
      <c r="EWD108" s="154"/>
      <c r="EWE108" s="154"/>
      <c r="EWF108" s="154"/>
      <c r="EWG108" s="154"/>
      <c r="EWH108" s="154"/>
      <c r="EWI108" s="154"/>
      <c r="EWJ108" s="154"/>
      <c r="EWK108" s="154"/>
      <c r="EWL108" s="154"/>
      <c r="EWM108" s="154"/>
      <c r="EWN108" s="154"/>
      <c r="EWO108" s="154"/>
      <c r="EWP108" s="154"/>
      <c r="EWQ108" s="154"/>
      <c r="EWR108" s="154"/>
      <c r="EWS108" s="154"/>
      <c r="EWT108" s="154"/>
      <c r="EWU108" s="154"/>
      <c r="EWV108" s="154"/>
      <c r="EWW108" s="154"/>
      <c r="EWX108" s="154"/>
      <c r="EWY108" s="154"/>
      <c r="EWZ108" s="154"/>
      <c r="EXA108" s="154"/>
      <c r="EXB108" s="154"/>
      <c r="EXC108" s="154"/>
      <c r="EXD108" s="154"/>
      <c r="EXE108" s="154"/>
      <c r="EXF108" s="154"/>
      <c r="EXG108" s="154"/>
      <c r="EXH108" s="154"/>
      <c r="EXI108" s="154"/>
      <c r="EXJ108" s="154"/>
      <c r="EXK108" s="154"/>
      <c r="EXL108" s="154"/>
      <c r="EXM108" s="154"/>
      <c r="EXN108" s="154"/>
      <c r="EXO108" s="154"/>
      <c r="EXP108" s="154"/>
      <c r="EXQ108" s="154"/>
      <c r="EXR108" s="154"/>
      <c r="EXS108" s="154"/>
      <c r="EXT108" s="154"/>
      <c r="EXU108" s="154"/>
      <c r="EXV108" s="154"/>
      <c r="EXW108" s="154"/>
      <c r="EXX108" s="154"/>
      <c r="EXY108" s="154"/>
      <c r="EXZ108" s="154"/>
      <c r="EYA108" s="154"/>
      <c r="EYB108" s="154"/>
      <c r="EYC108" s="154"/>
      <c r="EYD108" s="154"/>
      <c r="EYE108" s="154"/>
      <c r="EYF108" s="154"/>
      <c r="EYG108" s="154"/>
      <c r="EYH108" s="154"/>
      <c r="EYI108" s="154"/>
      <c r="EYJ108" s="154"/>
      <c r="EYK108" s="154"/>
      <c r="EYL108" s="154"/>
      <c r="EYM108" s="154"/>
      <c r="EYN108" s="154"/>
      <c r="EYO108" s="154"/>
      <c r="EYP108" s="154"/>
      <c r="EYQ108" s="154"/>
      <c r="EYR108" s="154"/>
      <c r="EYS108" s="154"/>
      <c r="EYT108" s="154"/>
      <c r="EYU108" s="154"/>
      <c r="EYV108" s="154"/>
      <c r="EYW108" s="154"/>
      <c r="EYX108" s="154"/>
      <c r="EYY108" s="154"/>
      <c r="EYZ108" s="154"/>
      <c r="EZA108" s="154"/>
      <c r="EZB108" s="154"/>
      <c r="EZC108" s="154"/>
      <c r="EZD108" s="154"/>
      <c r="EZE108" s="154"/>
      <c r="EZF108" s="154"/>
      <c r="EZG108" s="154"/>
      <c r="EZH108" s="154"/>
      <c r="EZI108" s="154"/>
      <c r="EZJ108" s="154"/>
      <c r="EZK108" s="154"/>
      <c r="EZL108" s="154"/>
      <c r="EZM108" s="154"/>
      <c r="EZN108" s="154"/>
      <c r="EZO108" s="154"/>
      <c r="EZP108" s="154"/>
      <c r="EZQ108" s="154"/>
      <c r="EZR108" s="154"/>
      <c r="EZS108" s="154"/>
      <c r="EZT108" s="154"/>
      <c r="EZU108" s="154"/>
      <c r="EZV108" s="154"/>
      <c r="EZW108" s="154"/>
      <c r="EZX108" s="154"/>
      <c r="EZY108" s="154"/>
      <c r="EZZ108" s="154"/>
      <c r="FAA108" s="154"/>
      <c r="FAB108" s="154"/>
      <c r="FAC108" s="154"/>
      <c r="FAD108" s="154"/>
      <c r="FAE108" s="154"/>
      <c r="FAF108" s="154"/>
      <c r="FAG108" s="154"/>
      <c r="FAH108" s="154"/>
      <c r="FAI108" s="154"/>
      <c r="FAJ108" s="154"/>
      <c r="FAK108" s="154"/>
      <c r="FAL108" s="154"/>
      <c r="FAM108" s="154"/>
      <c r="FAN108" s="154"/>
      <c r="FAO108" s="154"/>
      <c r="FAP108" s="154"/>
      <c r="FAQ108" s="154"/>
      <c r="FAR108" s="154"/>
      <c r="FAS108" s="154"/>
      <c r="FAT108" s="154"/>
      <c r="FAU108" s="154"/>
      <c r="FAV108" s="154"/>
      <c r="FAW108" s="154"/>
      <c r="FAX108" s="154"/>
      <c r="FAY108" s="154"/>
      <c r="FAZ108" s="154"/>
      <c r="FBA108" s="154"/>
      <c r="FBB108" s="154"/>
      <c r="FBC108" s="154"/>
      <c r="FBD108" s="154"/>
      <c r="FBE108" s="154"/>
      <c r="FBF108" s="154"/>
      <c r="FBG108" s="154"/>
      <c r="FBH108" s="154"/>
      <c r="FBI108" s="154"/>
      <c r="FBJ108" s="154"/>
      <c r="FBK108" s="154"/>
      <c r="FBL108" s="154"/>
      <c r="FBM108" s="154"/>
      <c r="FBN108" s="154"/>
      <c r="FBO108" s="154"/>
      <c r="FBP108" s="154"/>
      <c r="FBQ108" s="154"/>
      <c r="FBR108" s="154"/>
      <c r="FBS108" s="154"/>
      <c r="FBT108" s="154"/>
      <c r="FBU108" s="154"/>
      <c r="FBV108" s="154"/>
      <c r="FBW108" s="154"/>
      <c r="FBX108" s="154"/>
      <c r="FBY108" s="154"/>
      <c r="FBZ108" s="154"/>
      <c r="FCA108" s="154"/>
      <c r="FCB108" s="154"/>
      <c r="FCC108" s="154"/>
      <c r="FCD108" s="154"/>
      <c r="FCE108" s="154"/>
      <c r="FCF108" s="154"/>
      <c r="FCG108" s="154"/>
      <c r="FCH108" s="154"/>
      <c r="FCI108" s="154"/>
      <c r="FCJ108" s="154"/>
      <c r="FCK108" s="154"/>
      <c r="FCL108" s="154"/>
      <c r="FCM108" s="154"/>
      <c r="FCN108" s="154"/>
      <c r="FCO108" s="154"/>
      <c r="FCP108" s="154"/>
      <c r="FCQ108" s="154"/>
      <c r="FCR108" s="154"/>
      <c r="FCS108" s="154"/>
      <c r="FCT108" s="154"/>
      <c r="FCU108" s="154"/>
      <c r="FCV108" s="154"/>
      <c r="FCW108" s="154"/>
      <c r="FCX108" s="154"/>
      <c r="FCY108" s="154"/>
      <c r="FCZ108" s="154"/>
      <c r="FDA108" s="154"/>
      <c r="FDB108" s="154"/>
      <c r="FDC108" s="154"/>
      <c r="FDD108" s="154"/>
      <c r="FDE108" s="154"/>
      <c r="FDF108" s="154"/>
      <c r="FDG108" s="154"/>
      <c r="FDH108" s="154"/>
      <c r="FDI108" s="154"/>
      <c r="FDJ108" s="154"/>
      <c r="FDK108" s="154"/>
      <c r="FDL108" s="154"/>
      <c r="FDM108" s="154"/>
      <c r="FDN108" s="154"/>
      <c r="FDO108" s="154"/>
      <c r="FDP108" s="154"/>
      <c r="FDQ108" s="154"/>
      <c r="FDR108" s="154"/>
      <c r="FDS108" s="154"/>
      <c r="FDT108" s="154"/>
      <c r="FDU108" s="154"/>
      <c r="FDV108" s="154"/>
      <c r="FDW108" s="154"/>
      <c r="FDX108" s="154"/>
      <c r="FDY108" s="154"/>
      <c r="FDZ108" s="154"/>
      <c r="FEA108" s="154"/>
      <c r="FEB108" s="154"/>
      <c r="FEC108" s="154"/>
      <c r="FED108" s="154"/>
      <c r="FEE108" s="154"/>
      <c r="FEF108" s="154"/>
      <c r="FEG108" s="154"/>
      <c r="FEH108" s="154"/>
      <c r="FEI108" s="154"/>
      <c r="FEJ108" s="154"/>
      <c r="FEK108" s="154"/>
      <c r="FEL108" s="154"/>
      <c r="FEM108" s="154"/>
      <c r="FEN108" s="154"/>
      <c r="FEO108" s="154"/>
      <c r="FEP108" s="154"/>
      <c r="FEQ108" s="154"/>
      <c r="FER108" s="154"/>
      <c r="FES108" s="154"/>
      <c r="FET108" s="154"/>
      <c r="FEU108" s="154"/>
      <c r="FEV108" s="154"/>
      <c r="FEW108" s="154"/>
      <c r="FEX108" s="154"/>
      <c r="FEY108" s="154"/>
      <c r="FEZ108" s="154"/>
      <c r="FFA108" s="154"/>
      <c r="FFB108" s="154"/>
      <c r="FFC108" s="154"/>
      <c r="FFD108" s="154"/>
      <c r="FFE108" s="154"/>
      <c r="FFF108" s="154"/>
      <c r="FFG108" s="154"/>
      <c r="FFH108" s="154"/>
      <c r="FFI108" s="154"/>
      <c r="FFJ108" s="154"/>
      <c r="FFK108" s="154"/>
      <c r="FFL108" s="154"/>
      <c r="FFM108" s="154"/>
      <c r="FFN108" s="154"/>
      <c r="FFO108" s="154"/>
      <c r="FFP108" s="154"/>
      <c r="FFQ108" s="154"/>
      <c r="FFR108" s="154"/>
      <c r="FFS108" s="154"/>
      <c r="FFT108" s="154"/>
      <c r="FFU108" s="154"/>
      <c r="FFV108" s="154"/>
      <c r="FFW108" s="154"/>
      <c r="FFX108" s="154"/>
      <c r="FFY108" s="154"/>
      <c r="FFZ108" s="154"/>
      <c r="FGA108" s="154"/>
      <c r="FGB108" s="154"/>
      <c r="FGC108" s="154"/>
      <c r="FGD108" s="154"/>
      <c r="FGE108" s="154"/>
      <c r="FGF108" s="154"/>
      <c r="FGG108" s="154"/>
      <c r="FGH108" s="154"/>
      <c r="FGI108" s="154"/>
      <c r="FGJ108" s="154"/>
      <c r="FGK108" s="154"/>
      <c r="FGL108" s="154"/>
      <c r="FGM108" s="154"/>
      <c r="FGN108" s="154"/>
      <c r="FGO108" s="154"/>
      <c r="FGP108" s="154"/>
      <c r="FGQ108" s="154"/>
      <c r="FGR108" s="154"/>
      <c r="FGS108" s="154"/>
      <c r="FGT108" s="154"/>
      <c r="FGU108" s="154"/>
      <c r="FGV108" s="154"/>
      <c r="FGW108" s="154"/>
      <c r="FGX108" s="154"/>
      <c r="FGY108" s="154"/>
      <c r="FGZ108" s="154"/>
      <c r="FHA108" s="154"/>
      <c r="FHB108" s="154"/>
      <c r="FHC108" s="154"/>
      <c r="FHD108" s="154"/>
      <c r="FHE108" s="154"/>
      <c r="FHF108" s="154"/>
      <c r="FHG108" s="154"/>
      <c r="FHH108" s="154"/>
      <c r="FHI108" s="154"/>
      <c r="FHJ108" s="154"/>
      <c r="FHK108" s="154"/>
      <c r="FHL108" s="154"/>
      <c r="FHM108" s="154"/>
      <c r="FHN108" s="154"/>
      <c r="FHO108" s="154"/>
      <c r="FHP108" s="154"/>
      <c r="FHQ108" s="154"/>
      <c r="FHR108" s="154"/>
      <c r="FHS108" s="154"/>
      <c r="FHT108" s="154"/>
      <c r="FHU108" s="154"/>
      <c r="FHV108" s="154"/>
      <c r="FHW108" s="154"/>
      <c r="FHX108" s="154"/>
      <c r="FHY108" s="154"/>
      <c r="FHZ108" s="154"/>
      <c r="FIA108" s="154"/>
      <c r="FIB108" s="154"/>
      <c r="FIC108" s="154"/>
      <c r="FID108" s="154"/>
      <c r="FIE108" s="154"/>
      <c r="FIF108" s="154"/>
      <c r="FIG108" s="154"/>
      <c r="FIH108" s="154"/>
      <c r="FII108" s="154"/>
      <c r="FIJ108" s="154"/>
      <c r="FIK108" s="154"/>
      <c r="FIL108" s="154"/>
      <c r="FIM108" s="154"/>
      <c r="FIN108" s="154"/>
      <c r="FIO108" s="154"/>
      <c r="FIP108" s="154"/>
      <c r="FIQ108" s="154"/>
      <c r="FIR108" s="154"/>
      <c r="FIS108" s="154"/>
      <c r="FIT108" s="154"/>
      <c r="FIU108" s="154"/>
      <c r="FIV108" s="154"/>
      <c r="FIW108" s="154"/>
      <c r="FIX108" s="154"/>
      <c r="FIY108" s="154"/>
      <c r="FIZ108" s="154"/>
      <c r="FJA108" s="154"/>
      <c r="FJB108" s="154"/>
      <c r="FJC108" s="154"/>
      <c r="FJD108" s="154"/>
      <c r="FJE108" s="154"/>
      <c r="FJF108" s="154"/>
      <c r="FJG108" s="154"/>
      <c r="FJH108" s="154"/>
      <c r="FJI108" s="154"/>
      <c r="FJJ108" s="154"/>
      <c r="FJK108" s="154"/>
      <c r="FJL108" s="154"/>
      <c r="FJM108" s="154"/>
      <c r="FJN108" s="154"/>
      <c r="FJO108" s="154"/>
      <c r="FJP108" s="154"/>
      <c r="FJQ108" s="154"/>
      <c r="FJR108" s="154"/>
      <c r="FJS108" s="154"/>
      <c r="FJT108" s="154"/>
      <c r="FJU108" s="154"/>
      <c r="FJV108" s="154"/>
      <c r="FJW108" s="154"/>
      <c r="FJX108" s="154"/>
      <c r="FJY108" s="154"/>
      <c r="FJZ108" s="154"/>
      <c r="FKA108" s="154"/>
      <c r="FKB108" s="154"/>
      <c r="FKC108" s="154"/>
      <c r="FKD108" s="154"/>
      <c r="FKE108" s="154"/>
      <c r="FKF108" s="154"/>
      <c r="FKG108" s="154"/>
      <c r="FKH108" s="154"/>
      <c r="FKI108" s="154"/>
      <c r="FKJ108" s="154"/>
      <c r="FKK108" s="154"/>
      <c r="FKL108" s="154"/>
      <c r="FKM108" s="154"/>
      <c r="FKN108" s="154"/>
      <c r="FKO108" s="154"/>
      <c r="FKP108" s="154"/>
      <c r="FKQ108" s="154"/>
      <c r="FKR108" s="154"/>
      <c r="FKS108" s="154"/>
      <c r="FKT108" s="154"/>
      <c r="FKU108" s="154"/>
      <c r="FKV108" s="154"/>
      <c r="FKW108" s="154"/>
      <c r="FKX108" s="154"/>
      <c r="FKY108" s="154"/>
      <c r="FKZ108" s="154"/>
      <c r="FLA108" s="154"/>
      <c r="FLB108" s="154"/>
      <c r="FLC108" s="154"/>
      <c r="FLD108" s="154"/>
      <c r="FLE108" s="154"/>
      <c r="FLF108" s="154"/>
      <c r="FLG108" s="154"/>
      <c r="FLH108" s="154"/>
      <c r="FLI108" s="154"/>
      <c r="FLJ108" s="154"/>
      <c r="FLK108" s="154"/>
      <c r="FLL108" s="154"/>
      <c r="FLM108" s="154"/>
      <c r="FLN108" s="154"/>
      <c r="FLO108" s="154"/>
      <c r="FLP108" s="154"/>
      <c r="FLQ108" s="154"/>
      <c r="FLR108" s="154"/>
      <c r="FLS108" s="154"/>
      <c r="FLT108" s="154"/>
      <c r="FLU108" s="154"/>
      <c r="FLV108" s="154"/>
      <c r="FLW108" s="154"/>
      <c r="FLX108" s="154"/>
      <c r="FLY108" s="154"/>
      <c r="FLZ108" s="154"/>
      <c r="FMA108" s="154"/>
      <c r="FMB108" s="154"/>
      <c r="FMC108" s="154"/>
      <c r="FMD108" s="154"/>
      <c r="FME108" s="154"/>
      <c r="FMF108" s="154"/>
      <c r="FMG108" s="154"/>
      <c r="FMH108" s="154"/>
      <c r="FMI108" s="154"/>
      <c r="FMJ108" s="154"/>
      <c r="FMK108" s="154"/>
      <c r="FML108" s="154"/>
      <c r="FMM108" s="154"/>
      <c r="FMN108" s="154"/>
      <c r="FMO108" s="154"/>
      <c r="FMP108" s="154"/>
      <c r="FMQ108" s="154"/>
      <c r="FMR108" s="154"/>
      <c r="FMS108" s="154"/>
      <c r="FMT108" s="154"/>
      <c r="FMU108" s="154"/>
      <c r="FMV108" s="154"/>
      <c r="FMW108" s="154"/>
      <c r="FMX108" s="154"/>
      <c r="FMY108" s="154"/>
      <c r="FMZ108" s="154"/>
      <c r="FNA108" s="154"/>
      <c r="FNB108" s="154"/>
      <c r="FNC108" s="154"/>
      <c r="FND108" s="154"/>
      <c r="FNE108" s="154"/>
      <c r="FNF108" s="154"/>
      <c r="FNG108" s="154"/>
      <c r="FNH108" s="154"/>
      <c r="FNI108" s="154"/>
      <c r="FNJ108" s="154"/>
      <c r="FNK108" s="154"/>
      <c r="FNL108" s="154"/>
      <c r="FNM108" s="154"/>
      <c r="FNN108" s="154"/>
      <c r="FNO108" s="154"/>
      <c r="FNP108" s="154"/>
      <c r="FNQ108" s="154"/>
      <c r="FNR108" s="154"/>
      <c r="FNS108" s="154"/>
      <c r="FNT108" s="154"/>
      <c r="FNU108" s="154"/>
      <c r="FNV108" s="154"/>
      <c r="FNW108" s="154"/>
      <c r="FNX108" s="154"/>
      <c r="FNY108" s="154"/>
      <c r="FNZ108" s="154"/>
      <c r="FOA108" s="154"/>
      <c r="FOB108" s="154"/>
      <c r="FOC108" s="154"/>
      <c r="FOD108" s="154"/>
      <c r="FOE108" s="154"/>
      <c r="FOF108" s="154"/>
      <c r="FOG108" s="154"/>
      <c r="FOH108" s="154"/>
      <c r="FOI108" s="154"/>
      <c r="FOJ108" s="154"/>
      <c r="FOK108" s="154"/>
      <c r="FOL108" s="154"/>
      <c r="FOM108" s="154"/>
      <c r="FON108" s="154"/>
      <c r="FOO108" s="154"/>
      <c r="FOP108" s="154"/>
      <c r="FOQ108" s="154"/>
      <c r="FOR108" s="154"/>
      <c r="FOS108" s="154"/>
      <c r="FOT108" s="154"/>
      <c r="FOU108" s="154"/>
      <c r="FOV108" s="154"/>
      <c r="FOW108" s="154"/>
      <c r="FOX108" s="154"/>
      <c r="FOY108" s="154"/>
      <c r="FOZ108" s="154"/>
      <c r="FPA108" s="154"/>
      <c r="FPB108" s="154"/>
      <c r="FPC108" s="154"/>
      <c r="FPD108" s="154"/>
      <c r="FPE108" s="154"/>
      <c r="FPF108" s="154"/>
      <c r="FPG108" s="154"/>
      <c r="FPH108" s="154"/>
      <c r="FPI108" s="154"/>
      <c r="FPJ108" s="154"/>
      <c r="FPK108" s="154"/>
      <c r="FPL108" s="154"/>
      <c r="FPM108" s="154"/>
      <c r="FPN108" s="154"/>
      <c r="FPO108" s="154"/>
      <c r="FPP108" s="154"/>
      <c r="FPQ108" s="154"/>
      <c r="FPR108" s="154"/>
      <c r="FPS108" s="154"/>
      <c r="FPT108" s="154"/>
      <c r="FPU108" s="154"/>
      <c r="FPV108" s="154"/>
      <c r="FPW108" s="154"/>
      <c r="FPX108" s="154"/>
      <c r="FPY108" s="154"/>
      <c r="FPZ108" s="154"/>
      <c r="FQA108" s="154"/>
      <c r="FQB108" s="154"/>
      <c r="FQC108" s="154"/>
      <c r="FQD108" s="154"/>
      <c r="FQE108" s="154"/>
      <c r="FQF108" s="154"/>
      <c r="FQG108" s="154"/>
      <c r="FQH108" s="154"/>
      <c r="FQI108" s="154"/>
      <c r="FQJ108" s="154"/>
      <c r="FQK108" s="154"/>
      <c r="FQL108" s="154"/>
      <c r="FQM108" s="154"/>
      <c r="FQN108" s="154"/>
      <c r="FQO108" s="154"/>
      <c r="FQP108" s="154"/>
      <c r="FQQ108" s="154"/>
      <c r="FQR108" s="154"/>
      <c r="FQS108" s="154"/>
      <c r="FQT108" s="154"/>
      <c r="FQU108" s="154"/>
      <c r="FQV108" s="154"/>
      <c r="FQW108" s="154"/>
      <c r="FQX108" s="154"/>
      <c r="FQY108" s="154"/>
      <c r="FQZ108" s="154"/>
      <c r="FRA108" s="154"/>
      <c r="FRB108" s="154"/>
      <c r="FRC108" s="154"/>
      <c r="FRD108" s="154"/>
      <c r="FRE108" s="154"/>
      <c r="FRF108" s="154"/>
      <c r="FRG108" s="154"/>
      <c r="FRH108" s="154"/>
      <c r="FRI108" s="154"/>
      <c r="FRJ108" s="154"/>
      <c r="FRK108" s="154"/>
      <c r="FRL108" s="154"/>
      <c r="FRM108" s="154"/>
      <c r="FRN108" s="154"/>
      <c r="FRO108" s="154"/>
      <c r="FRP108" s="154"/>
      <c r="FRQ108" s="154"/>
      <c r="FRR108" s="154"/>
      <c r="FRS108" s="154"/>
      <c r="FRT108" s="154"/>
      <c r="FRU108" s="154"/>
      <c r="FRV108" s="154"/>
      <c r="FRW108" s="154"/>
      <c r="FRX108" s="154"/>
      <c r="FRY108" s="154"/>
      <c r="FRZ108" s="154"/>
      <c r="FSA108" s="154"/>
      <c r="FSB108" s="154"/>
      <c r="FSC108" s="154"/>
      <c r="FSD108" s="154"/>
      <c r="FSE108" s="154"/>
      <c r="FSF108" s="154"/>
      <c r="FSG108" s="154"/>
      <c r="FSH108" s="154"/>
      <c r="FSI108" s="154"/>
      <c r="FSJ108" s="154"/>
      <c r="FSK108" s="154"/>
      <c r="FSL108" s="154"/>
      <c r="FSM108" s="154"/>
      <c r="FSN108" s="154"/>
      <c r="FSO108" s="154"/>
      <c r="FSP108" s="154"/>
      <c r="FSQ108" s="154"/>
      <c r="FSR108" s="154"/>
      <c r="FSS108" s="154"/>
      <c r="FST108" s="154"/>
      <c r="FSU108" s="154"/>
      <c r="FSV108" s="154"/>
      <c r="FSW108" s="154"/>
      <c r="FSX108" s="154"/>
      <c r="FSY108" s="154"/>
      <c r="FSZ108" s="154"/>
      <c r="FTA108" s="154"/>
      <c r="FTB108" s="154"/>
      <c r="FTC108" s="154"/>
      <c r="FTD108" s="154"/>
      <c r="FTE108" s="154"/>
      <c r="FTF108" s="154"/>
      <c r="FTG108" s="154"/>
      <c r="FTH108" s="154"/>
      <c r="FTI108" s="154"/>
      <c r="FTJ108" s="154"/>
      <c r="FTK108" s="154"/>
      <c r="FTL108" s="154"/>
      <c r="FTM108" s="154"/>
      <c r="FTN108" s="154"/>
      <c r="FTO108" s="154"/>
      <c r="FTP108" s="154"/>
      <c r="FTQ108" s="154"/>
      <c r="FTR108" s="154"/>
      <c r="FTS108" s="154"/>
      <c r="FTT108" s="154"/>
      <c r="FTU108" s="154"/>
      <c r="FTV108" s="154"/>
      <c r="FTW108" s="154"/>
      <c r="FTX108" s="154"/>
      <c r="FTY108" s="154"/>
      <c r="FTZ108" s="154"/>
      <c r="FUA108" s="154"/>
      <c r="FUB108" s="154"/>
      <c r="FUC108" s="154"/>
      <c r="FUD108" s="154"/>
      <c r="FUE108" s="154"/>
      <c r="FUF108" s="154"/>
      <c r="FUG108" s="154"/>
      <c r="FUH108" s="154"/>
      <c r="FUI108" s="154"/>
      <c r="FUJ108" s="154"/>
      <c r="FUK108" s="154"/>
      <c r="FUL108" s="154"/>
      <c r="FUM108" s="154"/>
      <c r="FUN108" s="154"/>
      <c r="FUO108" s="154"/>
      <c r="FUP108" s="154"/>
      <c r="FUQ108" s="154"/>
      <c r="FUR108" s="154"/>
      <c r="FUS108" s="154"/>
      <c r="FUT108" s="154"/>
      <c r="FUU108" s="154"/>
      <c r="FUV108" s="154"/>
      <c r="FUW108" s="154"/>
      <c r="FUX108" s="154"/>
      <c r="FUY108" s="154"/>
      <c r="FUZ108" s="154"/>
      <c r="FVA108" s="154"/>
      <c r="FVB108" s="154"/>
      <c r="FVC108" s="154"/>
      <c r="FVD108" s="154"/>
      <c r="FVE108" s="154"/>
      <c r="FVF108" s="154"/>
      <c r="FVG108" s="154"/>
      <c r="FVH108" s="154"/>
      <c r="FVI108" s="154"/>
      <c r="FVJ108" s="154"/>
      <c r="FVK108" s="154"/>
      <c r="FVL108" s="154"/>
      <c r="FVM108" s="154"/>
      <c r="FVN108" s="154"/>
      <c r="FVO108" s="154"/>
      <c r="FVP108" s="154"/>
      <c r="FVQ108" s="154"/>
      <c r="FVR108" s="154"/>
      <c r="FVS108" s="154"/>
      <c r="FVT108" s="154"/>
      <c r="FVU108" s="154"/>
      <c r="FVV108" s="154"/>
      <c r="FVW108" s="154"/>
      <c r="FVX108" s="154"/>
      <c r="FVY108" s="154"/>
      <c r="FVZ108" s="154"/>
      <c r="FWA108" s="154"/>
      <c r="FWB108" s="154"/>
      <c r="FWC108" s="154"/>
      <c r="FWD108" s="154"/>
      <c r="FWE108" s="154"/>
      <c r="FWF108" s="154"/>
      <c r="FWG108" s="154"/>
      <c r="FWH108" s="154"/>
      <c r="FWI108" s="154"/>
      <c r="FWJ108" s="154"/>
      <c r="FWK108" s="154"/>
      <c r="FWL108" s="154"/>
      <c r="FWM108" s="154"/>
      <c r="FWN108" s="154"/>
      <c r="FWO108" s="154"/>
      <c r="FWP108" s="154"/>
      <c r="FWQ108" s="154"/>
      <c r="FWR108" s="154"/>
      <c r="FWS108" s="154"/>
      <c r="FWT108" s="154"/>
      <c r="FWU108" s="154"/>
      <c r="FWV108" s="154"/>
      <c r="FWW108" s="154"/>
      <c r="FWX108" s="154"/>
      <c r="FWY108" s="154"/>
      <c r="FWZ108" s="154"/>
      <c r="FXA108" s="154"/>
      <c r="FXB108" s="154"/>
      <c r="FXC108" s="154"/>
      <c r="FXD108" s="154"/>
      <c r="FXE108" s="154"/>
      <c r="FXF108" s="154"/>
      <c r="FXG108" s="154"/>
      <c r="FXH108" s="154"/>
      <c r="FXI108" s="154"/>
      <c r="FXJ108" s="154"/>
      <c r="FXK108" s="154"/>
      <c r="FXL108" s="154"/>
      <c r="FXM108" s="154"/>
      <c r="FXN108" s="154"/>
      <c r="FXO108" s="154"/>
      <c r="FXP108" s="154"/>
      <c r="FXQ108" s="154"/>
      <c r="FXR108" s="154"/>
      <c r="FXS108" s="154"/>
      <c r="FXT108" s="154"/>
      <c r="FXU108" s="154"/>
      <c r="FXV108" s="154"/>
      <c r="FXW108" s="154"/>
      <c r="FXX108" s="154"/>
      <c r="FXY108" s="154"/>
      <c r="FXZ108" s="154"/>
      <c r="FYA108" s="154"/>
      <c r="FYB108" s="154"/>
      <c r="FYC108" s="154"/>
      <c r="FYD108" s="154"/>
      <c r="FYE108" s="154"/>
      <c r="FYF108" s="154"/>
      <c r="FYG108" s="154"/>
      <c r="FYH108" s="154"/>
      <c r="FYI108" s="154"/>
      <c r="FYJ108" s="154"/>
      <c r="FYK108" s="154"/>
      <c r="FYL108" s="154"/>
      <c r="FYM108" s="154"/>
      <c r="FYN108" s="154"/>
      <c r="FYO108" s="154"/>
      <c r="FYP108" s="154"/>
      <c r="FYQ108" s="154"/>
      <c r="FYR108" s="154"/>
      <c r="FYS108" s="154"/>
      <c r="FYT108" s="154"/>
      <c r="FYU108" s="154"/>
      <c r="FYV108" s="154"/>
      <c r="FYW108" s="154"/>
      <c r="FYX108" s="154"/>
      <c r="FYY108" s="154"/>
      <c r="FYZ108" s="154"/>
      <c r="FZA108" s="154"/>
      <c r="FZB108" s="154"/>
      <c r="FZC108" s="154"/>
      <c r="FZD108" s="154"/>
      <c r="FZE108" s="154"/>
      <c r="FZF108" s="154"/>
      <c r="FZG108" s="154"/>
      <c r="FZH108" s="154"/>
      <c r="FZI108" s="154"/>
      <c r="FZJ108" s="154"/>
      <c r="FZK108" s="154"/>
      <c r="FZL108" s="154"/>
      <c r="FZM108" s="154"/>
      <c r="FZN108" s="154"/>
      <c r="FZO108" s="154"/>
      <c r="FZP108" s="154"/>
      <c r="FZQ108" s="154"/>
      <c r="FZR108" s="154"/>
      <c r="FZS108" s="154"/>
      <c r="FZT108" s="154"/>
      <c r="FZU108" s="154"/>
      <c r="FZV108" s="154"/>
      <c r="FZW108" s="154"/>
      <c r="FZX108" s="154"/>
      <c r="FZY108" s="154"/>
      <c r="FZZ108" s="154"/>
      <c r="GAA108" s="154"/>
      <c r="GAB108" s="154"/>
      <c r="GAC108" s="154"/>
      <c r="GAD108" s="154"/>
      <c r="GAE108" s="154"/>
      <c r="GAF108" s="154"/>
      <c r="GAG108" s="154"/>
      <c r="GAH108" s="154"/>
      <c r="GAI108" s="154"/>
      <c r="GAJ108" s="154"/>
      <c r="GAK108" s="154"/>
      <c r="GAL108" s="154"/>
      <c r="GAM108" s="154"/>
      <c r="GAN108" s="154"/>
      <c r="GAO108" s="154"/>
      <c r="GAP108" s="154"/>
      <c r="GAQ108" s="154"/>
      <c r="GAR108" s="154"/>
      <c r="GAS108" s="154"/>
      <c r="GAT108" s="154"/>
      <c r="GAU108" s="154"/>
      <c r="GAV108" s="154"/>
      <c r="GAW108" s="154"/>
      <c r="GAX108" s="154"/>
      <c r="GAY108" s="154"/>
      <c r="GAZ108" s="154"/>
      <c r="GBA108" s="154"/>
      <c r="GBB108" s="154"/>
      <c r="GBC108" s="154"/>
      <c r="GBD108" s="154"/>
      <c r="GBE108" s="154"/>
      <c r="GBF108" s="154"/>
      <c r="GBG108" s="154"/>
      <c r="GBH108" s="154"/>
      <c r="GBI108" s="154"/>
      <c r="GBJ108" s="154"/>
      <c r="GBK108" s="154"/>
      <c r="GBL108" s="154"/>
      <c r="GBM108" s="154"/>
      <c r="GBN108" s="154"/>
      <c r="GBO108" s="154"/>
      <c r="GBP108" s="154"/>
      <c r="GBQ108" s="154"/>
      <c r="GBR108" s="154"/>
      <c r="GBS108" s="154"/>
      <c r="GBT108" s="154"/>
      <c r="GBU108" s="154"/>
      <c r="GBV108" s="154"/>
      <c r="GBW108" s="154"/>
      <c r="GBX108" s="154"/>
      <c r="GBY108" s="154"/>
      <c r="GBZ108" s="154"/>
      <c r="GCA108" s="154"/>
      <c r="GCB108" s="154"/>
      <c r="GCC108" s="154"/>
      <c r="GCD108" s="154"/>
      <c r="GCE108" s="154"/>
      <c r="GCF108" s="154"/>
      <c r="GCG108" s="154"/>
      <c r="GCH108" s="154"/>
      <c r="GCI108" s="154"/>
      <c r="GCJ108" s="154"/>
      <c r="GCK108" s="154"/>
      <c r="GCL108" s="154"/>
      <c r="GCM108" s="154"/>
      <c r="GCN108" s="154"/>
      <c r="GCO108" s="154"/>
      <c r="GCP108" s="154"/>
      <c r="GCQ108" s="154"/>
      <c r="GCR108" s="154"/>
      <c r="GCS108" s="154"/>
      <c r="GCT108" s="154"/>
      <c r="GCU108" s="154"/>
      <c r="GCV108" s="154"/>
      <c r="GCW108" s="154"/>
      <c r="GCX108" s="154"/>
      <c r="GCY108" s="154"/>
      <c r="GCZ108" s="154"/>
      <c r="GDA108" s="154"/>
      <c r="GDB108" s="154"/>
      <c r="GDC108" s="154"/>
      <c r="GDD108" s="154"/>
      <c r="GDE108" s="154"/>
      <c r="GDF108" s="154"/>
      <c r="GDG108" s="154"/>
      <c r="GDH108" s="154"/>
      <c r="GDI108" s="154"/>
      <c r="GDJ108" s="154"/>
      <c r="GDK108" s="154"/>
      <c r="GDL108" s="154"/>
      <c r="GDM108" s="154"/>
      <c r="GDN108" s="154"/>
      <c r="GDO108" s="154"/>
      <c r="GDP108" s="154"/>
      <c r="GDQ108" s="154"/>
      <c r="GDR108" s="154"/>
      <c r="GDS108" s="154"/>
      <c r="GDT108" s="154"/>
      <c r="GDU108" s="154"/>
      <c r="GDV108" s="154"/>
      <c r="GDW108" s="154"/>
      <c r="GDX108" s="154"/>
      <c r="GDY108" s="154"/>
      <c r="GDZ108" s="154"/>
      <c r="GEA108" s="154"/>
      <c r="GEB108" s="154"/>
      <c r="GEC108" s="154"/>
      <c r="GED108" s="154"/>
      <c r="GEE108" s="154"/>
      <c r="GEF108" s="154"/>
      <c r="GEG108" s="154"/>
      <c r="GEH108" s="154"/>
      <c r="GEI108" s="154"/>
      <c r="GEJ108" s="154"/>
      <c r="GEK108" s="154"/>
      <c r="GEL108" s="154"/>
      <c r="GEM108" s="154"/>
      <c r="GEN108" s="154"/>
      <c r="GEO108" s="154"/>
      <c r="GEP108" s="154"/>
      <c r="GEQ108" s="154"/>
      <c r="GER108" s="154"/>
      <c r="GES108" s="154"/>
      <c r="GET108" s="154"/>
      <c r="GEU108" s="154"/>
      <c r="GEV108" s="154"/>
      <c r="GEW108" s="154"/>
      <c r="GEX108" s="154"/>
      <c r="GEY108" s="154"/>
      <c r="GEZ108" s="154"/>
      <c r="GFA108" s="154"/>
      <c r="GFB108" s="154"/>
      <c r="GFC108" s="154"/>
      <c r="GFD108" s="154"/>
      <c r="GFE108" s="154"/>
      <c r="GFF108" s="154"/>
      <c r="GFG108" s="154"/>
      <c r="GFH108" s="154"/>
      <c r="GFI108" s="154"/>
      <c r="GFJ108" s="154"/>
      <c r="GFK108" s="154"/>
      <c r="GFL108" s="154"/>
      <c r="GFM108" s="154"/>
      <c r="GFN108" s="154"/>
      <c r="GFO108" s="154"/>
      <c r="GFP108" s="154"/>
      <c r="GFQ108" s="154"/>
      <c r="GFR108" s="154"/>
      <c r="GFS108" s="154"/>
      <c r="GFT108" s="154"/>
      <c r="GFU108" s="154"/>
      <c r="GFV108" s="154"/>
      <c r="GFW108" s="154"/>
      <c r="GFX108" s="154"/>
      <c r="GFY108" s="154"/>
      <c r="GFZ108" s="154"/>
      <c r="GGA108" s="154"/>
      <c r="GGB108" s="154"/>
      <c r="GGC108" s="154"/>
      <c r="GGD108" s="154"/>
      <c r="GGE108" s="154"/>
      <c r="GGF108" s="154"/>
      <c r="GGG108" s="154"/>
      <c r="GGH108" s="154"/>
      <c r="GGI108" s="154"/>
      <c r="GGJ108" s="154"/>
      <c r="GGK108" s="154"/>
      <c r="GGL108" s="154"/>
      <c r="GGM108" s="154"/>
      <c r="GGN108" s="154"/>
      <c r="GGO108" s="154"/>
      <c r="GGP108" s="154"/>
      <c r="GGQ108" s="154"/>
      <c r="GGR108" s="154"/>
      <c r="GGS108" s="154"/>
      <c r="GGT108" s="154"/>
      <c r="GGU108" s="154"/>
      <c r="GGV108" s="154"/>
      <c r="GGW108" s="154"/>
      <c r="GGX108" s="154"/>
      <c r="GGY108" s="154"/>
      <c r="GGZ108" s="154"/>
      <c r="GHA108" s="154"/>
      <c r="GHB108" s="154"/>
      <c r="GHC108" s="154"/>
      <c r="GHD108" s="154"/>
      <c r="GHE108" s="154"/>
      <c r="GHF108" s="154"/>
      <c r="GHG108" s="154"/>
      <c r="GHH108" s="154"/>
      <c r="GHI108" s="154"/>
      <c r="GHJ108" s="154"/>
      <c r="GHK108" s="154"/>
      <c r="GHL108" s="154"/>
      <c r="GHM108" s="154"/>
      <c r="GHN108" s="154"/>
      <c r="GHO108" s="154"/>
      <c r="GHP108" s="154"/>
      <c r="GHQ108" s="154"/>
      <c r="GHR108" s="154"/>
      <c r="GHS108" s="154"/>
      <c r="GHT108" s="154"/>
      <c r="GHU108" s="154"/>
      <c r="GHV108" s="154"/>
      <c r="GHW108" s="154"/>
      <c r="GHX108" s="154"/>
      <c r="GHY108" s="154"/>
      <c r="GHZ108" s="154"/>
      <c r="GIA108" s="154"/>
      <c r="GIB108" s="154"/>
      <c r="GIC108" s="154"/>
      <c r="GID108" s="154"/>
      <c r="GIE108" s="154"/>
      <c r="GIF108" s="154"/>
      <c r="GIG108" s="154"/>
      <c r="GIH108" s="154"/>
      <c r="GII108" s="154"/>
      <c r="GIJ108" s="154"/>
      <c r="GIK108" s="154"/>
      <c r="GIL108" s="154"/>
      <c r="GIM108" s="154"/>
      <c r="GIN108" s="154"/>
      <c r="GIO108" s="154"/>
      <c r="GIP108" s="154"/>
      <c r="GIQ108" s="154"/>
      <c r="GIR108" s="154"/>
      <c r="GIS108" s="154"/>
      <c r="GIT108" s="154"/>
      <c r="GIU108" s="154"/>
      <c r="GIV108" s="154"/>
      <c r="GIW108" s="154"/>
      <c r="GIX108" s="154"/>
      <c r="GIY108" s="154"/>
      <c r="GIZ108" s="154"/>
      <c r="GJA108" s="154"/>
      <c r="GJB108" s="154"/>
      <c r="GJC108" s="154"/>
      <c r="GJD108" s="154"/>
      <c r="GJE108" s="154"/>
      <c r="GJF108" s="154"/>
      <c r="GJG108" s="154"/>
      <c r="GJH108" s="154"/>
      <c r="GJI108" s="154"/>
      <c r="GJJ108" s="154"/>
      <c r="GJK108" s="154"/>
      <c r="GJL108" s="154"/>
      <c r="GJM108" s="154"/>
      <c r="GJN108" s="154"/>
      <c r="GJO108" s="154"/>
      <c r="GJP108" s="154"/>
      <c r="GJQ108" s="154"/>
      <c r="GJR108" s="154"/>
      <c r="GJS108" s="154"/>
      <c r="GJT108" s="154"/>
      <c r="GJU108" s="154"/>
      <c r="GJV108" s="154"/>
      <c r="GJW108" s="154"/>
      <c r="GJX108" s="154"/>
      <c r="GJY108" s="154"/>
      <c r="GJZ108" s="154"/>
      <c r="GKA108" s="154"/>
      <c r="GKB108" s="154"/>
      <c r="GKC108" s="154"/>
      <c r="GKD108" s="154"/>
      <c r="GKE108" s="154"/>
      <c r="GKF108" s="154"/>
      <c r="GKG108" s="154"/>
      <c r="GKH108" s="154"/>
      <c r="GKI108" s="154"/>
      <c r="GKJ108" s="154"/>
      <c r="GKK108" s="154"/>
      <c r="GKL108" s="154"/>
      <c r="GKM108" s="154"/>
      <c r="GKN108" s="154"/>
      <c r="GKO108" s="154"/>
      <c r="GKP108" s="154"/>
      <c r="GKQ108" s="154"/>
      <c r="GKR108" s="154"/>
      <c r="GKS108" s="154"/>
      <c r="GKT108" s="154"/>
      <c r="GKU108" s="154"/>
      <c r="GKV108" s="154"/>
      <c r="GKW108" s="154"/>
      <c r="GKX108" s="154"/>
      <c r="GKY108" s="154"/>
      <c r="GKZ108" s="154"/>
      <c r="GLA108" s="154"/>
      <c r="GLB108" s="154"/>
      <c r="GLC108" s="154"/>
      <c r="GLD108" s="154"/>
      <c r="GLE108" s="154"/>
      <c r="GLF108" s="154"/>
      <c r="GLG108" s="154"/>
      <c r="GLH108" s="154"/>
      <c r="GLI108" s="154"/>
      <c r="GLJ108" s="154"/>
      <c r="GLK108" s="154"/>
      <c r="GLL108" s="154"/>
      <c r="GLM108" s="154"/>
      <c r="GLN108" s="154"/>
      <c r="GLO108" s="154"/>
      <c r="GLP108" s="154"/>
      <c r="GLQ108" s="154"/>
      <c r="GLR108" s="154"/>
      <c r="GLS108" s="154"/>
      <c r="GLT108" s="154"/>
      <c r="GLU108" s="154"/>
      <c r="GLV108" s="154"/>
      <c r="GLW108" s="154"/>
      <c r="GLX108" s="154"/>
      <c r="GLY108" s="154"/>
      <c r="GLZ108" s="154"/>
      <c r="GMA108" s="154"/>
      <c r="GMB108" s="154"/>
      <c r="GMC108" s="154"/>
      <c r="GMD108" s="154"/>
      <c r="GME108" s="154"/>
      <c r="GMF108" s="154"/>
      <c r="GMG108" s="154"/>
      <c r="GMH108" s="154"/>
      <c r="GMI108" s="154"/>
      <c r="GMJ108" s="154"/>
      <c r="GMK108" s="154"/>
      <c r="GML108" s="154"/>
      <c r="GMM108" s="154"/>
      <c r="GMN108" s="154"/>
      <c r="GMO108" s="154"/>
      <c r="GMP108" s="154"/>
      <c r="GMQ108" s="154"/>
      <c r="GMR108" s="154"/>
      <c r="GMS108" s="154"/>
      <c r="GMT108" s="154"/>
      <c r="GMU108" s="154"/>
      <c r="GMV108" s="154"/>
      <c r="GMW108" s="154"/>
      <c r="GMX108" s="154"/>
      <c r="GMY108" s="154"/>
      <c r="GMZ108" s="154"/>
      <c r="GNA108" s="154"/>
      <c r="GNB108" s="154"/>
      <c r="GNC108" s="154"/>
      <c r="GND108" s="154"/>
      <c r="GNE108" s="154"/>
      <c r="GNF108" s="154"/>
      <c r="GNG108" s="154"/>
      <c r="GNH108" s="154"/>
      <c r="GNI108" s="154"/>
      <c r="GNJ108" s="154"/>
      <c r="GNK108" s="154"/>
      <c r="GNL108" s="154"/>
      <c r="GNM108" s="154"/>
      <c r="GNN108" s="154"/>
      <c r="GNO108" s="154"/>
      <c r="GNP108" s="154"/>
      <c r="GNQ108" s="154"/>
      <c r="GNR108" s="154"/>
      <c r="GNS108" s="154"/>
      <c r="GNT108" s="154"/>
      <c r="GNU108" s="154"/>
      <c r="GNV108" s="154"/>
      <c r="GNW108" s="154"/>
      <c r="GNX108" s="154"/>
      <c r="GNY108" s="154"/>
      <c r="GNZ108" s="154"/>
      <c r="GOA108" s="154"/>
      <c r="GOB108" s="154"/>
      <c r="GOC108" s="154"/>
      <c r="GOD108" s="154"/>
      <c r="GOE108" s="154"/>
      <c r="GOF108" s="154"/>
      <c r="GOG108" s="154"/>
      <c r="GOH108" s="154"/>
      <c r="GOI108" s="154"/>
      <c r="GOJ108" s="154"/>
      <c r="GOK108" s="154"/>
      <c r="GOL108" s="154"/>
      <c r="GOM108" s="154"/>
      <c r="GON108" s="154"/>
      <c r="GOO108" s="154"/>
      <c r="GOP108" s="154"/>
      <c r="GOQ108" s="154"/>
      <c r="GOR108" s="154"/>
      <c r="GOS108" s="154"/>
      <c r="GOT108" s="154"/>
      <c r="GOU108" s="154"/>
      <c r="GOV108" s="154"/>
      <c r="GOW108" s="154"/>
      <c r="GOX108" s="154"/>
      <c r="GOY108" s="154"/>
      <c r="GOZ108" s="154"/>
      <c r="GPA108" s="154"/>
      <c r="GPB108" s="154"/>
      <c r="GPC108" s="154"/>
      <c r="GPD108" s="154"/>
      <c r="GPE108" s="154"/>
      <c r="GPF108" s="154"/>
      <c r="GPG108" s="154"/>
      <c r="GPH108" s="154"/>
      <c r="GPI108" s="154"/>
      <c r="GPJ108" s="154"/>
      <c r="GPK108" s="154"/>
      <c r="GPL108" s="154"/>
      <c r="GPM108" s="154"/>
      <c r="GPN108" s="154"/>
      <c r="GPO108" s="154"/>
      <c r="GPP108" s="154"/>
      <c r="GPQ108" s="154"/>
      <c r="GPR108" s="154"/>
      <c r="GPS108" s="154"/>
      <c r="GPT108" s="154"/>
      <c r="GPU108" s="154"/>
      <c r="GPV108" s="154"/>
      <c r="GPW108" s="154"/>
      <c r="GPX108" s="154"/>
      <c r="GPY108" s="154"/>
      <c r="GPZ108" s="154"/>
      <c r="GQA108" s="154"/>
      <c r="GQB108" s="154"/>
      <c r="GQC108" s="154"/>
      <c r="GQD108" s="154"/>
      <c r="GQE108" s="154"/>
      <c r="GQF108" s="154"/>
      <c r="GQG108" s="154"/>
      <c r="GQH108" s="154"/>
      <c r="GQI108" s="154"/>
      <c r="GQJ108" s="154"/>
      <c r="GQK108" s="154"/>
      <c r="GQL108" s="154"/>
      <c r="GQM108" s="154"/>
      <c r="GQN108" s="154"/>
      <c r="GQO108" s="154"/>
      <c r="GQP108" s="154"/>
      <c r="GQQ108" s="154"/>
      <c r="GQR108" s="154"/>
      <c r="GQS108" s="154"/>
      <c r="GQT108" s="154"/>
      <c r="GQU108" s="154"/>
      <c r="GQV108" s="154"/>
      <c r="GQW108" s="154"/>
      <c r="GQX108" s="154"/>
      <c r="GQY108" s="154"/>
      <c r="GQZ108" s="154"/>
      <c r="GRA108" s="154"/>
      <c r="GRB108" s="154"/>
      <c r="GRC108" s="154"/>
      <c r="GRD108" s="154"/>
      <c r="GRE108" s="154"/>
      <c r="GRF108" s="154"/>
      <c r="GRG108" s="154"/>
      <c r="GRH108" s="154"/>
      <c r="GRI108" s="154"/>
      <c r="GRJ108" s="154"/>
      <c r="GRK108" s="154"/>
      <c r="GRL108" s="154"/>
      <c r="GRM108" s="154"/>
      <c r="GRN108" s="154"/>
      <c r="GRO108" s="154"/>
      <c r="GRP108" s="154"/>
      <c r="GRQ108" s="154"/>
      <c r="GRR108" s="154"/>
      <c r="GRS108" s="154"/>
      <c r="GRT108" s="154"/>
      <c r="GRU108" s="154"/>
      <c r="GRV108" s="154"/>
      <c r="GRW108" s="154"/>
      <c r="GRX108" s="154"/>
      <c r="GRY108" s="154"/>
      <c r="GRZ108" s="154"/>
      <c r="GSA108" s="154"/>
      <c r="GSB108" s="154"/>
      <c r="GSC108" s="154"/>
      <c r="GSD108" s="154"/>
      <c r="GSE108" s="154"/>
      <c r="GSF108" s="154"/>
      <c r="GSG108" s="154"/>
      <c r="GSH108" s="154"/>
      <c r="GSI108" s="154"/>
      <c r="GSJ108" s="154"/>
      <c r="GSK108" s="154"/>
      <c r="GSL108" s="154"/>
      <c r="GSM108" s="154"/>
      <c r="GSN108" s="154"/>
      <c r="GSO108" s="154"/>
      <c r="GSP108" s="154"/>
      <c r="GSQ108" s="154"/>
      <c r="GSR108" s="154"/>
      <c r="GSS108" s="154"/>
      <c r="GST108" s="154"/>
      <c r="GSU108" s="154"/>
      <c r="GSV108" s="154"/>
      <c r="GSW108" s="154"/>
      <c r="GSX108" s="154"/>
      <c r="GSY108" s="154"/>
      <c r="GSZ108" s="154"/>
      <c r="GTA108" s="154"/>
      <c r="GTB108" s="154"/>
      <c r="GTC108" s="154"/>
      <c r="GTD108" s="154"/>
      <c r="GTE108" s="154"/>
      <c r="GTF108" s="154"/>
      <c r="GTG108" s="154"/>
      <c r="GTH108" s="154"/>
      <c r="GTI108" s="154"/>
      <c r="GTJ108" s="154"/>
      <c r="GTK108" s="154"/>
      <c r="GTL108" s="154"/>
      <c r="GTM108" s="154"/>
      <c r="GTN108" s="154"/>
      <c r="GTO108" s="154"/>
      <c r="GTP108" s="154"/>
      <c r="GTQ108" s="154"/>
      <c r="GTR108" s="154"/>
      <c r="GTS108" s="154"/>
      <c r="GTT108" s="154"/>
      <c r="GTU108" s="154"/>
      <c r="GTV108" s="154"/>
      <c r="GTW108" s="154"/>
      <c r="GTX108" s="154"/>
      <c r="GTY108" s="154"/>
      <c r="GTZ108" s="154"/>
      <c r="GUA108" s="154"/>
      <c r="GUB108" s="154"/>
      <c r="GUC108" s="154"/>
      <c r="GUD108" s="154"/>
      <c r="GUE108" s="154"/>
      <c r="GUF108" s="154"/>
      <c r="GUG108" s="154"/>
      <c r="GUH108" s="154"/>
      <c r="GUI108" s="154"/>
      <c r="GUJ108" s="154"/>
      <c r="GUK108" s="154"/>
      <c r="GUL108" s="154"/>
      <c r="GUM108" s="154"/>
      <c r="GUN108" s="154"/>
      <c r="GUO108" s="154"/>
      <c r="GUP108" s="154"/>
      <c r="GUQ108" s="154"/>
      <c r="GUR108" s="154"/>
      <c r="GUS108" s="154"/>
      <c r="GUT108" s="154"/>
      <c r="GUU108" s="154"/>
      <c r="GUV108" s="154"/>
      <c r="GUW108" s="154"/>
      <c r="GUX108" s="154"/>
      <c r="GUY108" s="154"/>
      <c r="GUZ108" s="154"/>
      <c r="GVA108" s="154"/>
      <c r="GVB108" s="154"/>
      <c r="GVC108" s="154"/>
      <c r="GVD108" s="154"/>
      <c r="GVE108" s="154"/>
      <c r="GVF108" s="154"/>
      <c r="GVG108" s="154"/>
      <c r="GVH108" s="154"/>
      <c r="GVI108" s="154"/>
      <c r="GVJ108" s="154"/>
      <c r="GVK108" s="154"/>
      <c r="GVL108" s="154"/>
      <c r="GVM108" s="154"/>
      <c r="GVN108" s="154"/>
      <c r="GVO108" s="154"/>
      <c r="GVP108" s="154"/>
      <c r="GVQ108" s="154"/>
      <c r="GVR108" s="154"/>
      <c r="GVS108" s="154"/>
      <c r="GVT108" s="154"/>
      <c r="GVU108" s="154"/>
      <c r="GVV108" s="154"/>
      <c r="GVW108" s="154"/>
      <c r="GVX108" s="154"/>
      <c r="GVY108" s="154"/>
      <c r="GVZ108" s="154"/>
      <c r="GWA108" s="154"/>
      <c r="GWB108" s="154"/>
      <c r="GWC108" s="154"/>
      <c r="GWD108" s="154"/>
      <c r="GWE108" s="154"/>
      <c r="GWF108" s="154"/>
      <c r="GWG108" s="154"/>
      <c r="GWH108" s="154"/>
      <c r="GWI108" s="154"/>
      <c r="GWJ108" s="154"/>
      <c r="GWK108" s="154"/>
      <c r="GWL108" s="154"/>
      <c r="GWM108" s="154"/>
      <c r="GWN108" s="154"/>
      <c r="GWO108" s="154"/>
      <c r="GWP108" s="154"/>
      <c r="GWQ108" s="154"/>
      <c r="GWR108" s="154"/>
      <c r="GWS108" s="154"/>
      <c r="GWT108" s="154"/>
      <c r="GWU108" s="154"/>
      <c r="GWV108" s="154"/>
      <c r="GWW108" s="154"/>
      <c r="GWX108" s="154"/>
      <c r="GWY108" s="154"/>
      <c r="GWZ108" s="154"/>
      <c r="GXA108" s="154"/>
      <c r="GXB108" s="154"/>
      <c r="GXC108" s="154"/>
      <c r="GXD108" s="154"/>
      <c r="GXE108" s="154"/>
      <c r="GXF108" s="154"/>
      <c r="GXG108" s="154"/>
      <c r="GXH108" s="154"/>
      <c r="GXI108" s="154"/>
      <c r="GXJ108" s="154"/>
      <c r="GXK108" s="154"/>
      <c r="GXL108" s="154"/>
      <c r="GXM108" s="154"/>
      <c r="GXN108" s="154"/>
      <c r="GXO108" s="154"/>
      <c r="GXP108" s="154"/>
      <c r="GXQ108" s="154"/>
      <c r="GXR108" s="154"/>
      <c r="GXS108" s="154"/>
      <c r="GXT108" s="154"/>
      <c r="GXU108" s="154"/>
      <c r="GXV108" s="154"/>
      <c r="GXW108" s="154"/>
      <c r="GXX108" s="154"/>
      <c r="GXY108" s="154"/>
      <c r="GXZ108" s="154"/>
      <c r="GYA108" s="154"/>
      <c r="GYB108" s="154"/>
      <c r="GYC108" s="154"/>
      <c r="GYD108" s="154"/>
      <c r="GYE108" s="154"/>
      <c r="GYF108" s="154"/>
      <c r="GYG108" s="154"/>
      <c r="GYH108" s="154"/>
      <c r="GYI108" s="154"/>
      <c r="GYJ108" s="154"/>
      <c r="GYK108" s="154"/>
      <c r="GYL108" s="154"/>
      <c r="GYM108" s="154"/>
      <c r="GYN108" s="154"/>
      <c r="GYO108" s="154"/>
      <c r="GYP108" s="154"/>
      <c r="GYQ108" s="154"/>
      <c r="GYR108" s="154"/>
      <c r="GYS108" s="154"/>
      <c r="GYT108" s="154"/>
      <c r="GYU108" s="154"/>
      <c r="GYV108" s="154"/>
      <c r="GYW108" s="154"/>
      <c r="GYX108" s="154"/>
      <c r="GYY108" s="154"/>
      <c r="GYZ108" s="154"/>
      <c r="GZA108" s="154"/>
      <c r="GZB108" s="154"/>
      <c r="GZC108" s="154"/>
      <c r="GZD108" s="154"/>
      <c r="GZE108" s="154"/>
      <c r="GZF108" s="154"/>
      <c r="GZG108" s="154"/>
      <c r="GZH108" s="154"/>
      <c r="GZI108" s="154"/>
      <c r="GZJ108" s="154"/>
      <c r="GZK108" s="154"/>
      <c r="GZL108" s="154"/>
      <c r="GZM108" s="154"/>
      <c r="GZN108" s="154"/>
      <c r="GZO108" s="154"/>
      <c r="GZP108" s="154"/>
      <c r="GZQ108" s="154"/>
      <c r="GZR108" s="154"/>
      <c r="GZS108" s="154"/>
      <c r="GZT108" s="154"/>
      <c r="GZU108" s="154"/>
      <c r="GZV108" s="154"/>
      <c r="GZW108" s="154"/>
      <c r="GZX108" s="154"/>
      <c r="GZY108" s="154"/>
      <c r="GZZ108" s="154"/>
      <c r="HAA108" s="154"/>
      <c r="HAB108" s="154"/>
      <c r="HAC108" s="154"/>
      <c r="HAD108" s="154"/>
      <c r="HAE108" s="154"/>
      <c r="HAF108" s="154"/>
      <c r="HAG108" s="154"/>
      <c r="HAH108" s="154"/>
      <c r="HAI108" s="154"/>
      <c r="HAJ108" s="154"/>
      <c r="HAK108" s="154"/>
      <c r="HAL108" s="154"/>
      <c r="HAM108" s="154"/>
      <c r="HAN108" s="154"/>
      <c r="HAO108" s="154"/>
      <c r="HAP108" s="154"/>
      <c r="HAQ108" s="154"/>
      <c r="HAR108" s="154"/>
      <c r="HAS108" s="154"/>
      <c r="HAT108" s="154"/>
      <c r="HAU108" s="154"/>
      <c r="HAV108" s="154"/>
      <c r="HAW108" s="154"/>
      <c r="HAX108" s="154"/>
      <c r="HAY108" s="154"/>
      <c r="HAZ108" s="154"/>
      <c r="HBA108" s="154"/>
      <c r="HBB108" s="154"/>
      <c r="HBC108" s="154"/>
      <c r="HBD108" s="154"/>
      <c r="HBE108" s="154"/>
      <c r="HBF108" s="154"/>
      <c r="HBG108" s="154"/>
      <c r="HBH108" s="154"/>
      <c r="HBI108" s="154"/>
      <c r="HBJ108" s="154"/>
      <c r="HBK108" s="154"/>
      <c r="HBL108" s="154"/>
      <c r="HBM108" s="154"/>
      <c r="HBN108" s="154"/>
      <c r="HBO108" s="154"/>
      <c r="HBP108" s="154"/>
      <c r="HBQ108" s="154"/>
      <c r="HBR108" s="154"/>
      <c r="HBS108" s="154"/>
      <c r="HBT108" s="154"/>
      <c r="HBU108" s="154"/>
      <c r="HBV108" s="154"/>
      <c r="HBW108" s="154"/>
      <c r="HBX108" s="154"/>
      <c r="HBY108" s="154"/>
      <c r="HBZ108" s="154"/>
      <c r="HCA108" s="154"/>
      <c r="HCB108" s="154"/>
      <c r="HCC108" s="154"/>
      <c r="HCD108" s="154"/>
      <c r="HCE108" s="154"/>
      <c r="HCF108" s="154"/>
      <c r="HCG108" s="154"/>
      <c r="HCH108" s="154"/>
      <c r="HCI108" s="154"/>
      <c r="HCJ108" s="154"/>
      <c r="HCK108" s="154"/>
      <c r="HCL108" s="154"/>
      <c r="HCM108" s="154"/>
      <c r="HCN108" s="154"/>
      <c r="HCO108" s="154"/>
      <c r="HCP108" s="154"/>
      <c r="HCQ108" s="154"/>
      <c r="HCR108" s="154"/>
      <c r="HCS108" s="154"/>
      <c r="HCT108" s="154"/>
      <c r="HCU108" s="154"/>
      <c r="HCV108" s="154"/>
      <c r="HCW108" s="154"/>
      <c r="HCX108" s="154"/>
      <c r="HCY108" s="154"/>
      <c r="HCZ108" s="154"/>
      <c r="HDA108" s="154"/>
      <c r="HDB108" s="154"/>
      <c r="HDC108" s="154"/>
      <c r="HDD108" s="154"/>
      <c r="HDE108" s="154"/>
      <c r="HDF108" s="154"/>
      <c r="HDG108" s="154"/>
      <c r="HDH108" s="154"/>
      <c r="HDI108" s="154"/>
      <c r="HDJ108" s="154"/>
      <c r="HDK108" s="154"/>
      <c r="HDL108" s="154"/>
      <c r="HDM108" s="154"/>
      <c r="HDN108" s="154"/>
      <c r="HDO108" s="154"/>
      <c r="HDP108" s="154"/>
      <c r="HDQ108" s="154"/>
      <c r="HDR108" s="154"/>
      <c r="HDS108" s="154"/>
      <c r="HDT108" s="154"/>
      <c r="HDU108" s="154"/>
      <c r="HDV108" s="154"/>
      <c r="HDW108" s="154"/>
      <c r="HDX108" s="154"/>
      <c r="HDY108" s="154"/>
      <c r="HDZ108" s="154"/>
      <c r="HEA108" s="154"/>
      <c r="HEB108" s="154"/>
      <c r="HEC108" s="154"/>
      <c r="HED108" s="154"/>
      <c r="HEE108" s="154"/>
      <c r="HEF108" s="154"/>
      <c r="HEG108" s="154"/>
      <c r="HEH108" s="154"/>
      <c r="HEI108" s="154"/>
      <c r="HEJ108" s="154"/>
      <c r="HEK108" s="154"/>
      <c r="HEL108" s="154"/>
      <c r="HEM108" s="154"/>
      <c r="HEN108" s="154"/>
      <c r="HEO108" s="154"/>
      <c r="HEP108" s="154"/>
      <c r="HEQ108" s="154"/>
      <c r="HER108" s="154"/>
      <c r="HES108" s="154"/>
      <c r="HET108" s="154"/>
      <c r="HEU108" s="154"/>
      <c r="HEV108" s="154"/>
      <c r="HEW108" s="154"/>
      <c r="HEX108" s="154"/>
      <c r="HEY108" s="154"/>
      <c r="HEZ108" s="154"/>
      <c r="HFA108" s="154"/>
      <c r="HFB108" s="154"/>
      <c r="HFC108" s="154"/>
      <c r="HFD108" s="154"/>
      <c r="HFE108" s="154"/>
      <c r="HFF108" s="154"/>
      <c r="HFG108" s="154"/>
      <c r="HFH108" s="154"/>
      <c r="HFI108" s="154"/>
      <c r="HFJ108" s="154"/>
      <c r="HFK108" s="154"/>
      <c r="HFL108" s="154"/>
      <c r="HFM108" s="154"/>
      <c r="HFN108" s="154"/>
      <c r="HFO108" s="154"/>
      <c r="HFP108" s="154"/>
      <c r="HFQ108" s="154"/>
      <c r="HFR108" s="154"/>
      <c r="HFS108" s="154"/>
      <c r="HFT108" s="154"/>
      <c r="HFU108" s="154"/>
      <c r="HFV108" s="154"/>
      <c r="HFW108" s="154"/>
      <c r="HFX108" s="154"/>
      <c r="HFY108" s="154"/>
      <c r="HFZ108" s="154"/>
      <c r="HGA108" s="154"/>
      <c r="HGB108" s="154"/>
      <c r="HGC108" s="154"/>
      <c r="HGD108" s="154"/>
      <c r="HGE108" s="154"/>
      <c r="HGF108" s="154"/>
      <c r="HGG108" s="154"/>
      <c r="HGH108" s="154"/>
      <c r="HGI108" s="154"/>
      <c r="HGJ108" s="154"/>
      <c r="HGK108" s="154"/>
      <c r="HGL108" s="154"/>
      <c r="HGM108" s="154"/>
      <c r="HGN108" s="154"/>
      <c r="HGO108" s="154"/>
      <c r="HGP108" s="154"/>
      <c r="HGQ108" s="154"/>
      <c r="HGR108" s="154"/>
      <c r="HGS108" s="154"/>
      <c r="HGT108" s="154"/>
      <c r="HGU108" s="154"/>
      <c r="HGV108" s="154"/>
      <c r="HGW108" s="154"/>
      <c r="HGX108" s="154"/>
      <c r="HGY108" s="154"/>
      <c r="HGZ108" s="154"/>
      <c r="HHA108" s="154"/>
      <c r="HHB108" s="154"/>
      <c r="HHC108" s="154"/>
      <c r="HHD108" s="154"/>
      <c r="HHE108" s="154"/>
      <c r="HHF108" s="154"/>
      <c r="HHG108" s="154"/>
      <c r="HHH108" s="154"/>
      <c r="HHI108" s="154"/>
      <c r="HHJ108" s="154"/>
      <c r="HHK108" s="154"/>
      <c r="HHL108" s="154"/>
      <c r="HHM108" s="154"/>
      <c r="HHN108" s="154"/>
      <c r="HHO108" s="154"/>
      <c r="HHP108" s="154"/>
      <c r="HHQ108" s="154"/>
      <c r="HHR108" s="154"/>
      <c r="HHS108" s="154"/>
      <c r="HHT108" s="154"/>
      <c r="HHU108" s="154"/>
      <c r="HHV108" s="154"/>
      <c r="HHW108" s="154"/>
      <c r="HHX108" s="154"/>
      <c r="HHY108" s="154"/>
      <c r="HHZ108" s="154"/>
      <c r="HIA108" s="154"/>
      <c r="HIB108" s="154"/>
      <c r="HIC108" s="154"/>
      <c r="HID108" s="154"/>
      <c r="HIE108" s="154"/>
      <c r="HIF108" s="154"/>
      <c r="HIG108" s="154"/>
      <c r="HIH108" s="154"/>
      <c r="HII108" s="154"/>
      <c r="HIJ108" s="154"/>
      <c r="HIK108" s="154"/>
      <c r="HIL108" s="154"/>
      <c r="HIM108" s="154"/>
      <c r="HIN108" s="154"/>
      <c r="HIO108" s="154"/>
      <c r="HIP108" s="154"/>
      <c r="HIQ108" s="154"/>
      <c r="HIR108" s="154"/>
      <c r="HIS108" s="154"/>
      <c r="HIT108" s="154"/>
      <c r="HIU108" s="154"/>
      <c r="HIV108" s="154"/>
      <c r="HIW108" s="154"/>
      <c r="HIX108" s="154"/>
      <c r="HIY108" s="154"/>
      <c r="HIZ108" s="154"/>
      <c r="HJA108" s="154"/>
      <c r="HJB108" s="154"/>
      <c r="HJC108" s="154"/>
      <c r="HJD108" s="154"/>
      <c r="HJE108" s="154"/>
      <c r="HJF108" s="154"/>
      <c r="HJG108" s="154"/>
      <c r="HJH108" s="154"/>
      <c r="HJI108" s="154"/>
      <c r="HJJ108" s="154"/>
      <c r="HJK108" s="154"/>
      <c r="HJL108" s="154"/>
      <c r="HJM108" s="154"/>
      <c r="HJN108" s="154"/>
      <c r="HJO108" s="154"/>
      <c r="HJP108" s="154"/>
      <c r="HJQ108" s="154"/>
      <c r="HJR108" s="154"/>
      <c r="HJS108" s="154"/>
      <c r="HJT108" s="154"/>
      <c r="HJU108" s="154"/>
      <c r="HJV108" s="154"/>
      <c r="HJW108" s="154"/>
      <c r="HJX108" s="154"/>
      <c r="HJY108" s="154"/>
      <c r="HJZ108" s="154"/>
      <c r="HKA108" s="154"/>
      <c r="HKB108" s="154"/>
      <c r="HKC108" s="154"/>
      <c r="HKD108" s="154"/>
      <c r="HKE108" s="154"/>
      <c r="HKF108" s="154"/>
      <c r="HKG108" s="154"/>
      <c r="HKH108" s="154"/>
      <c r="HKI108" s="154"/>
      <c r="HKJ108" s="154"/>
      <c r="HKK108" s="154"/>
      <c r="HKL108" s="154"/>
      <c r="HKM108" s="154"/>
      <c r="HKN108" s="154"/>
      <c r="HKO108" s="154"/>
      <c r="HKP108" s="154"/>
      <c r="HKQ108" s="154"/>
      <c r="HKR108" s="154"/>
      <c r="HKS108" s="154"/>
      <c r="HKT108" s="154"/>
      <c r="HKU108" s="154"/>
      <c r="HKV108" s="154"/>
      <c r="HKW108" s="154"/>
      <c r="HKX108" s="154"/>
      <c r="HKY108" s="154"/>
      <c r="HKZ108" s="154"/>
      <c r="HLA108" s="154"/>
      <c r="HLB108" s="154"/>
      <c r="HLC108" s="154"/>
      <c r="HLD108" s="154"/>
      <c r="HLE108" s="154"/>
      <c r="HLF108" s="154"/>
      <c r="HLG108" s="154"/>
      <c r="HLH108" s="154"/>
      <c r="HLI108" s="154"/>
      <c r="HLJ108" s="154"/>
      <c r="HLK108" s="154"/>
      <c r="HLL108" s="154"/>
      <c r="HLM108" s="154"/>
      <c r="HLN108" s="154"/>
      <c r="HLO108" s="154"/>
      <c r="HLP108" s="154"/>
      <c r="HLQ108" s="154"/>
      <c r="HLR108" s="154"/>
      <c r="HLS108" s="154"/>
      <c r="HLT108" s="154"/>
      <c r="HLU108" s="154"/>
      <c r="HLV108" s="154"/>
      <c r="HLW108" s="154"/>
      <c r="HLX108" s="154"/>
      <c r="HLY108" s="154"/>
      <c r="HLZ108" s="154"/>
      <c r="HMA108" s="154"/>
      <c r="HMB108" s="154"/>
      <c r="HMC108" s="154"/>
      <c r="HMD108" s="154"/>
      <c r="HME108" s="154"/>
      <c r="HMF108" s="154"/>
      <c r="HMG108" s="154"/>
      <c r="HMH108" s="154"/>
      <c r="HMI108" s="154"/>
      <c r="HMJ108" s="154"/>
      <c r="HMK108" s="154"/>
      <c r="HML108" s="154"/>
      <c r="HMM108" s="154"/>
      <c r="HMN108" s="154"/>
      <c r="HMO108" s="154"/>
      <c r="HMP108" s="154"/>
      <c r="HMQ108" s="154"/>
      <c r="HMR108" s="154"/>
      <c r="HMS108" s="154"/>
      <c r="HMT108" s="154"/>
      <c r="HMU108" s="154"/>
      <c r="HMV108" s="154"/>
      <c r="HMW108" s="154"/>
      <c r="HMX108" s="154"/>
      <c r="HMY108" s="154"/>
      <c r="HMZ108" s="154"/>
      <c r="HNA108" s="154"/>
      <c r="HNB108" s="154"/>
      <c r="HNC108" s="154"/>
      <c r="HND108" s="154"/>
      <c r="HNE108" s="154"/>
      <c r="HNF108" s="154"/>
      <c r="HNG108" s="154"/>
      <c r="HNH108" s="154"/>
      <c r="HNI108" s="154"/>
      <c r="HNJ108" s="154"/>
      <c r="HNK108" s="154"/>
      <c r="HNL108" s="154"/>
      <c r="HNM108" s="154"/>
      <c r="HNN108" s="154"/>
      <c r="HNO108" s="154"/>
      <c r="HNP108" s="154"/>
      <c r="HNQ108" s="154"/>
      <c r="HNR108" s="154"/>
      <c r="HNS108" s="154"/>
      <c r="HNT108" s="154"/>
      <c r="HNU108" s="154"/>
      <c r="HNV108" s="154"/>
      <c r="HNW108" s="154"/>
      <c r="HNX108" s="154"/>
      <c r="HNY108" s="154"/>
      <c r="HNZ108" s="154"/>
      <c r="HOA108" s="154"/>
      <c r="HOB108" s="154"/>
      <c r="HOC108" s="154"/>
      <c r="HOD108" s="154"/>
      <c r="HOE108" s="154"/>
      <c r="HOF108" s="154"/>
      <c r="HOG108" s="154"/>
      <c r="HOH108" s="154"/>
      <c r="HOI108" s="154"/>
      <c r="HOJ108" s="154"/>
      <c r="HOK108" s="154"/>
      <c r="HOL108" s="154"/>
      <c r="HOM108" s="154"/>
      <c r="HON108" s="154"/>
      <c r="HOO108" s="154"/>
      <c r="HOP108" s="154"/>
      <c r="HOQ108" s="154"/>
      <c r="HOR108" s="154"/>
      <c r="HOS108" s="154"/>
      <c r="HOT108" s="154"/>
      <c r="HOU108" s="154"/>
      <c r="HOV108" s="154"/>
      <c r="HOW108" s="154"/>
      <c r="HOX108" s="154"/>
      <c r="HOY108" s="154"/>
      <c r="HOZ108" s="154"/>
      <c r="HPA108" s="154"/>
      <c r="HPB108" s="154"/>
      <c r="HPC108" s="154"/>
      <c r="HPD108" s="154"/>
      <c r="HPE108" s="154"/>
      <c r="HPF108" s="154"/>
      <c r="HPG108" s="154"/>
      <c r="HPH108" s="154"/>
      <c r="HPI108" s="154"/>
      <c r="HPJ108" s="154"/>
      <c r="HPK108" s="154"/>
      <c r="HPL108" s="154"/>
      <c r="HPM108" s="154"/>
      <c r="HPN108" s="154"/>
      <c r="HPO108" s="154"/>
      <c r="HPP108" s="154"/>
      <c r="HPQ108" s="154"/>
      <c r="HPR108" s="154"/>
      <c r="HPS108" s="154"/>
      <c r="HPT108" s="154"/>
      <c r="HPU108" s="154"/>
      <c r="HPV108" s="154"/>
      <c r="HPW108" s="154"/>
      <c r="HPX108" s="154"/>
      <c r="HPY108" s="154"/>
      <c r="HPZ108" s="154"/>
      <c r="HQA108" s="154"/>
      <c r="HQB108" s="154"/>
      <c r="HQC108" s="154"/>
      <c r="HQD108" s="154"/>
      <c r="HQE108" s="154"/>
      <c r="HQF108" s="154"/>
      <c r="HQG108" s="154"/>
      <c r="HQH108" s="154"/>
      <c r="HQI108" s="154"/>
      <c r="HQJ108" s="154"/>
      <c r="HQK108" s="154"/>
      <c r="HQL108" s="154"/>
      <c r="HQM108" s="154"/>
      <c r="HQN108" s="154"/>
      <c r="HQO108" s="154"/>
      <c r="HQP108" s="154"/>
      <c r="HQQ108" s="154"/>
      <c r="HQR108" s="154"/>
      <c r="HQS108" s="154"/>
      <c r="HQT108" s="154"/>
      <c r="HQU108" s="154"/>
      <c r="HQV108" s="154"/>
      <c r="HQW108" s="154"/>
      <c r="HQX108" s="154"/>
      <c r="HQY108" s="154"/>
      <c r="HQZ108" s="154"/>
      <c r="HRA108" s="154"/>
      <c r="HRB108" s="154"/>
      <c r="HRC108" s="154"/>
      <c r="HRD108" s="154"/>
      <c r="HRE108" s="154"/>
      <c r="HRF108" s="154"/>
      <c r="HRG108" s="154"/>
      <c r="HRH108" s="154"/>
      <c r="HRI108" s="154"/>
      <c r="HRJ108" s="154"/>
      <c r="HRK108" s="154"/>
      <c r="HRL108" s="154"/>
      <c r="HRM108" s="154"/>
      <c r="HRN108" s="154"/>
      <c r="HRO108" s="154"/>
      <c r="HRP108" s="154"/>
      <c r="HRQ108" s="154"/>
      <c r="HRR108" s="154"/>
      <c r="HRS108" s="154"/>
      <c r="HRT108" s="154"/>
      <c r="HRU108" s="154"/>
      <c r="HRV108" s="154"/>
      <c r="HRW108" s="154"/>
      <c r="HRX108" s="154"/>
      <c r="HRY108" s="154"/>
      <c r="HRZ108" s="154"/>
      <c r="HSA108" s="154"/>
      <c r="HSB108" s="154"/>
      <c r="HSC108" s="154"/>
      <c r="HSD108" s="154"/>
      <c r="HSE108" s="154"/>
      <c r="HSF108" s="154"/>
      <c r="HSG108" s="154"/>
      <c r="HSH108" s="154"/>
      <c r="HSI108" s="154"/>
      <c r="HSJ108" s="154"/>
      <c r="HSK108" s="154"/>
      <c r="HSL108" s="154"/>
      <c r="HSM108" s="154"/>
      <c r="HSN108" s="154"/>
      <c r="HSO108" s="154"/>
      <c r="HSP108" s="154"/>
      <c r="HSQ108" s="154"/>
      <c r="HSR108" s="154"/>
      <c r="HSS108" s="154"/>
      <c r="HST108" s="154"/>
      <c r="HSU108" s="154"/>
      <c r="HSV108" s="154"/>
      <c r="HSW108" s="154"/>
      <c r="HSX108" s="154"/>
      <c r="HSY108" s="154"/>
      <c r="HSZ108" s="154"/>
      <c r="HTA108" s="154"/>
      <c r="HTB108" s="154"/>
      <c r="HTC108" s="154"/>
      <c r="HTD108" s="154"/>
      <c r="HTE108" s="154"/>
      <c r="HTF108" s="154"/>
      <c r="HTG108" s="154"/>
      <c r="HTH108" s="154"/>
      <c r="HTI108" s="154"/>
      <c r="HTJ108" s="154"/>
      <c r="HTK108" s="154"/>
      <c r="HTL108" s="154"/>
      <c r="HTM108" s="154"/>
      <c r="HTN108" s="154"/>
      <c r="HTO108" s="154"/>
      <c r="HTP108" s="154"/>
      <c r="HTQ108" s="154"/>
      <c r="HTR108" s="154"/>
      <c r="HTS108" s="154"/>
      <c r="HTT108" s="154"/>
      <c r="HTU108" s="154"/>
      <c r="HTV108" s="154"/>
      <c r="HTW108" s="154"/>
      <c r="HTX108" s="154"/>
      <c r="HTY108" s="154"/>
      <c r="HTZ108" s="154"/>
      <c r="HUA108" s="154"/>
      <c r="HUB108" s="154"/>
      <c r="HUC108" s="154"/>
      <c r="HUD108" s="154"/>
      <c r="HUE108" s="154"/>
      <c r="HUF108" s="154"/>
      <c r="HUG108" s="154"/>
      <c r="HUH108" s="154"/>
      <c r="HUI108" s="154"/>
      <c r="HUJ108" s="154"/>
      <c r="HUK108" s="154"/>
      <c r="HUL108" s="154"/>
      <c r="HUM108" s="154"/>
      <c r="HUN108" s="154"/>
      <c r="HUO108" s="154"/>
      <c r="HUP108" s="154"/>
      <c r="HUQ108" s="154"/>
      <c r="HUR108" s="154"/>
      <c r="HUS108" s="154"/>
      <c r="HUT108" s="154"/>
      <c r="HUU108" s="154"/>
      <c r="HUV108" s="154"/>
      <c r="HUW108" s="154"/>
      <c r="HUX108" s="154"/>
      <c r="HUY108" s="154"/>
      <c r="HUZ108" s="154"/>
      <c r="HVA108" s="154"/>
      <c r="HVB108" s="154"/>
      <c r="HVC108" s="154"/>
      <c r="HVD108" s="154"/>
      <c r="HVE108" s="154"/>
      <c r="HVF108" s="154"/>
      <c r="HVG108" s="154"/>
      <c r="HVH108" s="154"/>
      <c r="HVI108" s="154"/>
      <c r="HVJ108" s="154"/>
      <c r="HVK108" s="154"/>
      <c r="HVL108" s="154"/>
      <c r="HVM108" s="154"/>
      <c r="HVN108" s="154"/>
      <c r="HVO108" s="154"/>
      <c r="HVP108" s="154"/>
      <c r="HVQ108" s="154"/>
      <c r="HVR108" s="154"/>
      <c r="HVS108" s="154"/>
      <c r="HVT108" s="154"/>
      <c r="HVU108" s="154"/>
      <c r="HVV108" s="154"/>
      <c r="HVW108" s="154"/>
      <c r="HVX108" s="154"/>
      <c r="HVY108" s="154"/>
      <c r="HVZ108" s="154"/>
      <c r="HWA108" s="154"/>
      <c r="HWB108" s="154"/>
      <c r="HWC108" s="154"/>
      <c r="HWD108" s="154"/>
      <c r="HWE108" s="154"/>
      <c r="HWF108" s="154"/>
      <c r="HWG108" s="154"/>
      <c r="HWH108" s="154"/>
      <c r="HWI108" s="154"/>
      <c r="HWJ108" s="154"/>
      <c r="HWK108" s="154"/>
      <c r="HWL108" s="154"/>
      <c r="HWM108" s="154"/>
      <c r="HWN108" s="154"/>
      <c r="HWO108" s="154"/>
      <c r="HWP108" s="154"/>
      <c r="HWQ108" s="154"/>
      <c r="HWR108" s="154"/>
      <c r="HWS108" s="154"/>
      <c r="HWT108" s="154"/>
      <c r="HWU108" s="154"/>
      <c r="HWV108" s="154"/>
      <c r="HWW108" s="154"/>
      <c r="HWX108" s="154"/>
      <c r="HWY108" s="154"/>
      <c r="HWZ108" s="154"/>
      <c r="HXA108" s="154"/>
      <c r="HXB108" s="154"/>
      <c r="HXC108" s="154"/>
      <c r="HXD108" s="154"/>
      <c r="HXE108" s="154"/>
      <c r="HXF108" s="154"/>
      <c r="HXG108" s="154"/>
      <c r="HXH108" s="154"/>
      <c r="HXI108" s="154"/>
      <c r="HXJ108" s="154"/>
      <c r="HXK108" s="154"/>
      <c r="HXL108" s="154"/>
      <c r="HXM108" s="154"/>
      <c r="HXN108" s="154"/>
      <c r="HXO108" s="154"/>
      <c r="HXP108" s="154"/>
      <c r="HXQ108" s="154"/>
      <c r="HXR108" s="154"/>
      <c r="HXS108" s="154"/>
      <c r="HXT108" s="154"/>
      <c r="HXU108" s="154"/>
      <c r="HXV108" s="154"/>
      <c r="HXW108" s="154"/>
      <c r="HXX108" s="154"/>
      <c r="HXY108" s="154"/>
      <c r="HXZ108" s="154"/>
      <c r="HYA108" s="154"/>
      <c r="HYB108" s="154"/>
      <c r="HYC108" s="154"/>
      <c r="HYD108" s="154"/>
      <c r="HYE108" s="154"/>
      <c r="HYF108" s="154"/>
      <c r="HYG108" s="154"/>
      <c r="HYH108" s="154"/>
      <c r="HYI108" s="154"/>
      <c r="HYJ108" s="154"/>
      <c r="HYK108" s="154"/>
      <c r="HYL108" s="154"/>
      <c r="HYM108" s="154"/>
      <c r="HYN108" s="154"/>
      <c r="HYO108" s="154"/>
      <c r="HYP108" s="154"/>
      <c r="HYQ108" s="154"/>
      <c r="HYR108" s="154"/>
      <c r="HYS108" s="154"/>
      <c r="HYT108" s="154"/>
      <c r="HYU108" s="154"/>
      <c r="HYV108" s="154"/>
      <c r="HYW108" s="154"/>
      <c r="HYX108" s="154"/>
      <c r="HYY108" s="154"/>
      <c r="HYZ108" s="154"/>
      <c r="HZA108" s="154"/>
      <c r="HZB108" s="154"/>
      <c r="HZC108" s="154"/>
      <c r="HZD108" s="154"/>
      <c r="HZE108" s="154"/>
      <c r="HZF108" s="154"/>
      <c r="HZG108" s="154"/>
      <c r="HZH108" s="154"/>
      <c r="HZI108" s="154"/>
      <c r="HZJ108" s="154"/>
      <c r="HZK108" s="154"/>
      <c r="HZL108" s="154"/>
      <c r="HZM108" s="154"/>
      <c r="HZN108" s="154"/>
      <c r="HZO108" s="154"/>
      <c r="HZP108" s="154"/>
      <c r="HZQ108" s="154"/>
      <c r="HZR108" s="154"/>
      <c r="HZS108" s="154"/>
      <c r="HZT108" s="154"/>
      <c r="HZU108" s="154"/>
      <c r="HZV108" s="154"/>
      <c r="HZW108" s="154"/>
      <c r="HZX108" s="154"/>
      <c r="HZY108" s="154"/>
      <c r="HZZ108" s="154"/>
      <c r="IAA108" s="154"/>
      <c r="IAB108" s="154"/>
      <c r="IAC108" s="154"/>
      <c r="IAD108" s="154"/>
      <c r="IAE108" s="154"/>
      <c r="IAF108" s="154"/>
      <c r="IAG108" s="154"/>
      <c r="IAH108" s="154"/>
      <c r="IAI108" s="154"/>
      <c r="IAJ108" s="154"/>
      <c r="IAK108" s="154"/>
      <c r="IAL108" s="154"/>
      <c r="IAM108" s="154"/>
      <c r="IAN108" s="154"/>
      <c r="IAO108" s="154"/>
      <c r="IAP108" s="154"/>
      <c r="IAQ108" s="154"/>
      <c r="IAR108" s="154"/>
      <c r="IAS108" s="154"/>
      <c r="IAT108" s="154"/>
      <c r="IAU108" s="154"/>
      <c r="IAV108" s="154"/>
      <c r="IAW108" s="154"/>
      <c r="IAX108" s="154"/>
      <c r="IAY108" s="154"/>
      <c r="IAZ108" s="154"/>
      <c r="IBA108" s="154"/>
      <c r="IBB108" s="154"/>
      <c r="IBC108" s="154"/>
      <c r="IBD108" s="154"/>
      <c r="IBE108" s="154"/>
      <c r="IBF108" s="154"/>
      <c r="IBG108" s="154"/>
      <c r="IBH108" s="154"/>
      <c r="IBI108" s="154"/>
      <c r="IBJ108" s="154"/>
      <c r="IBK108" s="154"/>
      <c r="IBL108" s="154"/>
      <c r="IBM108" s="154"/>
      <c r="IBN108" s="154"/>
      <c r="IBO108" s="154"/>
      <c r="IBP108" s="154"/>
      <c r="IBQ108" s="154"/>
      <c r="IBR108" s="154"/>
      <c r="IBS108" s="154"/>
      <c r="IBT108" s="154"/>
      <c r="IBU108" s="154"/>
      <c r="IBV108" s="154"/>
      <c r="IBW108" s="154"/>
      <c r="IBX108" s="154"/>
      <c r="IBY108" s="154"/>
      <c r="IBZ108" s="154"/>
      <c r="ICA108" s="154"/>
      <c r="ICB108" s="154"/>
      <c r="ICC108" s="154"/>
      <c r="ICD108" s="154"/>
      <c r="ICE108" s="154"/>
      <c r="ICF108" s="154"/>
      <c r="ICG108" s="154"/>
      <c r="ICH108" s="154"/>
      <c r="ICI108" s="154"/>
      <c r="ICJ108" s="154"/>
      <c r="ICK108" s="154"/>
      <c r="ICL108" s="154"/>
      <c r="ICM108" s="154"/>
      <c r="ICN108" s="154"/>
      <c r="ICO108" s="154"/>
      <c r="ICP108" s="154"/>
      <c r="ICQ108" s="154"/>
      <c r="ICR108" s="154"/>
      <c r="ICS108" s="154"/>
      <c r="ICT108" s="154"/>
      <c r="ICU108" s="154"/>
      <c r="ICV108" s="154"/>
      <c r="ICW108" s="154"/>
      <c r="ICX108" s="154"/>
      <c r="ICY108" s="154"/>
      <c r="ICZ108" s="154"/>
      <c r="IDA108" s="154"/>
      <c r="IDB108" s="154"/>
      <c r="IDC108" s="154"/>
      <c r="IDD108" s="154"/>
      <c r="IDE108" s="154"/>
      <c r="IDF108" s="154"/>
      <c r="IDG108" s="154"/>
      <c r="IDH108" s="154"/>
      <c r="IDI108" s="154"/>
      <c r="IDJ108" s="154"/>
      <c r="IDK108" s="154"/>
      <c r="IDL108" s="154"/>
      <c r="IDM108" s="154"/>
      <c r="IDN108" s="154"/>
      <c r="IDO108" s="154"/>
      <c r="IDP108" s="154"/>
      <c r="IDQ108" s="154"/>
      <c r="IDR108" s="154"/>
      <c r="IDS108" s="154"/>
      <c r="IDT108" s="154"/>
      <c r="IDU108" s="154"/>
      <c r="IDV108" s="154"/>
      <c r="IDW108" s="154"/>
      <c r="IDX108" s="154"/>
      <c r="IDY108" s="154"/>
      <c r="IDZ108" s="154"/>
      <c r="IEA108" s="154"/>
      <c r="IEB108" s="154"/>
      <c r="IEC108" s="154"/>
      <c r="IED108" s="154"/>
      <c r="IEE108" s="154"/>
      <c r="IEF108" s="154"/>
      <c r="IEG108" s="154"/>
      <c r="IEH108" s="154"/>
      <c r="IEI108" s="154"/>
      <c r="IEJ108" s="154"/>
      <c r="IEK108" s="154"/>
      <c r="IEL108" s="154"/>
      <c r="IEM108" s="154"/>
      <c r="IEN108" s="154"/>
      <c r="IEO108" s="154"/>
      <c r="IEP108" s="154"/>
      <c r="IEQ108" s="154"/>
      <c r="IER108" s="154"/>
      <c r="IES108" s="154"/>
      <c r="IET108" s="154"/>
      <c r="IEU108" s="154"/>
      <c r="IEV108" s="154"/>
      <c r="IEW108" s="154"/>
      <c r="IEX108" s="154"/>
      <c r="IEY108" s="154"/>
      <c r="IEZ108" s="154"/>
      <c r="IFA108" s="154"/>
      <c r="IFB108" s="154"/>
      <c r="IFC108" s="154"/>
      <c r="IFD108" s="154"/>
      <c r="IFE108" s="154"/>
      <c r="IFF108" s="154"/>
      <c r="IFG108" s="154"/>
      <c r="IFH108" s="154"/>
      <c r="IFI108" s="154"/>
      <c r="IFJ108" s="154"/>
      <c r="IFK108" s="154"/>
      <c r="IFL108" s="154"/>
      <c r="IFM108" s="154"/>
      <c r="IFN108" s="154"/>
      <c r="IFO108" s="154"/>
      <c r="IFP108" s="154"/>
      <c r="IFQ108" s="154"/>
      <c r="IFR108" s="154"/>
      <c r="IFS108" s="154"/>
      <c r="IFT108" s="154"/>
      <c r="IFU108" s="154"/>
      <c r="IFV108" s="154"/>
      <c r="IFW108" s="154"/>
      <c r="IFX108" s="154"/>
      <c r="IFY108" s="154"/>
      <c r="IFZ108" s="154"/>
      <c r="IGA108" s="154"/>
      <c r="IGB108" s="154"/>
      <c r="IGC108" s="154"/>
      <c r="IGD108" s="154"/>
      <c r="IGE108" s="154"/>
      <c r="IGF108" s="154"/>
      <c r="IGG108" s="154"/>
      <c r="IGH108" s="154"/>
      <c r="IGI108" s="154"/>
      <c r="IGJ108" s="154"/>
      <c r="IGK108" s="154"/>
      <c r="IGL108" s="154"/>
      <c r="IGM108" s="154"/>
      <c r="IGN108" s="154"/>
      <c r="IGO108" s="154"/>
      <c r="IGP108" s="154"/>
      <c r="IGQ108" s="154"/>
      <c r="IGR108" s="154"/>
      <c r="IGS108" s="154"/>
      <c r="IGT108" s="154"/>
      <c r="IGU108" s="154"/>
      <c r="IGV108" s="154"/>
      <c r="IGW108" s="154"/>
      <c r="IGX108" s="154"/>
      <c r="IGY108" s="154"/>
      <c r="IGZ108" s="154"/>
      <c r="IHA108" s="154"/>
      <c r="IHB108" s="154"/>
      <c r="IHC108" s="154"/>
      <c r="IHD108" s="154"/>
      <c r="IHE108" s="154"/>
      <c r="IHF108" s="154"/>
      <c r="IHG108" s="154"/>
      <c r="IHH108" s="154"/>
      <c r="IHI108" s="154"/>
      <c r="IHJ108" s="154"/>
      <c r="IHK108" s="154"/>
      <c r="IHL108" s="154"/>
      <c r="IHM108" s="154"/>
      <c r="IHN108" s="154"/>
      <c r="IHO108" s="154"/>
      <c r="IHP108" s="154"/>
      <c r="IHQ108" s="154"/>
      <c r="IHR108" s="154"/>
      <c r="IHS108" s="154"/>
      <c r="IHT108" s="154"/>
      <c r="IHU108" s="154"/>
      <c r="IHV108" s="154"/>
      <c r="IHW108" s="154"/>
      <c r="IHX108" s="154"/>
      <c r="IHY108" s="154"/>
      <c r="IHZ108" s="154"/>
      <c r="IIA108" s="154"/>
      <c r="IIB108" s="154"/>
      <c r="IIC108" s="154"/>
      <c r="IID108" s="154"/>
      <c r="IIE108" s="154"/>
      <c r="IIF108" s="154"/>
      <c r="IIG108" s="154"/>
      <c r="IIH108" s="154"/>
      <c r="III108" s="154"/>
      <c r="IIJ108" s="154"/>
      <c r="IIK108" s="154"/>
      <c r="IIL108" s="154"/>
      <c r="IIM108" s="154"/>
      <c r="IIN108" s="154"/>
      <c r="IIO108" s="154"/>
      <c r="IIP108" s="154"/>
      <c r="IIQ108" s="154"/>
      <c r="IIR108" s="154"/>
      <c r="IIS108" s="154"/>
      <c r="IIT108" s="154"/>
      <c r="IIU108" s="154"/>
      <c r="IIV108" s="154"/>
      <c r="IIW108" s="154"/>
      <c r="IIX108" s="154"/>
      <c r="IIY108" s="154"/>
      <c r="IIZ108" s="154"/>
      <c r="IJA108" s="154"/>
      <c r="IJB108" s="154"/>
      <c r="IJC108" s="154"/>
      <c r="IJD108" s="154"/>
      <c r="IJE108" s="154"/>
      <c r="IJF108" s="154"/>
      <c r="IJG108" s="154"/>
      <c r="IJH108" s="154"/>
      <c r="IJI108" s="154"/>
      <c r="IJJ108" s="154"/>
      <c r="IJK108" s="154"/>
      <c r="IJL108" s="154"/>
      <c r="IJM108" s="154"/>
      <c r="IJN108" s="154"/>
      <c r="IJO108" s="154"/>
      <c r="IJP108" s="154"/>
      <c r="IJQ108" s="154"/>
      <c r="IJR108" s="154"/>
      <c r="IJS108" s="154"/>
      <c r="IJT108" s="154"/>
      <c r="IJU108" s="154"/>
      <c r="IJV108" s="154"/>
      <c r="IJW108" s="154"/>
      <c r="IJX108" s="154"/>
      <c r="IJY108" s="154"/>
      <c r="IJZ108" s="154"/>
      <c r="IKA108" s="154"/>
      <c r="IKB108" s="154"/>
      <c r="IKC108" s="154"/>
      <c r="IKD108" s="154"/>
      <c r="IKE108" s="154"/>
      <c r="IKF108" s="154"/>
      <c r="IKG108" s="154"/>
      <c r="IKH108" s="154"/>
      <c r="IKI108" s="154"/>
      <c r="IKJ108" s="154"/>
      <c r="IKK108" s="154"/>
      <c r="IKL108" s="154"/>
      <c r="IKM108" s="154"/>
      <c r="IKN108" s="154"/>
      <c r="IKO108" s="154"/>
      <c r="IKP108" s="154"/>
      <c r="IKQ108" s="154"/>
      <c r="IKR108" s="154"/>
      <c r="IKS108" s="154"/>
      <c r="IKT108" s="154"/>
      <c r="IKU108" s="154"/>
      <c r="IKV108" s="154"/>
      <c r="IKW108" s="154"/>
      <c r="IKX108" s="154"/>
      <c r="IKY108" s="154"/>
      <c r="IKZ108" s="154"/>
      <c r="ILA108" s="154"/>
      <c r="ILB108" s="154"/>
      <c r="ILC108" s="154"/>
      <c r="ILD108" s="154"/>
      <c r="ILE108" s="154"/>
      <c r="ILF108" s="154"/>
      <c r="ILG108" s="154"/>
      <c r="ILH108" s="154"/>
      <c r="ILI108" s="154"/>
      <c r="ILJ108" s="154"/>
      <c r="ILK108" s="154"/>
      <c r="ILL108" s="154"/>
      <c r="ILM108" s="154"/>
      <c r="ILN108" s="154"/>
      <c r="ILO108" s="154"/>
      <c r="ILP108" s="154"/>
      <c r="ILQ108" s="154"/>
      <c r="ILR108" s="154"/>
      <c r="ILS108" s="154"/>
      <c r="ILT108" s="154"/>
      <c r="ILU108" s="154"/>
      <c r="ILV108" s="154"/>
      <c r="ILW108" s="154"/>
      <c r="ILX108" s="154"/>
      <c r="ILY108" s="154"/>
      <c r="ILZ108" s="154"/>
      <c r="IMA108" s="154"/>
      <c r="IMB108" s="154"/>
      <c r="IMC108" s="154"/>
      <c r="IMD108" s="154"/>
      <c r="IME108" s="154"/>
      <c r="IMF108" s="154"/>
      <c r="IMG108" s="154"/>
      <c r="IMH108" s="154"/>
      <c r="IMI108" s="154"/>
      <c r="IMJ108" s="154"/>
      <c r="IMK108" s="154"/>
      <c r="IML108" s="154"/>
      <c r="IMM108" s="154"/>
      <c r="IMN108" s="154"/>
      <c r="IMO108" s="154"/>
      <c r="IMP108" s="154"/>
      <c r="IMQ108" s="154"/>
      <c r="IMR108" s="154"/>
      <c r="IMS108" s="154"/>
      <c r="IMT108" s="154"/>
      <c r="IMU108" s="154"/>
      <c r="IMV108" s="154"/>
      <c r="IMW108" s="154"/>
      <c r="IMX108" s="154"/>
      <c r="IMY108" s="154"/>
      <c r="IMZ108" s="154"/>
      <c r="INA108" s="154"/>
      <c r="INB108" s="154"/>
      <c r="INC108" s="154"/>
      <c r="IND108" s="154"/>
      <c r="INE108" s="154"/>
      <c r="INF108" s="154"/>
      <c r="ING108" s="154"/>
      <c r="INH108" s="154"/>
      <c r="INI108" s="154"/>
      <c r="INJ108" s="154"/>
      <c r="INK108" s="154"/>
      <c r="INL108" s="154"/>
      <c r="INM108" s="154"/>
      <c r="INN108" s="154"/>
      <c r="INO108" s="154"/>
      <c r="INP108" s="154"/>
      <c r="INQ108" s="154"/>
      <c r="INR108" s="154"/>
      <c r="INS108" s="154"/>
      <c r="INT108" s="154"/>
      <c r="INU108" s="154"/>
      <c r="INV108" s="154"/>
      <c r="INW108" s="154"/>
      <c r="INX108" s="154"/>
      <c r="INY108" s="154"/>
      <c r="INZ108" s="154"/>
      <c r="IOA108" s="154"/>
      <c r="IOB108" s="154"/>
      <c r="IOC108" s="154"/>
      <c r="IOD108" s="154"/>
      <c r="IOE108" s="154"/>
      <c r="IOF108" s="154"/>
      <c r="IOG108" s="154"/>
      <c r="IOH108" s="154"/>
      <c r="IOI108" s="154"/>
      <c r="IOJ108" s="154"/>
      <c r="IOK108" s="154"/>
      <c r="IOL108" s="154"/>
      <c r="IOM108" s="154"/>
      <c r="ION108" s="154"/>
      <c r="IOO108" s="154"/>
      <c r="IOP108" s="154"/>
      <c r="IOQ108" s="154"/>
      <c r="IOR108" s="154"/>
      <c r="IOS108" s="154"/>
      <c r="IOT108" s="154"/>
      <c r="IOU108" s="154"/>
      <c r="IOV108" s="154"/>
      <c r="IOW108" s="154"/>
      <c r="IOX108" s="154"/>
      <c r="IOY108" s="154"/>
      <c r="IOZ108" s="154"/>
      <c r="IPA108" s="154"/>
      <c r="IPB108" s="154"/>
      <c r="IPC108" s="154"/>
      <c r="IPD108" s="154"/>
      <c r="IPE108" s="154"/>
      <c r="IPF108" s="154"/>
      <c r="IPG108" s="154"/>
      <c r="IPH108" s="154"/>
      <c r="IPI108" s="154"/>
      <c r="IPJ108" s="154"/>
      <c r="IPK108" s="154"/>
      <c r="IPL108" s="154"/>
      <c r="IPM108" s="154"/>
      <c r="IPN108" s="154"/>
      <c r="IPO108" s="154"/>
      <c r="IPP108" s="154"/>
      <c r="IPQ108" s="154"/>
      <c r="IPR108" s="154"/>
      <c r="IPS108" s="154"/>
      <c r="IPT108" s="154"/>
      <c r="IPU108" s="154"/>
      <c r="IPV108" s="154"/>
      <c r="IPW108" s="154"/>
      <c r="IPX108" s="154"/>
      <c r="IPY108" s="154"/>
      <c r="IPZ108" s="154"/>
      <c r="IQA108" s="154"/>
      <c r="IQB108" s="154"/>
      <c r="IQC108" s="154"/>
      <c r="IQD108" s="154"/>
      <c r="IQE108" s="154"/>
      <c r="IQF108" s="154"/>
      <c r="IQG108" s="154"/>
      <c r="IQH108" s="154"/>
      <c r="IQI108" s="154"/>
      <c r="IQJ108" s="154"/>
      <c r="IQK108" s="154"/>
      <c r="IQL108" s="154"/>
      <c r="IQM108" s="154"/>
      <c r="IQN108" s="154"/>
      <c r="IQO108" s="154"/>
      <c r="IQP108" s="154"/>
      <c r="IQQ108" s="154"/>
      <c r="IQR108" s="154"/>
      <c r="IQS108" s="154"/>
      <c r="IQT108" s="154"/>
      <c r="IQU108" s="154"/>
      <c r="IQV108" s="154"/>
      <c r="IQW108" s="154"/>
      <c r="IQX108" s="154"/>
      <c r="IQY108" s="154"/>
      <c r="IQZ108" s="154"/>
      <c r="IRA108" s="154"/>
      <c r="IRB108" s="154"/>
      <c r="IRC108" s="154"/>
      <c r="IRD108" s="154"/>
      <c r="IRE108" s="154"/>
      <c r="IRF108" s="154"/>
      <c r="IRG108" s="154"/>
      <c r="IRH108" s="154"/>
      <c r="IRI108" s="154"/>
      <c r="IRJ108" s="154"/>
      <c r="IRK108" s="154"/>
      <c r="IRL108" s="154"/>
      <c r="IRM108" s="154"/>
      <c r="IRN108" s="154"/>
      <c r="IRO108" s="154"/>
      <c r="IRP108" s="154"/>
      <c r="IRQ108" s="154"/>
      <c r="IRR108" s="154"/>
      <c r="IRS108" s="154"/>
      <c r="IRT108" s="154"/>
      <c r="IRU108" s="154"/>
      <c r="IRV108" s="154"/>
      <c r="IRW108" s="154"/>
      <c r="IRX108" s="154"/>
      <c r="IRY108" s="154"/>
      <c r="IRZ108" s="154"/>
      <c r="ISA108" s="154"/>
      <c r="ISB108" s="154"/>
      <c r="ISC108" s="154"/>
      <c r="ISD108" s="154"/>
      <c r="ISE108" s="154"/>
      <c r="ISF108" s="154"/>
      <c r="ISG108" s="154"/>
      <c r="ISH108" s="154"/>
      <c r="ISI108" s="154"/>
      <c r="ISJ108" s="154"/>
      <c r="ISK108" s="154"/>
      <c r="ISL108" s="154"/>
      <c r="ISM108" s="154"/>
      <c r="ISN108" s="154"/>
      <c r="ISO108" s="154"/>
      <c r="ISP108" s="154"/>
      <c r="ISQ108" s="154"/>
      <c r="ISR108" s="154"/>
      <c r="ISS108" s="154"/>
      <c r="IST108" s="154"/>
      <c r="ISU108" s="154"/>
      <c r="ISV108" s="154"/>
      <c r="ISW108" s="154"/>
      <c r="ISX108" s="154"/>
      <c r="ISY108" s="154"/>
      <c r="ISZ108" s="154"/>
      <c r="ITA108" s="154"/>
      <c r="ITB108" s="154"/>
      <c r="ITC108" s="154"/>
      <c r="ITD108" s="154"/>
      <c r="ITE108" s="154"/>
      <c r="ITF108" s="154"/>
      <c r="ITG108" s="154"/>
      <c r="ITH108" s="154"/>
      <c r="ITI108" s="154"/>
      <c r="ITJ108" s="154"/>
      <c r="ITK108" s="154"/>
      <c r="ITL108" s="154"/>
      <c r="ITM108" s="154"/>
      <c r="ITN108" s="154"/>
      <c r="ITO108" s="154"/>
      <c r="ITP108" s="154"/>
      <c r="ITQ108" s="154"/>
      <c r="ITR108" s="154"/>
      <c r="ITS108" s="154"/>
      <c r="ITT108" s="154"/>
      <c r="ITU108" s="154"/>
      <c r="ITV108" s="154"/>
      <c r="ITW108" s="154"/>
      <c r="ITX108" s="154"/>
      <c r="ITY108" s="154"/>
      <c r="ITZ108" s="154"/>
      <c r="IUA108" s="154"/>
      <c r="IUB108" s="154"/>
      <c r="IUC108" s="154"/>
      <c r="IUD108" s="154"/>
      <c r="IUE108" s="154"/>
      <c r="IUF108" s="154"/>
      <c r="IUG108" s="154"/>
      <c r="IUH108" s="154"/>
      <c r="IUI108" s="154"/>
      <c r="IUJ108" s="154"/>
      <c r="IUK108" s="154"/>
      <c r="IUL108" s="154"/>
      <c r="IUM108" s="154"/>
      <c r="IUN108" s="154"/>
      <c r="IUO108" s="154"/>
      <c r="IUP108" s="154"/>
      <c r="IUQ108" s="154"/>
      <c r="IUR108" s="154"/>
      <c r="IUS108" s="154"/>
      <c r="IUT108" s="154"/>
      <c r="IUU108" s="154"/>
      <c r="IUV108" s="154"/>
      <c r="IUW108" s="154"/>
      <c r="IUX108" s="154"/>
      <c r="IUY108" s="154"/>
      <c r="IUZ108" s="154"/>
      <c r="IVA108" s="154"/>
      <c r="IVB108" s="154"/>
      <c r="IVC108" s="154"/>
      <c r="IVD108" s="154"/>
      <c r="IVE108" s="154"/>
      <c r="IVF108" s="154"/>
      <c r="IVG108" s="154"/>
      <c r="IVH108" s="154"/>
      <c r="IVI108" s="154"/>
      <c r="IVJ108" s="154"/>
      <c r="IVK108" s="154"/>
      <c r="IVL108" s="154"/>
      <c r="IVM108" s="154"/>
      <c r="IVN108" s="154"/>
      <c r="IVO108" s="154"/>
      <c r="IVP108" s="154"/>
      <c r="IVQ108" s="154"/>
      <c r="IVR108" s="154"/>
      <c r="IVS108" s="154"/>
      <c r="IVT108" s="154"/>
      <c r="IVU108" s="154"/>
      <c r="IVV108" s="154"/>
      <c r="IVW108" s="154"/>
      <c r="IVX108" s="154"/>
      <c r="IVY108" s="154"/>
      <c r="IVZ108" s="154"/>
      <c r="IWA108" s="154"/>
      <c r="IWB108" s="154"/>
      <c r="IWC108" s="154"/>
      <c r="IWD108" s="154"/>
      <c r="IWE108" s="154"/>
      <c r="IWF108" s="154"/>
      <c r="IWG108" s="154"/>
      <c r="IWH108" s="154"/>
      <c r="IWI108" s="154"/>
      <c r="IWJ108" s="154"/>
      <c r="IWK108" s="154"/>
      <c r="IWL108" s="154"/>
      <c r="IWM108" s="154"/>
      <c r="IWN108" s="154"/>
      <c r="IWO108" s="154"/>
      <c r="IWP108" s="154"/>
      <c r="IWQ108" s="154"/>
      <c r="IWR108" s="154"/>
      <c r="IWS108" s="154"/>
      <c r="IWT108" s="154"/>
      <c r="IWU108" s="154"/>
      <c r="IWV108" s="154"/>
      <c r="IWW108" s="154"/>
      <c r="IWX108" s="154"/>
      <c r="IWY108" s="154"/>
      <c r="IWZ108" s="154"/>
      <c r="IXA108" s="154"/>
      <c r="IXB108" s="154"/>
      <c r="IXC108" s="154"/>
      <c r="IXD108" s="154"/>
      <c r="IXE108" s="154"/>
      <c r="IXF108" s="154"/>
      <c r="IXG108" s="154"/>
      <c r="IXH108" s="154"/>
      <c r="IXI108" s="154"/>
      <c r="IXJ108" s="154"/>
      <c r="IXK108" s="154"/>
      <c r="IXL108" s="154"/>
      <c r="IXM108" s="154"/>
      <c r="IXN108" s="154"/>
      <c r="IXO108" s="154"/>
      <c r="IXP108" s="154"/>
      <c r="IXQ108" s="154"/>
      <c r="IXR108" s="154"/>
      <c r="IXS108" s="154"/>
      <c r="IXT108" s="154"/>
      <c r="IXU108" s="154"/>
      <c r="IXV108" s="154"/>
      <c r="IXW108" s="154"/>
      <c r="IXX108" s="154"/>
      <c r="IXY108" s="154"/>
      <c r="IXZ108" s="154"/>
      <c r="IYA108" s="154"/>
      <c r="IYB108" s="154"/>
      <c r="IYC108" s="154"/>
      <c r="IYD108" s="154"/>
      <c r="IYE108" s="154"/>
      <c r="IYF108" s="154"/>
      <c r="IYG108" s="154"/>
      <c r="IYH108" s="154"/>
      <c r="IYI108" s="154"/>
      <c r="IYJ108" s="154"/>
      <c r="IYK108" s="154"/>
      <c r="IYL108" s="154"/>
      <c r="IYM108" s="154"/>
      <c r="IYN108" s="154"/>
      <c r="IYO108" s="154"/>
      <c r="IYP108" s="154"/>
      <c r="IYQ108" s="154"/>
      <c r="IYR108" s="154"/>
      <c r="IYS108" s="154"/>
      <c r="IYT108" s="154"/>
      <c r="IYU108" s="154"/>
      <c r="IYV108" s="154"/>
      <c r="IYW108" s="154"/>
      <c r="IYX108" s="154"/>
      <c r="IYY108" s="154"/>
      <c r="IYZ108" s="154"/>
      <c r="IZA108" s="154"/>
      <c r="IZB108" s="154"/>
      <c r="IZC108" s="154"/>
      <c r="IZD108" s="154"/>
      <c r="IZE108" s="154"/>
      <c r="IZF108" s="154"/>
      <c r="IZG108" s="154"/>
      <c r="IZH108" s="154"/>
      <c r="IZI108" s="154"/>
      <c r="IZJ108" s="154"/>
      <c r="IZK108" s="154"/>
      <c r="IZL108" s="154"/>
      <c r="IZM108" s="154"/>
      <c r="IZN108" s="154"/>
      <c r="IZO108" s="154"/>
      <c r="IZP108" s="154"/>
      <c r="IZQ108" s="154"/>
      <c r="IZR108" s="154"/>
      <c r="IZS108" s="154"/>
      <c r="IZT108" s="154"/>
      <c r="IZU108" s="154"/>
      <c r="IZV108" s="154"/>
      <c r="IZW108" s="154"/>
      <c r="IZX108" s="154"/>
      <c r="IZY108" s="154"/>
      <c r="IZZ108" s="154"/>
      <c r="JAA108" s="154"/>
      <c r="JAB108" s="154"/>
      <c r="JAC108" s="154"/>
      <c r="JAD108" s="154"/>
      <c r="JAE108" s="154"/>
      <c r="JAF108" s="154"/>
      <c r="JAG108" s="154"/>
      <c r="JAH108" s="154"/>
      <c r="JAI108" s="154"/>
      <c r="JAJ108" s="154"/>
      <c r="JAK108" s="154"/>
      <c r="JAL108" s="154"/>
      <c r="JAM108" s="154"/>
      <c r="JAN108" s="154"/>
      <c r="JAO108" s="154"/>
      <c r="JAP108" s="154"/>
      <c r="JAQ108" s="154"/>
      <c r="JAR108" s="154"/>
      <c r="JAS108" s="154"/>
      <c r="JAT108" s="154"/>
      <c r="JAU108" s="154"/>
      <c r="JAV108" s="154"/>
      <c r="JAW108" s="154"/>
      <c r="JAX108" s="154"/>
      <c r="JAY108" s="154"/>
      <c r="JAZ108" s="154"/>
      <c r="JBA108" s="154"/>
      <c r="JBB108" s="154"/>
      <c r="JBC108" s="154"/>
      <c r="JBD108" s="154"/>
      <c r="JBE108" s="154"/>
      <c r="JBF108" s="154"/>
      <c r="JBG108" s="154"/>
      <c r="JBH108" s="154"/>
      <c r="JBI108" s="154"/>
      <c r="JBJ108" s="154"/>
      <c r="JBK108" s="154"/>
      <c r="JBL108" s="154"/>
      <c r="JBM108" s="154"/>
      <c r="JBN108" s="154"/>
      <c r="JBO108" s="154"/>
      <c r="JBP108" s="154"/>
      <c r="JBQ108" s="154"/>
      <c r="JBR108" s="154"/>
      <c r="JBS108" s="154"/>
      <c r="JBT108" s="154"/>
      <c r="JBU108" s="154"/>
      <c r="JBV108" s="154"/>
      <c r="JBW108" s="154"/>
      <c r="JBX108" s="154"/>
      <c r="JBY108" s="154"/>
      <c r="JBZ108" s="154"/>
      <c r="JCA108" s="154"/>
      <c r="JCB108" s="154"/>
      <c r="JCC108" s="154"/>
      <c r="JCD108" s="154"/>
      <c r="JCE108" s="154"/>
      <c r="JCF108" s="154"/>
      <c r="JCG108" s="154"/>
      <c r="JCH108" s="154"/>
      <c r="JCI108" s="154"/>
      <c r="JCJ108" s="154"/>
      <c r="JCK108" s="154"/>
      <c r="JCL108" s="154"/>
      <c r="JCM108" s="154"/>
      <c r="JCN108" s="154"/>
      <c r="JCO108" s="154"/>
      <c r="JCP108" s="154"/>
      <c r="JCQ108" s="154"/>
      <c r="JCR108" s="154"/>
      <c r="JCS108" s="154"/>
      <c r="JCT108" s="154"/>
      <c r="JCU108" s="154"/>
      <c r="JCV108" s="154"/>
      <c r="JCW108" s="154"/>
      <c r="JCX108" s="154"/>
      <c r="JCY108" s="154"/>
      <c r="JCZ108" s="154"/>
      <c r="JDA108" s="154"/>
      <c r="JDB108" s="154"/>
      <c r="JDC108" s="154"/>
      <c r="JDD108" s="154"/>
      <c r="JDE108" s="154"/>
      <c r="JDF108" s="154"/>
      <c r="JDG108" s="154"/>
      <c r="JDH108" s="154"/>
      <c r="JDI108" s="154"/>
      <c r="JDJ108" s="154"/>
      <c r="JDK108" s="154"/>
      <c r="JDL108" s="154"/>
      <c r="JDM108" s="154"/>
      <c r="JDN108" s="154"/>
      <c r="JDO108" s="154"/>
      <c r="JDP108" s="154"/>
      <c r="JDQ108" s="154"/>
      <c r="JDR108" s="154"/>
      <c r="JDS108" s="154"/>
      <c r="JDT108" s="154"/>
      <c r="JDU108" s="154"/>
      <c r="JDV108" s="154"/>
      <c r="JDW108" s="154"/>
      <c r="JDX108" s="154"/>
      <c r="JDY108" s="154"/>
      <c r="JDZ108" s="154"/>
      <c r="JEA108" s="154"/>
      <c r="JEB108" s="154"/>
      <c r="JEC108" s="154"/>
      <c r="JED108" s="154"/>
      <c r="JEE108" s="154"/>
      <c r="JEF108" s="154"/>
      <c r="JEG108" s="154"/>
      <c r="JEH108" s="154"/>
      <c r="JEI108" s="154"/>
      <c r="JEJ108" s="154"/>
      <c r="JEK108" s="154"/>
      <c r="JEL108" s="154"/>
      <c r="JEM108" s="154"/>
      <c r="JEN108" s="154"/>
      <c r="JEO108" s="154"/>
      <c r="JEP108" s="154"/>
      <c r="JEQ108" s="154"/>
      <c r="JER108" s="154"/>
      <c r="JES108" s="154"/>
      <c r="JET108" s="154"/>
      <c r="JEU108" s="154"/>
      <c r="JEV108" s="154"/>
      <c r="JEW108" s="154"/>
      <c r="JEX108" s="154"/>
      <c r="JEY108" s="154"/>
      <c r="JEZ108" s="154"/>
      <c r="JFA108" s="154"/>
      <c r="JFB108" s="154"/>
      <c r="JFC108" s="154"/>
      <c r="JFD108" s="154"/>
      <c r="JFE108" s="154"/>
      <c r="JFF108" s="154"/>
      <c r="JFG108" s="154"/>
      <c r="JFH108" s="154"/>
      <c r="JFI108" s="154"/>
      <c r="JFJ108" s="154"/>
      <c r="JFK108" s="154"/>
      <c r="JFL108" s="154"/>
      <c r="JFM108" s="154"/>
      <c r="JFN108" s="154"/>
      <c r="JFO108" s="154"/>
      <c r="JFP108" s="154"/>
      <c r="JFQ108" s="154"/>
      <c r="JFR108" s="154"/>
      <c r="JFS108" s="154"/>
      <c r="JFT108" s="154"/>
      <c r="JFU108" s="154"/>
      <c r="JFV108" s="154"/>
      <c r="JFW108" s="154"/>
      <c r="JFX108" s="154"/>
      <c r="JFY108" s="154"/>
      <c r="JFZ108" s="154"/>
      <c r="JGA108" s="154"/>
      <c r="JGB108" s="154"/>
      <c r="JGC108" s="154"/>
      <c r="JGD108" s="154"/>
      <c r="JGE108" s="154"/>
      <c r="JGF108" s="154"/>
      <c r="JGG108" s="154"/>
      <c r="JGH108" s="154"/>
      <c r="JGI108" s="154"/>
      <c r="JGJ108" s="154"/>
      <c r="JGK108" s="154"/>
      <c r="JGL108" s="154"/>
      <c r="JGM108" s="154"/>
      <c r="JGN108" s="154"/>
      <c r="JGO108" s="154"/>
      <c r="JGP108" s="154"/>
      <c r="JGQ108" s="154"/>
      <c r="JGR108" s="154"/>
      <c r="JGS108" s="154"/>
      <c r="JGT108" s="154"/>
      <c r="JGU108" s="154"/>
      <c r="JGV108" s="154"/>
      <c r="JGW108" s="154"/>
      <c r="JGX108" s="154"/>
      <c r="JGY108" s="154"/>
      <c r="JGZ108" s="154"/>
      <c r="JHA108" s="154"/>
      <c r="JHB108" s="154"/>
      <c r="JHC108" s="154"/>
      <c r="JHD108" s="154"/>
      <c r="JHE108" s="154"/>
      <c r="JHF108" s="154"/>
      <c r="JHG108" s="154"/>
      <c r="JHH108" s="154"/>
      <c r="JHI108" s="154"/>
      <c r="JHJ108" s="154"/>
      <c r="JHK108" s="154"/>
      <c r="JHL108" s="154"/>
      <c r="JHM108" s="154"/>
      <c r="JHN108" s="154"/>
      <c r="JHO108" s="154"/>
      <c r="JHP108" s="154"/>
      <c r="JHQ108" s="154"/>
      <c r="JHR108" s="154"/>
      <c r="JHS108" s="154"/>
      <c r="JHT108" s="154"/>
      <c r="JHU108" s="154"/>
      <c r="JHV108" s="154"/>
      <c r="JHW108" s="154"/>
      <c r="JHX108" s="154"/>
      <c r="JHY108" s="154"/>
      <c r="JHZ108" s="154"/>
      <c r="JIA108" s="154"/>
      <c r="JIB108" s="154"/>
      <c r="JIC108" s="154"/>
      <c r="JID108" s="154"/>
      <c r="JIE108" s="154"/>
      <c r="JIF108" s="154"/>
      <c r="JIG108" s="154"/>
      <c r="JIH108" s="154"/>
      <c r="JII108" s="154"/>
      <c r="JIJ108" s="154"/>
      <c r="JIK108" s="154"/>
      <c r="JIL108" s="154"/>
      <c r="JIM108" s="154"/>
      <c r="JIN108" s="154"/>
      <c r="JIO108" s="154"/>
      <c r="JIP108" s="154"/>
      <c r="JIQ108" s="154"/>
      <c r="JIR108" s="154"/>
      <c r="JIS108" s="154"/>
      <c r="JIT108" s="154"/>
      <c r="JIU108" s="154"/>
      <c r="JIV108" s="154"/>
      <c r="JIW108" s="154"/>
      <c r="JIX108" s="154"/>
      <c r="JIY108" s="154"/>
      <c r="JIZ108" s="154"/>
      <c r="JJA108" s="154"/>
      <c r="JJB108" s="154"/>
      <c r="JJC108" s="154"/>
      <c r="JJD108" s="154"/>
      <c r="JJE108" s="154"/>
      <c r="JJF108" s="154"/>
      <c r="JJG108" s="154"/>
      <c r="JJH108" s="154"/>
      <c r="JJI108" s="154"/>
      <c r="JJJ108" s="154"/>
      <c r="JJK108" s="154"/>
      <c r="JJL108" s="154"/>
      <c r="JJM108" s="154"/>
      <c r="JJN108" s="154"/>
      <c r="JJO108" s="154"/>
      <c r="JJP108" s="154"/>
      <c r="JJQ108" s="154"/>
      <c r="JJR108" s="154"/>
      <c r="JJS108" s="154"/>
      <c r="JJT108" s="154"/>
      <c r="JJU108" s="154"/>
      <c r="JJV108" s="154"/>
      <c r="JJW108" s="154"/>
      <c r="JJX108" s="154"/>
      <c r="JJY108" s="154"/>
      <c r="JJZ108" s="154"/>
      <c r="JKA108" s="154"/>
      <c r="JKB108" s="154"/>
      <c r="JKC108" s="154"/>
      <c r="JKD108" s="154"/>
      <c r="JKE108" s="154"/>
      <c r="JKF108" s="154"/>
      <c r="JKG108" s="154"/>
      <c r="JKH108" s="154"/>
      <c r="JKI108" s="154"/>
      <c r="JKJ108" s="154"/>
      <c r="JKK108" s="154"/>
      <c r="JKL108" s="154"/>
      <c r="JKM108" s="154"/>
      <c r="JKN108" s="154"/>
      <c r="JKO108" s="154"/>
      <c r="JKP108" s="154"/>
      <c r="JKQ108" s="154"/>
      <c r="JKR108" s="154"/>
      <c r="JKS108" s="154"/>
      <c r="JKT108" s="154"/>
      <c r="JKU108" s="154"/>
      <c r="JKV108" s="154"/>
      <c r="JKW108" s="154"/>
      <c r="JKX108" s="154"/>
      <c r="JKY108" s="154"/>
      <c r="JKZ108" s="154"/>
      <c r="JLA108" s="154"/>
      <c r="JLB108" s="154"/>
      <c r="JLC108" s="154"/>
      <c r="JLD108" s="154"/>
      <c r="JLE108" s="154"/>
      <c r="JLF108" s="154"/>
      <c r="JLG108" s="154"/>
      <c r="JLH108" s="154"/>
      <c r="JLI108" s="154"/>
      <c r="JLJ108" s="154"/>
      <c r="JLK108" s="154"/>
      <c r="JLL108" s="154"/>
      <c r="JLM108" s="154"/>
      <c r="JLN108" s="154"/>
      <c r="JLO108" s="154"/>
      <c r="JLP108" s="154"/>
      <c r="JLQ108" s="154"/>
      <c r="JLR108" s="154"/>
      <c r="JLS108" s="154"/>
      <c r="JLT108" s="154"/>
      <c r="JLU108" s="154"/>
      <c r="JLV108" s="154"/>
      <c r="JLW108" s="154"/>
      <c r="JLX108" s="154"/>
      <c r="JLY108" s="154"/>
      <c r="JLZ108" s="154"/>
      <c r="JMA108" s="154"/>
      <c r="JMB108" s="154"/>
      <c r="JMC108" s="154"/>
      <c r="JMD108" s="154"/>
      <c r="JME108" s="154"/>
      <c r="JMF108" s="154"/>
      <c r="JMG108" s="154"/>
      <c r="JMH108" s="154"/>
      <c r="JMI108" s="154"/>
      <c r="JMJ108" s="154"/>
      <c r="JMK108" s="154"/>
      <c r="JML108" s="154"/>
      <c r="JMM108" s="154"/>
      <c r="JMN108" s="154"/>
      <c r="JMO108" s="154"/>
      <c r="JMP108" s="154"/>
      <c r="JMQ108" s="154"/>
      <c r="JMR108" s="154"/>
      <c r="JMS108" s="154"/>
      <c r="JMT108" s="154"/>
      <c r="JMU108" s="154"/>
      <c r="JMV108" s="154"/>
      <c r="JMW108" s="154"/>
      <c r="JMX108" s="154"/>
      <c r="JMY108" s="154"/>
      <c r="JMZ108" s="154"/>
      <c r="JNA108" s="154"/>
      <c r="JNB108" s="154"/>
      <c r="JNC108" s="154"/>
      <c r="JND108" s="154"/>
      <c r="JNE108" s="154"/>
      <c r="JNF108" s="154"/>
      <c r="JNG108" s="154"/>
      <c r="JNH108" s="154"/>
      <c r="JNI108" s="154"/>
      <c r="JNJ108" s="154"/>
      <c r="JNK108" s="154"/>
      <c r="JNL108" s="154"/>
      <c r="JNM108" s="154"/>
      <c r="JNN108" s="154"/>
      <c r="JNO108" s="154"/>
      <c r="JNP108" s="154"/>
      <c r="JNQ108" s="154"/>
      <c r="JNR108" s="154"/>
      <c r="JNS108" s="154"/>
      <c r="JNT108" s="154"/>
      <c r="JNU108" s="154"/>
      <c r="JNV108" s="154"/>
      <c r="JNW108" s="154"/>
      <c r="JNX108" s="154"/>
      <c r="JNY108" s="154"/>
      <c r="JNZ108" s="154"/>
      <c r="JOA108" s="154"/>
      <c r="JOB108" s="154"/>
      <c r="JOC108" s="154"/>
      <c r="JOD108" s="154"/>
      <c r="JOE108" s="154"/>
      <c r="JOF108" s="154"/>
      <c r="JOG108" s="154"/>
      <c r="JOH108" s="154"/>
      <c r="JOI108" s="154"/>
      <c r="JOJ108" s="154"/>
      <c r="JOK108" s="154"/>
      <c r="JOL108" s="154"/>
      <c r="JOM108" s="154"/>
      <c r="JON108" s="154"/>
      <c r="JOO108" s="154"/>
      <c r="JOP108" s="154"/>
      <c r="JOQ108" s="154"/>
      <c r="JOR108" s="154"/>
      <c r="JOS108" s="154"/>
      <c r="JOT108" s="154"/>
      <c r="JOU108" s="154"/>
      <c r="JOV108" s="154"/>
      <c r="JOW108" s="154"/>
      <c r="JOX108" s="154"/>
      <c r="JOY108" s="154"/>
      <c r="JOZ108" s="154"/>
      <c r="JPA108" s="154"/>
      <c r="JPB108" s="154"/>
      <c r="JPC108" s="154"/>
      <c r="JPD108" s="154"/>
      <c r="JPE108" s="154"/>
      <c r="JPF108" s="154"/>
      <c r="JPG108" s="154"/>
      <c r="JPH108" s="154"/>
      <c r="JPI108" s="154"/>
      <c r="JPJ108" s="154"/>
      <c r="JPK108" s="154"/>
      <c r="JPL108" s="154"/>
      <c r="JPM108" s="154"/>
      <c r="JPN108" s="154"/>
      <c r="JPO108" s="154"/>
      <c r="JPP108" s="154"/>
      <c r="JPQ108" s="154"/>
      <c r="JPR108" s="154"/>
      <c r="JPS108" s="154"/>
      <c r="JPT108" s="154"/>
      <c r="JPU108" s="154"/>
      <c r="JPV108" s="154"/>
      <c r="JPW108" s="154"/>
      <c r="JPX108" s="154"/>
      <c r="JPY108" s="154"/>
      <c r="JPZ108" s="154"/>
      <c r="JQA108" s="154"/>
      <c r="JQB108" s="154"/>
      <c r="JQC108" s="154"/>
      <c r="JQD108" s="154"/>
      <c r="JQE108" s="154"/>
      <c r="JQF108" s="154"/>
      <c r="JQG108" s="154"/>
      <c r="JQH108" s="154"/>
      <c r="JQI108" s="154"/>
      <c r="JQJ108" s="154"/>
      <c r="JQK108" s="154"/>
      <c r="JQL108" s="154"/>
      <c r="JQM108" s="154"/>
      <c r="JQN108" s="154"/>
      <c r="JQO108" s="154"/>
      <c r="JQP108" s="154"/>
      <c r="JQQ108" s="154"/>
      <c r="JQR108" s="154"/>
      <c r="JQS108" s="154"/>
      <c r="JQT108" s="154"/>
      <c r="JQU108" s="154"/>
      <c r="JQV108" s="154"/>
      <c r="JQW108" s="154"/>
      <c r="JQX108" s="154"/>
      <c r="JQY108" s="154"/>
      <c r="JQZ108" s="154"/>
      <c r="JRA108" s="154"/>
      <c r="JRB108" s="154"/>
      <c r="JRC108" s="154"/>
      <c r="JRD108" s="154"/>
      <c r="JRE108" s="154"/>
      <c r="JRF108" s="154"/>
      <c r="JRG108" s="154"/>
      <c r="JRH108" s="154"/>
      <c r="JRI108" s="154"/>
      <c r="JRJ108" s="154"/>
      <c r="JRK108" s="154"/>
      <c r="JRL108" s="154"/>
      <c r="JRM108" s="154"/>
      <c r="JRN108" s="154"/>
      <c r="JRO108" s="154"/>
      <c r="JRP108" s="154"/>
      <c r="JRQ108" s="154"/>
      <c r="JRR108" s="154"/>
      <c r="JRS108" s="154"/>
      <c r="JRT108" s="154"/>
      <c r="JRU108" s="154"/>
      <c r="JRV108" s="154"/>
      <c r="JRW108" s="154"/>
      <c r="JRX108" s="154"/>
      <c r="JRY108" s="154"/>
      <c r="JRZ108" s="154"/>
      <c r="JSA108" s="154"/>
      <c r="JSB108" s="154"/>
      <c r="JSC108" s="154"/>
      <c r="JSD108" s="154"/>
      <c r="JSE108" s="154"/>
      <c r="JSF108" s="154"/>
      <c r="JSG108" s="154"/>
      <c r="JSH108" s="154"/>
      <c r="JSI108" s="154"/>
      <c r="JSJ108" s="154"/>
      <c r="JSK108" s="154"/>
      <c r="JSL108" s="154"/>
      <c r="JSM108" s="154"/>
      <c r="JSN108" s="154"/>
      <c r="JSO108" s="154"/>
      <c r="JSP108" s="154"/>
      <c r="JSQ108" s="154"/>
      <c r="JSR108" s="154"/>
      <c r="JSS108" s="154"/>
      <c r="JST108" s="154"/>
      <c r="JSU108" s="154"/>
      <c r="JSV108" s="154"/>
      <c r="JSW108" s="154"/>
      <c r="JSX108" s="154"/>
      <c r="JSY108" s="154"/>
      <c r="JSZ108" s="154"/>
      <c r="JTA108" s="154"/>
      <c r="JTB108" s="154"/>
      <c r="JTC108" s="154"/>
      <c r="JTD108" s="154"/>
      <c r="JTE108" s="154"/>
      <c r="JTF108" s="154"/>
      <c r="JTG108" s="154"/>
      <c r="JTH108" s="154"/>
      <c r="JTI108" s="154"/>
      <c r="JTJ108" s="154"/>
      <c r="JTK108" s="154"/>
      <c r="JTL108" s="154"/>
      <c r="JTM108" s="154"/>
      <c r="JTN108" s="154"/>
      <c r="JTO108" s="154"/>
      <c r="JTP108" s="154"/>
      <c r="JTQ108" s="154"/>
      <c r="JTR108" s="154"/>
      <c r="JTS108" s="154"/>
      <c r="JTT108" s="154"/>
      <c r="JTU108" s="154"/>
      <c r="JTV108" s="154"/>
      <c r="JTW108" s="154"/>
      <c r="JTX108" s="154"/>
      <c r="JTY108" s="154"/>
      <c r="JTZ108" s="154"/>
      <c r="JUA108" s="154"/>
      <c r="JUB108" s="154"/>
      <c r="JUC108" s="154"/>
      <c r="JUD108" s="154"/>
      <c r="JUE108" s="154"/>
      <c r="JUF108" s="154"/>
      <c r="JUG108" s="154"/>
      <c r="JUH108" s="154"/>
      <c r="JUI108" s="154"/>
      <c r="JUJ108" s="154"/>
      <c r="JUK108" s="154"/>
      <c r="JUL108" s="154"/>
      <c r="JUM108" s="154"/>
      <c r="JUN108" s="154"/>
      <c r="JUO108" s="154"/>
      <c r="JUP108" s="154"/>
      <c r="JUQ108" s="154"/>
      <c r="JUR108" s="154"/>
      <c r="JUS108" s="154"/>
      <c r="JUT108" s="154"/>
      <c r="JUU108" s="154"/>
      <c r="JUV108" s="154"/>
      <c r="JUW108" s="154"/>
      <c r="JUX108" s="154"/>
      <c r="JUY108" s="154"/>
      <c r="JUZ108" s="154"/>
      <c r="JVA108" s="154"/>
      <c r="JVB108" s="154"/>
      <c r="JVC108" s="154"/>
      <c r="JVD108" s="154"/>
      <c r="JVE108" s="154"/>
      <c r="JVF108" s="154"/>
      <c r="JVG108" s="154"/>
      <c r="JVH108" s="154"/>
      <c r="JVI108" s="154"/>
      <c r="JVJ108" s="154"/>
      <c r="JVK108" s="154"/>
      <c r="JVL108" s="154"/>
      <c r="JVM108" s="154"/>
      <c r="JVN108" s="154"/>
      <c r="JVO108" s="154"/>
      <c r="JVP108" s="154"/>
      <c r="JVQ108" s="154"/>
      <c r="JVR108" s="154"/>
      <c r="JVS108" s="154"/>
      <c r="JVT108" s="154"/>
      <c r="JVU108" s="154"/>
      <c r="JVV108" s="154"/>
      <c r="JVW108" s="154"/>
      <c r="JVX108" s="154"/>
      <c r="JVY108" s="154"/>
      <c r="JVZ108" s="154"/>
      <c r="JWA108" s="154"/>
      <c r="JWB108" s="154"/>
      <c r="JWC108" s="154"/>
      <c r="JWD108" s="154"/>
      <c r="JWE108" s="154"/>
      <c r="JWF108" s="154"/>
      <c r="JWG108" s="154"/>
      <c r="JWH108" s="154"/>
      <c r="JWI108" s="154"/>
      <c r="JWJ108" s="154"/>
      <c r="JWK108" s="154"/>
      <c r="JWL108" s="154"/>
      <c r="JWM108" s="154"/>
      <c r="JWN108" s="154"/>
      <c r="JWO108" s="154"/>
      <c r="JWP108" s="154"/>
      <c r="JWQ108" s="154"/>
      <c r="JWR108" s="154"/>
      <c r="JWS108" s="154"/>
      <c r="JWT108" s="154"/>
      <c r="JWU108" s="154"/>
      <c r="JWV108" s="154"/>
      <c r="JWW108" s="154"/>
      <c r="JWX108" s="154"/>
      <c r="JWY108" s="154"/>
      <c r="JWZ108" s="154"/>
      <c r="JXA108" s="154"/>
      <c r="JXB108" s="154"/>
      <c r="JXC108" s="154"/>
      <c r="JXD108" s="154"/>
      <c r="JXE108" s="154"/>
      <c r="JXF108" s="154"/>
      <c r="JXG108" s="154"/>
      <c r="JXH108" s="154"/>
      <c r="JXI108" s="154"/>
      <c r="JXJ108" s="154"/>
      <c r="JXK108" s="154"/>
      <c r="JXL108" s="154"/>
      <c r="JXM108" s="154"/>
      <c r="JXN108" s="154"/>
      <c r="JXO108" s="154"/>
      <c r="JXP108" s="154"/>
      <c r="JXQ108" s="154"/>
      <c r="JXR108" s="154"/>
      <c r="JXS108" s="154"/>
      <c r="JXT108" s="154"/>
      <c r="JXU108" s="154"/>
      <c r="JXV108" s="154"/>
      <c r="JXW108" s="154"/>
      <c r="JXX108" s="154"/>
      <c r="JXY108" s="154"/>
      <c r="JXZ108" s="154"/>
      <c r="JYA108" s="154"/>
      <c r="JYB108" s="154"/>
      <c r="JYC108" s="154"/>
      <c r="JYD108" s="154"/>
      <c r="JYE108" s="154"/>
      <c r="JYF108" s="154"/>
      <c r="JYG108" s="154"/>
      <c r="JYH108" s="154"/>
      <c r="JYI108" s="154"/>
      <c r="JYJ108" s="154"/>
      <c r="JYK108" s="154"/>
      <c r="JYL108" s="154"/>
      <c r="JYM108" s="154"/>
      <c r="JYN108" s="154"/>
      <c r="JYO108" s="154"/>
      <c r="JYP108" s="154"/>
      <c r="JYQ108" s="154"/>
      <c r="JYR108" s="154"/>
      <c r="JYS108" s="154"/>
      <c r="JYT108" s="154"/>
      <c r="JYU108" s="154"/>
      <c r="JYV108" s="154"/>
      <c r="JYW108" s="154"/>
      <c r="JYX108" s="154"/>
      <c r="JYY108" s="154"/>
      <c r="JYZ108" s="154"/>
      <c r="JZA108" s="154"/>
      <c r="JZB108" s="154"/>
      <c r="JZC108" s="154"/>
      <c r="JZD108" s="154"/>
      <c r="JZE108" s="154"/>
      <c r="JZF108" s="154"/>
      <c r="JZG108" s="154"/>
      <c r="JZH108" s="154"/>
      <c r="JZI108" s="154"/>
      <c r="JZJ108" s="154"/>
      <c r="JZK108" s="154"/>
      <c r="JZL108" s="154"/>
      <c r="JZM108" s="154"/>
      <c r="JZN108" s="154"/>
      <c r="JZO108" s="154"/>
      <c r="JZP108" s="154"/>
      <c r="JZQ108" s="154"/>
      <c r="JZR108" s="154"/>
      <c r="JZS108" s="154"/>
      <c r="JZT108" s="154"/>
      <c r="JZU108" s="154"/>
      <c r="JZV108" s="154"/>
      <c r="JZW108" s="154"/>
      <c r="JZX108" s="154"/>
      <c r="JZY108" s="154"/>
      <c r="JZZ108" s="154"/>
      <c r="KAA108" s="154"/>
      <c r="KAB108" s="154"/>
      <c r="KAC108" s="154"/>
      <c r="KAD108" s="154"/>
      <c r="KAE108" s="154"/>
      <c r="KAF108" s="154"/>
      <c r="KAG108" s="154"/>
      <c r="KAH108" s="154"/>
      <c r="KAI108" s="154"/>
      <c r="KAJ108" s="154"/>
      <c r="KAK108" s="154"/>
      <c r="KAL108" s="154"/>
      <c r="KAM108" s="154"/>
      <c r="KAN108" s="154"/>
      <c r="KAO108" s="154"/>
      <c r="KAP108" s="154"/>
      <c r="KAQ108" s="154"/>
      <c r="KAR108" s="154"/>
      <c r="KAS108" s="154"/>
      <c r="KAT108" s="154"/>
      <c r="KAU108" s="154"/>
      <c r="KAV108" s="154"/>
      <c r="KAW108" s="154"/>
      <c r="KAX108" s="154"/>
      <c r="KAY108" s="154"/>
      <c r="KAZ108" s="154"/>
      <c r="KBA108" s="154"/>
      <c r="KBB108" s="154"/>
      <c r="KBC108" s="154"/>
      <c r="KBD108" s="154"/>
      <c r="KBE108" s="154"/>
      <c r="KBF108" s="154"/>
      <c r="KBG108" s="154"/>
      <c r="KBH108" s="154"/>
      <c r="KBI108" s="154"/>
      <c r="KBJ108" s="154"/>
      <c r="KBK108" s="154"/>
      <c r="KBL108" s="154"/>
      <c r="KBM108" s="154"/>
      <c r="KBN108" s="154"/>
      <c r="KBO108" s="154"/>
      <c r="KBP108" s="154"/>
      <c r="KBQ108" s="154"/>
      <c r="KBR108" s="154"/>
      <c r="KBS108" s="154"/>
      <c r="KBT108" s="154"/>
      <c r="KBU108" s="154"/>
      <c r="KBV108" s="154"/>
      <c r="KBW108" s="154"/>
      <c r="KBX108" s="154"/>
      <c r="KBY108" s="154"/>
      <c r="KBZ108" s="154"/>
      <c r="KCA108" s="154"/>
      <c r="KCB108" s="154"/>
      <c r="KCC108" s="154"/>
      <c r="KCD108" s="154"/>
      <c r="KCE108" s="154"/>
      <c r="KCF108" s="154"/>
      <c r="KCG108" s="154"/>
      <c r="KCH108" s="154"/>
      <c r="KCI108" s="154"/>
      <c r="KCJ108" s="154"/>
      <c r="KCK108" s="154"/>
      <c r="KCL108" s="154"/>
      <c r="KCM108" s="154"/>
      <c r="KCN108" s="154"/>
      <c r="KCO108" s="154"/>
      <c r="KCP108" s="154"/>
      <c r="KCQ108" s="154"/>
      <c r="KCR108" s="154"/>
      <c r="KCS108" s="154"/>
      <c r="KCT108" s="154"/>
      <c r="KCU108" s="154"/>
      <c r="KCV108" s="154"/>
      <c r="KCW108" s="154"/>
      <c r="KCX108" s="154"/>
      <c r="KCY108" s="154"/>
      <c r="KCZ108" s="154"/>
      <c r="KDA108" s="154"/>
      <c r="KDB108" s="154"/>
      <c r="KDC108" s="154"/>
      <c r="KDD108" s="154"/>
      <c r="KDE108" s="154"/>
      <c r="KDF108" s="154"/>
      <c r="KDG108" s="154"/>
      <c r="KDH108" s="154"/>
      <c r="KDI108" s="154"/>
      <c r="KDJ108" s="154"/>
      <c r="KDK108" s="154"/>
      <c r="KDL108" s="154"/>
      <c r="KDM108" s="154"/>
      <c r="KDN108" s="154"/>
      <c r="KDO108" s="154"/>
      <c r="KDP108" s="154"/>
      <c r="KDQ108" s="154"/>
      <c r="KDR108" s="154"/>
      <c r="KDS108" s="154"/>
      <c r="KDT108" s="154"/>
      <c r="KDU108" s="154"/>
      <c r="KDV108" s="154"/>
      <c r="KDW108" s="154"/>
      <c r="KDX108" s="154"/>
      <c r="KDY108" s="154"/>
      <c r="KDZ108" s="154"/>
      <c r="KEA108" s="154"/>
      <c r="KEB108" s="154"/>
      <c r="KEC108" s="154"/>
      <c r="KED108" s="154"/>
      <c r="KEE108" s="154"/>
      <c r="KEF108" s="154"/>
      <c r="KEG108" s="154"/>
      <c r="KEH108" s="154"/>
      <c r="KEI108" s="154"/>
      <c r="KEJ108" s="154"/>
      <c r="KEK108" s="154"/>
      <c r="KEL108" s="154"/>
      <c r="KEM108" s="154"/>
      <c r="KEN108" s="154"/>
      <c r="KEO108" s="154"/>
      <c r="KEP108" s="154"/>
      <c r="KEQ108" s="154"/>
      <c r="KER108" s="154"/>
      <c r="KES108" s="154"/>
      <c r="KET108" s="154"/>
      <c r="KEU108" s="154"/>
      <c r="KEV108" s="154"/>
      <c r="KEW108" s="154"/>
      <c r="KEX108" s="154"/>
      <c r="KEY108" s="154"/>
      <c r="KEZ108" s="154"/>
      <c r="KFA108" s="154"/>
      <c r="KFB108" s="154"/>
      <c r="KFC108" s="154"/>
      <c r="KFD108" s="154"/>
      <c r="KFE108" s="154"/>
      <c r="KFF108" s="154"/>
      <c r="KFG108" s="154"/>
      <c r="KFH108" s="154"/>
      <c r="KFI108" s="154"/>
      <c r="KFJ108" s="154"/>
      <c r="KFK108" s="154"/>
      <c r="KFL108" s="154"/>
      <c r="KFM108" s="154"/>
      <c r="KFN108" s="154"/>
      <c r="KFO108" s="154"/>
      <c r="KFP108" s="154"/>
      <c r="KFQ108" s="154"/>
      <c r="KFR108" s="154"/>
      <c r="KFS108" s="154"/>
      <c r="KFT108" s="154"/>
      <c r="KFU108" s="154"/>
      <c r="KFV108" s="154"/>
      <c r="KFW108" s="154"/>
      <c r="KFX108" s="154"/>
      <c r="KFY108" s="154"/>
      <c r="KFZ108" s="154"/>
      <c r="KGA108" s="154"/>
      <c r="KGB108" s="154"/>
      <c r="KGC108" s="154"/>
      <c r="KGD108" s="154"/>
      <c r="KGE108" s="154"/>
      <c r="KGF108" s="154"/>
      <c r="KGG108" s="154"/>
      <c r="KGH108" s="154"/>
      <c r="KGI108" s="154"/>
      <c r="KGJ108" s="154"/>
      <c r="KGK108" s="154"/>
      <c r="KGL108" s="154"/>
      <c r="KGM108" s="154"/>
      <c r="KGN108" s="154"/>
      <c r="KGO108" s="154"/>
      <c r="KGP108" s="154"/>
      <c r="KGQ108" s="154"/>
      <c r="KGR108" s="154"/>
      <c r="KGS108" s="154"/>
      <c r="KGT108" s="154"/>
      <c r="KGU108" s="154"/>
      <c r="KGV108" s="154"/>
      <c r="KGW108" s="154"/>
      <c r="KGX108" s="154"/>
      <c r="KGY108" s="154"/>
      <c r="KGZ108" s="154"/>
      <c r="KHA108" s="154"/>
      <c r="KHB108" s="154"/>
      <c r="KHC108" s="154"/>
      <c r="KHD108" s="154"/>
      <c r="KHE108" s="154"/>
      <c r="KHF108" s="154"/>
      <c r="KHG108" s="154"/>
      <c r="KHH108" s="154"/>
      <c r="KHI108" s="154"/>
      <c r="KHJ108" s="154"/>
      <c r="KHK108" s="154"/>
      <c r="KHL108" s="154"/>
      <c r="KHM108" s="154"/>
      <c r="KHN108" s="154"/>
      <c r="KHO108" s="154"/>
      <c r="KHP108" s="154"/>
      <c r="KHQ108" s="154"/>
      <c r="KHR108" s="154"/>
      <c r="KHS108" s="154"/>
      <c r="KHT108" s="154"/>
      <c r="KHU108" s="154"/>
      <c r="KHV108" s="154"/>
      <c r="KHW108" s="154"/>
      <c r="KHX108" s="154"/>
      <c r="KHY108" s="154"/>
      <c r="KHZ108" s="154"/>
      <c r="KIA108" s="154"/>
      <c r="KIB108" s="154"/>
      <c r="KIC108" s="154"/>
      <c r="KID108" s="154"/>
      <c r="KIE108" s="154"/>
      <c r="KIF108" s="154"/>
      <c r="KIG108" s="154"/>
      <c r="KIH108" s="154"/>
      <c r="KII108" s="154"/>
      <c r="KIJ108" s="154"/>
      <c r="KIK108" s="154"/>
      <c r="KIL108" s="154"/>
      <c r="KIM108" s="154"/>
      <c r="KIN108" s="154"/>
      <c r="KIO108" s="154"/>
      <c r="KIP108" s="154"/>
      <c r="KIQ108" s="154"/>
      <c r="KIR108" s="154"/>
      <c r="KIS108" s="154"/>
      <c r="KIT108" s="154"/>
      <c r="KIU108" s="154"/>
      <c r="KIV108" s="154"/>
      <c r="KIW108" s="154"/>
      <c r="KIX108" s="154"/>
      <c r="KIY108" s="154"/>
      <c r="KIZ108" s="154"/>
      <c r="KJA108" s="154"/>
      <c r="KJB108" s="154"/>
      <c r="KJC108" s="154"/>
      <c r="KJD108" s="154"/>
      <c r="KJE108" s="154"/>
      <c r="KJF108" s="154"/>
      <c r="KJG108" s="154"/>
      <c r="KJH108" s="154"/>
      <c r="KJI108" s="154"/>
      <c r="KJJ108" s="154"/>
      <c r="KJK108" s="154"/>
      <c r="KJL108" s="154"/>
      <c r="KJM108" s="154"/>
      <c r="KJN108" s="154"/>
      <c r="KJO108" s="154"/>
      <c r="KJP108" s="154"/>
      <c r="KJQ108" s="154"/>
      <c r="KJR108" s="154"/>
      <c r="KJS108" s="154"/>
      <c r="KJT108" s="154"/>
      <c r="KJU108" s="154"/>
      <c r="KJV108" s="154"/>
      <c r="KJW108" s="154"/>
      <c r="KJX108" s="154"/>
      <c r="KJY108" s="154"/>
      <c r="KJZ108" s="154"/>
      <c r="KKA108" s="154"/>
      <c r="KKB108" s="154"/>
      <c r="KKC108" s="154"/>
      <c r="KKD108" s="154"/>
      <c r="KKE108" s="154"/>
      <c r="KKF108" s="154"/>
      <c r="KKG108" s="154"/>
      <c r="KKH108" s="154"/>
      <c r="KKI108" s="154"/>
      <c r="KKJ108" s="154"/>
      <c r="KKK108" s="154"/>
      <c r="KKL108" s="154"/>
      <c r="KKM108" s="154"/>
      <c r="KKN108" s="154"/>
      <c r="KKO108" s="154"/>
      <c r="KKP108" s="154"/>
      <c r="KKQ108" s="154"/>
      <c r="KKR108" s="154"/>
      <c r="KKS108" s="154"/>
      <c r="KKT108" s="154"/>
      <c r="KKU108" s="154"/>
      <c r="KKV108" s="154"/>
      <c r="KKW108" s="154"/>
      <c r="KKX108" s="154"/>
      <c r="KKY108" s="154"/>
      <c r="KKZ108" s="154"/>
      <c r="KLA108" s="154"/>
      <c r="KLB108" s="154"/>
      <c r="KLC108" s="154"/>
      <c r="KLD108" s="154"/>
      <c r="KLE108" s="154"/>
      <c r="KLF108" s="154"/>
      <c r="KLG108" s="154"/>
      <c r="KLH108" s="154"/>
      <c r="KLI108" s="154"/>
      <c r="KLJ108" s="154"/>
      <c r="KLK108" s="154"/>
      <c r="KLL108" s="154"/>
      <c r="KLM108" s="154"/>
      <c r="KLN108" s="154"/>
      <c r="KLO108" s="154"/>
      <c r="KLP108" s="154"/>
      <c r="KLQ108" s="154"/>
      <c r="KLR108" s="154"/>
      <c r="KLS108" s="154"/>
      <c r="KLT108" s="154"/>
      <c r="KLU108" s="154"/>
      <c r="KLV108" s="154"/>
      <c r="KLW108" s="154"/>
      <c r="KLX108" s="154"/>
      <c r="KLY108" s="154"/>
      <c r="KLZ108" s="154"/>
      <c r="KMA108" s="154"/>
      <c r="KMB108" s="154"/>
      <c r="KMC108" s="154"/>
      <c r="KMD108" s="154"/>
      <c r="KME108" s="154"/>
      <c r="KMF108" s="154"/>
      <c r="KMG108" s="154"/>
      <c r="KMH108" s="154"/>
      <c r="KMI108" s="154"/>
      <c r="KMJ108" s="154"/>
      <c r="KMK108" s="154"/>
      <c r="KML108" s="154"/>
      <c r="KMM108" s="154"/>
      <c r="KMN108" s="154"/>
      <c r="KMO108" s="154"/>
      <c r="KMP108" s="154"/>
      <c r="KMQ108" s="154"/>
      <c r="KMR108" s="154"/>
      <c r="KMS108" s="154"/>
      <c r="KMT108" s="154"/>
      <c r="KMU108" s="154"/>
      <c r="KMV108" s="154"/>
      <c r="KMW108" s="154"/>
      <c r="KMX108" s="154"/>
      <c r="KMY108" s="154"/>
      <c r="KMZ108" s="154"/>
      <c r="KNA108" s="154"/>
      <c r="KNB108" s="154"/>
      <c r="KNC108" s="154"/>
      <c r="KND108" s="154"/>
      <c r="KNE108" s="154"/>
      <c r="KNF108" s="154"/>
      <c r="KNG108" s="154"/>
      <c r="KNH108" s="154"/>
      <c r="KNI108" s="154"/>
      <c r="KNJ108" s="154"/>
      <c r="KNK108" s="154"/>
      <c r="KNL108" s="154"/>
      <c r="KNM108" s="154"/>
      <c r="KNN108" s="154"/>
      <c r="KNO108" s="154"/>
      <c r="KNP108" s="154"/>
      <c r="KNQ108" s="154"/>
      <c r="KNR108" s="154"/>
      <c r="KNS108" s="154"/>
      <c r="KNT108" s="154"/>
      <c r="KNU108" s="154"/>
      <c r="KNV108" s="154"/>
      <c r="KNW108" s="154"/>
      <c r="KNX108" s="154"/>
      <c r="KNY108" s="154"/>
      <c r="KNZ108" s="154"/>
      <c r="KOA108" s="154"/>
      <c r="KOB108" s="154"/>
      <c r="KOC108" s="154"/>
      <c r="KOD108" s="154"/>
      <c r="KOE108" s="154"/>
      <c r="KOF108" s="154"/>
      <c r="KOG108" s="154"/>
      <c r="KOH108" s="154"/>
      <c r="KOI108" s="154"/>
      <c r="KOJ108" s="154"/>
      <c r="KOK108" s="154"/>
      <c r="KOL108" s="154"/>
      <c r="KOM108" s="154"/>
      <c r="KON108" s="154"/>
      <c r="KOO108" s="154"/>
      <c r="KOP108" s="154"/>
      <c r="KOQ108" s="154"/>
      <c r="KOR108" s="154"/>
      <c r="KOS108" s="154"/>
      <c r="KOT108" s="154"/>
      <c r="KOU108" s="154"/>
      <c r="KOV108" s="154"/>
      <c r="KOW108" s="154"/>
      <c r="KOX108" s="154"/>
      <c r="KOY108" s="154"/>
      <c r="KOZ108" s="154"/>
      <c r="KPA108" s="154"/>
      <c r="KPB108" s="154"/>
      <c r="KPC108" s="154"/>
      <c r="KPD108" s="154"/>
      <c r="KPE108" s="154"/>
      <c r="KPF108" s="154"/>
      <c r="KPG108" s="154"/>
      <c r="KPH108" s="154"/>
      <c r="KPI108" s="154"/>
      <c r="KPJ108" s="154"/>
      <c r="KPK108" s="154"/>
      <c r="KPL108" s="154"/>
      <c r="KPM108" s="154"/>
      <c r="KPN108" s="154"/>
      <c r="KPO108" s="154"/>
      <c r="KPP108" s="154"/>
      <c r="KPQ108" s="154"/>
      <c r="KPR108" s="154"/>
      <c r="KPS108" s="154"/>
      <c r="KPT108" s="154"/>
      <c r="KPU108" s="154"/>
      <c r="KPV108" s="154"/>
      <c r="KPW108" s="154"/>
      <c r="KPX108" s="154"/>
      <c r="KPY108" s="154"/>
      <c r="KPZ108" s="154"/>
      <c r="KQA108" s="154"/>
      <c r="KQB108" s="154"/>
      <c r="KQC108" s="154"/>
      <c r="KQD108" s="154"/>
      <c r="KQE108" s="154"/>
      <c r="KQF108" s="154"/>
      <c r="KQG108" s="154"/>
      <c r="KQH108" s="154"/>
      <c r="KQI108" s="154"/>
      <c r="KQJ108" s="154"/>
      <c r="KQK108" s="154"/>
      <c r="KQL108" s="154"/>
      <c r="KQM108" s="154"/>
      <c r="KQN108" s="154"/>
      <c r="KQO108" s="154"/>
      <c r="KQP108" s="154"/>
      <c r="KQQ108" s="154"/>
      <c r="KQR108" s="154"/>
      <c r="KQS108" s="154"/>
      <c r="KQT108" s="154"/>
      <c r="KQU108" s="154"/>
      <c r="KQV108" s="154"/>
      <c r="KQW108" s="154"/>
      <c r="KQX108" s="154"/>
      <c r="KQY108" s="154"/>
      <c r="KQZ108" s="154"/>
      <c r="KRA108" s="154"/>
      <c r="KRB108" s="154"/>
      <c r="KRC108" s="154"/>
      <c r="KRD108" s="154"/>
      <c r="KRE108" s="154"/>
      <c r="KRF108" s="154"/>
      <c r="KRG108" s="154"/>
      <c r="KRH108" s="154"/>
      <c r="KRI108" s="154"/>
      <c r="KRJ108" s="154"/>
      <c r="KRK108" s="154"/>
      <c r="KRL108" s="154"/>
      <c r="KRM108" s="154"/>
      <c r="KRN108" s="154"/>
      <c r="KRO108" s="154"/>
      <c r="KRP108" s="154"/>
      <c r="KRQ108" s="154"/>
      <c r="KRR108" s="154"/>
      <c r="KRS108" s="154"/>
      <c r="KRT108" s="154"/>
      <c r="KRU108" s="154"/>
      <c r="KRV108" s="154"/>
      <c r="KRW108" s="154"/>
      <c r="KRX108" s="154"/>
      <c r="KRY108" s="154"/>
      <c r="KRZ108" s="154"/>
      <c r="KSA108" s="154"/>
      <c r="KSB108" s="154"/>
      <c r="KSC108" s="154"/>
      <c r="KSD108" s="154"/>
      <c r="KSE108" s="154"/>
      <c r="KSF108" s="154"/>
      <c r="KSG108" s="154"/>
      <c r="KSH108" s="154"/>
      <c r="KSI108" s="154"/>
      <c r="KSJ108" s="154"/>
      <c r="KSK108" s="154"/>
      <c r="KSL108" s="154"/>
      <c r="KSM108" s="154"/>
      <c r="KSN108" s="154"/>
      <c r="KSO108" s="154"/>
      <c r="KSP108" s="154"/>
      <c r="KSQ108" s="154"/>
      <c r="KSR108" s="154"/>
      <c r="KSS108" s="154"/>
      <c r="KST108" s="154"/>
      <c r="KSU108" s="154"/>
      <c r="KSV108" s="154"/>
      <c r="KSW108" s="154"/>
      <c r="KSX108" s="154"/>
      <c r="KSY108" s="154"/>
      <c r="KSZ108" s="154"/>
      <c r="KTA108" s="154"/>
      <c r="KTB108" s="154"/>
      <c r="KTC108" s="154"/>
      <c r="KTD108" s="154"/>
      <c r="KTE108" s="154"/>
      <c r="KTF108" s="154"/>
      <c r="KTG108" s="154"/>
      <c r="KTH108" s="154"/>
      <c r="KTI108" s="154"/>
      <c r="KTJ108" s="154"/>
      <c r="KTK108" s="154"/>
      <c r="KTL108" s="154"/>
      <c r="KTM108" s="154"/>
      <c r="KTN108" s="154"/>
      <c r="KTO108" s="154"/>
      <c r="KTP108" s="154"/>
      <c r="KTQ108" s="154"/>
      <c r="KTR108" s="154"/>
      <c r="KTS108" s="154"/>
      <c r="KTT108" s="154"/>
      <c r="KTU108" s="154"/>
      <c r="KTV108" s="154"/>
      <c r="KTW108" s="154"/>
      <c r="KTX108" s="154"/>
      <c r="KTY108" s="154"/>
      <c r="KTZ108" s="154"/>
      <c r="KUA108" s="154"/>
      <c r="KUB108" s="154"/>
      <c r="KUC108" s="154"/>
      <c r="KUD108" s="154"/>
      <c r="KUE108" s="154"/>
      <c r="KUF108" s="154"/>
      <c r="KUG108" s="154"/>
      <c r="KUH108" s="154"/>
      <c r="KUI108" s="154"/>
      <c r="KUJ108" s="154"/>
      <c r="KUK108" s="154"/>
      <c r="KUL108" s="154"/>
      <c r="KUM108" s="154"/>
      <c r="KUN108" s="154"/>
      <c r="KUO108" s="154"/>
      <c r="KUP108" s="154"/>
      <c r="KUQ108" s="154"/>
      <c r="KUR108" s="154"/>
      <c r="KUS108" s="154"/>
      <c r="KUT108" s="154"/>
      <c r="KUU108" s="154"/>
      <c r="KUV108" s="154"/>
      <c r="KUW108" s="154"/>
      <c r="KUX108" s="154"/>
      <c r="KUY108" s="154"/>
      <c r="KUZ108" s="154"/>
      <c r="KVA108" s="154"/>
      <c r="KVB108" s="154"/>
      <c r="KVC108" s="154"/>
      <c r="KVD108" s="154"/>
      <c r="KVE108" s="154"/>
      <c r="KVF108" s="154"/>
      <c r="KVG108" s="154"/>
      <c r="KVH108" s="154"/>
      <c r="KVI108" s="154"/>
      <c r="KVJ108" s="154"/>
      <c r="KVK108" s="154"/>
      <c r="KVL108" s="154"/>
      <c r="KVM108" s="154"/>
      <c r="KVN108" s="154"/>
      <c r="KVO108" s="154"/>
      <c r="KVP108" s="154"/>
      <c r="KVQ108" s="154"/>
      <c r="KVR108" s="154"/>
      <c r="KVS108" s="154"/>
      <c r="KVT108" s="154"/>
      <c r="KVU108" s="154"/>
      <c r="KVV108" s="154"/>
      <c r="KVW108" s="154"/>
      <c r="KVX108" s="154"/>
      <c r="KVY108" s="154"/>
      <c r="KVZ108" s="154"/>
      <c r="KWA108" s="154"/>
      <c r="KWB108" s="154"/>
      <c r="KWC108" s="154"/>
      <c r="KWD108" s="154"/>
      <c r="KWE108" s="154"/>
      <c r="KWF108" s="154"/>
      <c r="KWG108" s="154"/>
      <c r="KWH108" s="154"/>
      <c r="KWI108" s="154"/>
      <c r="KWJ108" s="154"/>
      <c r="KWK108" s="154"/>
      <c r="KWL108" s="154"/>
      <c r="KWM108" s="154"/>
      <c r="KWN108" s="154"/>
      <c r="KWO108" s="154"/>
      <c r="KWP108" s="154"/>
      <c r="KWQ108" s="154"/>
      <c r="KWR108" s="154"/>
      <c r="KWS108" s="154"/>
      <c r="KWT108" s="154"/>
      <c r="KWU108" s="154"/>
      <c r="KWV108" s="154"/>
      <c r="KWW108" s="154"/>
      <c r="KWX108" s="154"/>
      <c r="KWY108" s="154"/>
      <c r="KWZ108" s="154"/>
      <c r="KXA108" s="154"/>
      <c r="KXB108" s="154"/>
      <c r="KXC108" s="154"/>
      <c r="KXD108" s="154"/>
      <c r="KXE108" s="154"/>
      <c r="KXF108" s="154"/>
      <c r="KXG108" s="154"/>
      <c r="KXH108" s="154"/>
      <c r="KXI108" s="154"/>
      <c r="KXJ108" s="154"/>
      <c r="KXK108" s="154"/>
      <c r="KXL108" s="154"/>
      <c r="KXM108" s="154"/>
      <c r="KXN108" s="154"/>
      <c r="KXO108" s="154"/>
      <c r="KXP108" s="154"/>
      <c r="KXQ108" s="154"/>
      <c r="KXR108" s="154"/>
      <c r="KXS108" s="154"/>
      <c r="KXT108" s="154"/>
      <c r="KXU108" s="154"/>
      <c r="KXV108" s="154"/>
      <c r="KXW108" s="154"/>
      <c r="KXX108" s="154"/>
      <c r="KXY108" s="154"/>
      <c r="KXZ108" s="154"/>
      <c r="KYA108" s="154"/>
      <c r="KYB108" s="154"/>
      <c r="KYC108" s="154"/>
      <c r="KYD108" s="154"/>
      <c r="KYE108" s="154"/>
      <c r="KYF108" s="154"/>
      <c r="KYG108" s="154"/>
      <c r="KYH108" s="154"/>
      <c r="KYI108" s="154"/>
      <c r="KYJ108" s="154"/>
      <c r="KYK108" s="154"/>
      <c r="KYL108" s="154"/>
      <c r="KYM108" s="154"/>
      <c r="KYN108" s="154"/>
      <c r="KYO108" s="154"/>
      <c r="KYP108" s="154"/>
      <c r="KYQ108" s="154"/>
      <c r="KYR108" s="154"/>
      <c r="KYS108" s="154"/>
      <c r="KYT108" s="154"/>
      <c r="KYU108" s="154"/>
      <c r="KYV108" s="154"/>
      <c r="KYW108" s="154"/>
      <c r="KYX108" s="154"/>
      <c r="KYY108" s="154"/>
      <c r="KYZ108" s="154"/>
      <c r="KZA108" s="154"/>
      <c r="KZB108" s="154"/>
      <c r="KZC108" s="154"/>
      <c r="KZD108" s="154"/>
      <c r="KZE108" s="154"/>
      <c r="KZF108" s="154"/>
      <c r="KZG108" s="154"/>
      <c r="KZH108" s="154"/>
      <c r="KZI108" s="154"/>
      <c r="KZJ108" s="154"/>
      <c r="KZK108" s="154"/>
      <c r="KZL108" s="154"/>
      <c r="KZM108" s="154"/>
      <c r="KZN108" s="154"/>
      <c r="KZO108" s="154"/>
      <c r="KZP108" s="154"/>
      <c r="KZQ108" s="154"/>
      <c r="KZR108" s="154"/>
      <c r="KZS108" s="154"/>
      <c r="KZT108" s="154"/>
      <c r="KZU108" s="154"/>
      <c r="KZV108" s="154"/>
      <c r="KZW108" s="154"/>
      <c r="KZX108" s="154"/>
      <c r="KZY108" s="154"/>
      <c r="KZZ108" s="154"/>
      <c r="LAA108" s="154"/>
      <c r="LAB108" s="154"/>
      <c r="LAC108" s="154"/>
      <c r="LAD108" s="154"/>
      <c r="LAE108" s="154"/>
      <c r="LAF108" s="154"/>
      <c r="LAG108" s="154"/>
      <c r="LAH108" s="154"/>
      <c r="LAI108" s="154"/>
      <c r="LAJ108" s="154"/>
      <c r="LAK108" s="154"/>
      <c r="LAL108" s="154"/>
      <c r="LAM108" s="154"/>
      <c r="LAN108" s="154"/>
      <c r="LAO108" s="154"/>
      <c r="LAP108" s="154"/>
      <c r="LAQ108" s="154"/>
      <c r="LAR108" s="154"/>
      <c r="LAS108" s="154"/>
      <c r="LAT108" s="154"/>
      <c r="LAU108" s="154"/>
      <c r="LAV108" s="154"/>
      <c r="LAW108" s="154"/>
      <c r="LAX108" s="154"/>
      <c r="LAY108" s="154"/>
      <c r="LAZ108" s="154"/>
      <c r="LBA108" s="154"/>
      <c r="LBB108" s="154"/>
      <c r="LBC108" s="154"/>
      <c r="LBD108" s="154"/>
      <c r="LBE108" s="154"/>
      <c r="LBF108" s="154"/>
      <c r="LBG108" s="154"/>
      <c r="LBH108" s="154"/>
      <c r="LBI108" s="154"/>
      <c r="LBJ108" s="154"/>
      <c r="LBK108" s="154"/>
      <c r="LBL108" s="154"/>
      <c r="LBM108" s="154"/>
      <c r="LBN108" s="154"/>
      <c r="LBO108" s="154"/>
      <c r="LBP108" s="154"/>
      <c r="LBQ108" s="154"/>
      <c r="LBR108" s="154"/>
      <c r="LBS108" s="154"/>
      <c r="LBT108" s="154"/>
      <c r="LBU108" s="154"/>
      <c r="LBV108" s="154"/>
      <c r="LBW108" s="154"/>
      <c r="LBX108" s="154"/>
      <c r="LBY108" s="154"/>
      <c r="LBZ108" s="154"/>
      <c r="LCA108" s="154"/>
      <c r="LCB108" s="154"/>
      <c r="LCC108" s="154"/>
      <c r="LCD108" s="154"/>
      <c r="LCE108" s="154"/>
      <c r="LCF108" s="154"/>
      <c r="LCG108" s="154"/>
      <c r="LCH108" s="154"/>
      <c r="LCI108" s="154"/>
      <c r="LCJ108" s="154"/>
      <c r="LCK108" s="154"/>
      <c r="LCL108" s="154"/>
      <c r="LCM108" s="154"/>
      <c r="LCN108" s="154"/>
      <c r="LCO108" s="154"/>
      <c r="LCP108" s="154"/>
      <c r="LCQ108" s="154"/>
      <c r="LCR108" s="154"/>
      <c r="LCS108" s="154"/>
      <c r="LCT108" s="154"/>
      <c r="LCU108" s="154"/>
      <c r="LCV108" s="154"/>
      <c r="LCW108" s="154"/>
      <c r="LCX108" s="154"/>
      <c r="LCY108" s="154"/>
      <c r="LCZ108" s="154"/>
      <c r="LDA108" s="154"/>
      <c r="LDB108" s="154"/>
      <c r="LDC108" s="154"/>
      <c r="LDD108" s="154"/>
      <c r="LDE108" s="154"/>
      <c r="LDF108" s="154"/>
      <c r="LDG108" s="154"/>
      <c r="LDH108" s="154"/>
      <c r="LDI108" s="154"/>
      <c r="LDJ108" s="154"/>
      <c r="LDK108" s="154"/>
      <c r="LDL108" s="154"/>
      <c r="LDM108" s="154"/>
      <c r="LDN108" s="154"/>
      <c r="LDO108" s="154"/>
      <c r="LDP108" s="154"/>
      <c r="LDQ108" s="154"/>
      <c r="LDR108" s="154"/>
      <c r="LDS108" s="154"/>
      <c r="LDT108" s="154"/>
      <c r="LDU108" s="154"/>
      <c r="LDV108" s="154"/>
      <c r="LDW108" s="154"/>
      <c r="LDX108" s="154"/>
      <c r="LDY108" s="154"/>
      <c r="LDZ108" s="154"/>
      <c r="LEA108" s="154"/>
      <c r="LEB108" s="154"/>
      <c r="LEC108" s="154"/>
      <c r="LED108" s="154"/>
      <c r="LEE108" s="154"/>
      <c r="LEF108" s="154"/>
      <c r="LEG108" s="154"/>
      <c r="LEH108" s="154"/>
      <c r="LEI108" s="154"/>
      <c r="LEJ108" s="154"/>
      <c r="LEK108" s="154"/>
      <c r="LEL108" s="154"/>
      <c r="LEM108" s="154"/>
      <c r="LEN108" s="154"/>
      <c r="LEO108" s="154"/>
      <c r="LEP108" s="154"/>
      <c r="LEQ108" s="154"/>
      <c r="LER108" s="154"/>
      <c r="LES108" s="154"/>
      <c r="LET108" s="154"/>
      <c r="LEU108" s="154"/>
      <c r="LEV108" s="154"/>
      <c r="LEW108" s="154"/>
      <c r="LEX108" s="154"/>
      <c r="LEY108" s="154"/>
      <c r="LEZ108" s="154"/>
      <c r="LFA108" s="154"/>
      <c r="LFB108" s="154"/>
      <c r="LFC108" s="154"/>
      <c r="LFD108" s="154"/>
      <c r="LFE108" s="154"/>
      <c r="LFF108" s="154"/>
      <c r="LFG108" s="154"/>
      <c r="LFH108" s="154"/>
      <c r="LFI108" s="154"/>
      <c r="LFJ108" s="154"/>
      <c r="LFK108" s="154"/>
      <c r="LFL108" s="154"/>
      <c r="LFM108" s="154"/>
      <c r="LFN108" s="154"/>
      <c r="LFO108" s="154"/>
      <c r="LFP108" s="154"/>
      <c r="LFQ108" s="154"/>
      <c r="LFR108" s="154"/>
      <c r="LFS108" s="154"/>
      <c r="LFT108" s="154"/>
      <c r="LFU108" s="154"/>
      <c r="LFV108" s="154"/>
      <c r="LFW108" s="154"/>
      <c r="LFX108" s="154"/>
      <c r="LFY108" s="154"/>
      <c r="LFZ108" s="154"/>
      <c r="LGA108" s="154"/>
      <c r="LGB108" s="154"/>
      <c r="LGC108" s="154"/>
      <c r="LGD108" s="154"/>
      <c r="LGE108" s="154"/>
      <c r="LGF108" s="154"/>
      <c r="LGG108" s="154"/>
      <c r="LGH108" s="154"/>
      <c r="LGI108" s="154"/>
      <c r="LGJ108" s="154"/>
      <c r="LGK108" s="154"/>
      <c r="LGL108" s="154"/>
      <c r="LGM108" s="154"/>
      <c r="LGN108" s="154"/>
      <c r="LGO108" s="154"/>
      <c r="LGP108" s="154"/>
      <c r="LGQ108" s="154"/>
      <c r="LGR108" s="154"/>
      <c r="LGS108" s="154"/>
      <c r="LGT108" s="154"/>
      <c r="LGU108" s="154"/>
      <c r="LGV108" s="154"/>
      <c r="LGW108" s="154"/>
      <c r="LGX108" s="154"/>
      <c r="LGY108" s="154"/>
      <c r="LGZ108" s="154"/>
      <c r="LHA108" s="154"/>
      <c r="LHB108" s="154"/>
      <c r="LHC108" s="154"/>
      <c r="LHD108" s="154"/>
      <c r="LHE108" s="154"/>
      <c r="LHF108" s="154"/>
      <c r="LHG108" s="154"/>
      <c r="LHH108" s="154"/>
      <c r="LHI108" s="154"/>
      <c r="LHJ108" s="154"/>
      <c r="LHK108" s="154"/>
      <c r="LHL108" s="154"/>
      <c r="LHM108" s="154"/>
      <c r="LHN108" s="154"/>
      <c r="LHO108" s="154"/>
      <c r="LHP108" s="154"/>
      <c r="LHQ108" s="154"/>
      <c r="LHR108" s="154"/>
      <c r="LHS108" s="154"/>
      <c r="LHT108" s="154"/>
      <c r="LHU108" s="154"/>
      <c r="LHV108" s="154"/>
      <c r="LHW108" s="154"/>
      <c r="LHX108" s="154"/>
      <c r="LHY108" s="154"/>
      <c r="LHZ108" s="154"/>
      <c r="LIA108" s="154"/>
      <c r="LIB108" s="154"/>
      <c r="LIC108" s="154"/>
      <c r="LID108" s="154"/>
      <c r="LIE108" s="154"/>
      <c r="LIF108" s="154"/>
      <c r="LIG108" s="154"/>
      <c r="LIH108" s="154"/>
      <c r="LII108" s="154"/>
      <c r="LIJ108" s="154"/>
      <c r="LIK108" s="154"/>
      <c r="LIL108" s="154"/>
      <c r="LIM108" s="154"/>
      <c r="LIN108" s="154"/>
      <c r="LIO108" s="154"/>
      <c r="LIP108" s="154"/>
      <c r="LIQ108" s="154"/>
      <c r="LIR108" s="154"/>
      <c r="LIS108" s="154"/>
      <c r="LIT108" s="154"/>
      <c r="LIU108" s="154"/>
      <c r="LIV108" s="154"/>
      <c r="LIW108" s="154"/>
      <c r="LIX108" s="154"/>
      <c r="LIY108" s="154"/>
      <c r="LIZ108" s="154"/>
      <c r="LJA108" s="154"/>
      <c r="LJB108" s="154"/>
      <c r="LJC108" s="154"/>
      <c r="LJD108" s="154"/>
      <c r="LJE108" s="154"/>
      <c r="LJF108" s="154"/>
      <c r="LJG108" s="154"/>
      <c r="LJH108" s="154"/>
      <c r="LJI108" s="154"/>
      <c r="LJJ108" s="154"/>
      <c r="LJK108" s="154"/>
      <c r="LJL108" s="154"/>
      <c r="LJM108" s="154"/>
      <c r="LJN108" s="154"/>
      <c r="LJO108" s="154"/>
      <c r="LJP108" s="154"/>
      <c r="LJQ108" s="154"/>
      <c r="LJR108" s="154"/>
      <c r="LJS108" s="154"/>
      <c r="LJT108" s="154"/>
      <c r="LJU108" s="154"/>
      <c r="LJV108" s="154"/>
      <c r="LJW108" s="154"/>
      <c r="LJX108" s="154"/>
      <c r="LJY108" s="154"/>
      <c r="LJZ108" s="154"/>
      <c r="LKA108" s="154"/>
      <c r="LKB108" s="154"/>
      <c r="LKC108" s="154"/>
      <c r="LKD108" s="154"/>
      <c r="LKE108" s="154"/>
      <c r="LKF108" s="154"/>
      <c r="LKG108" s="154"/>
      <c r="LKH108" s="154"/>
      <c r="LKI108" s="154"/>
      <c r="LKJ108" s="154"/>
      <c r="LKK108" s="154"/>
      <c r="LKL108" s="154"/>
      <c r="LKM108" s="154"/>
      <c r="LKN108" s="154"/>
      <c r="LKO108" s="154"/>
      <c r="LKP108" s="154"/>
      <c r="LKQ108" s="154"/>
      <c r="LKR108" s="154"/>
      <c r="LKS108" s="154"/>
      <c r="LKT108" s="154"/>
      <c r="LKU108" s="154"/>
      <c r="LKV108" s="154"/>
      <c r="LKW108" s="154"/>
      <c r="LKX108" s="154"/>
      <c r="LKY108" s="154"/>
      <c r="LKZ108" s="154"/>
      <c r="LLA108" s="154"/>
      <c r="LLB108" s="154"/>
      <c r="LLC108" s="154"/>
      <c r="LLD108" s="154"/>
      <c r="LLE108" s="154"/>
      <c r="LLF108" s="154"/>
      <c r="LLG108" s="154"/>
      <c r="LLH108" s="154"/>
      <c r="LLI108" s="154"/>
      <c r="LLJ108" s="154"/>
      <c r="LLK108" s="154"/>
      <c r="LLL108" s="154"/>
      <c r="LLM108" s="154"/>
      <c r="LLN108" s="154"/>
      <c r="LLO108" s="154"/>
      <c r="LLP108" s="154"/>
      <c r="LLQ108" s="154"/>
      <c r="LLR108" s="154"/>
      <c r="LLS108" s="154"/>
      <c r="LLT108" s="154"/>
      <c r="LLU108" s="154"/>
      <c r="LLV108" s="154"/>
      <c r="LLW108" s="154"/>
      <c r="LLX108" s="154"/>
      <c r="LLY108" s="154"/>
      <c r="LLZ108" s="154"/>
      <c r="LMA108" s="154"/>
      <c r="LMB108" s="154"/>
      <c r="LMC108" s="154"/>
      <c r="LMD108" s="154"/>
      <c r="LME108" s="154"/>
      <c r="LMF108" s="154"/>
      <c r="LMG108" s="154"/>
      <c r="LMH108" s="154"/>
      <c r="LMI108" s="154"/>
      <c r="LMJ108" s="154"/>
      <c r="LMK108" s="154"/>
      <c r="LML108" s="154"/>
      <c r="LMM108" s="154"/>
      <c r="LMN108" s="154"/>
      <c r="LMO108" s="154"/>
      <c r="LMP108" s="154"/>
      <c r="LMQ108" s="154"/>
      <c r="LMR108" s="154"/>
      <c r="LMS108" s="154"/>
      <c r="LMT108" s="154"/>
      <c r="LMU108" s="154"/>
      <c r="LMV108" s="154"/>
      <c r="LMW108" s="154"/>
      <c r="LMX108" s="154"/>
      <c r="LMY108" s="154"/>
      <c r="LMZ108" s="154"/>
      <c r="LNA108" s="154"/>
      <c r="LNB108" s="154"/>
      <c r="LNC108" s="154"/>
      <c r="LND108" s="154"/>
      <c r="LNE108" s="154"/>
      <c r="LNF108" s="154"/>
      <c r="LNG108" s="154"/>
      <c r="LNH108" s="154"/>
      <c r="LNI108" s="154"/>
      <c r="LNJ108" s="154"/>
      <c r="LNK108" s="154"/>
      <c r="LNL108" s="154"/>
      <c r="LNM108" s="154"/>
      <c r="LNN108" s="154"/>
      <c r="LNO108" s="154"/>
      <c r="LNP108" s="154"/>
      <c r="LNQ108" s="154"/>
      <c r="LNR108" s="154"/>
      <c r="LNS108" s="154"/>
      <c r="LNT108" s="154"/>
      <c r="LNU108" s="154"/>
      <c r="LNV108" s="154"/>
      <c r="LNW108" s="154"/>
      <c r="LNX108" s="154"/>
      <c r="LNY108" s="154"/>
      <c r="LNZ108" s="154"/>
      <c r="LOA108" s="154"/>
      <c r="LOB108" s="154"/>
      <c r="LOC108" s="154"/>
      <c r="LOD108" s="154"/>
      <c r="LOE108" s="154"/>
      <c r="LOF108" s="154"/>
      <c r="LOG108" s="154"/>
      <c r="LOH108" s="154"/>
      <c r="LOI108" s="154"/>
      <c r="LOJ108" s="154"/>
      <c r="LOK108" s="154"/>
      <c r="LOL108" s="154"/>
      <c r="LOM108" s="154"/>
      <c r="LON108" s="154"/>
      <c r="LOO108" s="154"/>
      <c r="LOP108" s="154"/>
      <c r="LOQ108" s="154"/>
      <c r="LOR108" s="154"/>
      <c r="LOS108" s="154"/>
      <c r="LOT108" s="154"/>
      <c r="LOU108" s="154"/>
      <c r="LOV108" s="154"/>
      <c r="LOW108" s="154"/>
      <c r="LOX108" s="154"/>
      <c r="LOY108" s="154"/>
      <c r="LOZ108" s="154"/>
      <c r="LPA108" s="154"/>
      <c r="LPB108" s="154"/>
      <c r="LPC108" s="154"/>
      <c r="LPD108" s="154"/>
      <c r="LPE108" s="154"/>
      <c r="LPF108" s="154"/>
      <c r="LPG108" s="154"/>
      <c r="LPH108" s="154"/>
      <c r="LPI108" s="154"/>
      <c r="LPJ108" s="154"/>
      <c r="LPK108" s="154"/>
      <c r="LPL108" s="154"/>
      <c r="LPM108" s="154"/>
      <c r="LPN108" s="154"/>
      <c r="LPO108" s="154"/>
      <c r="LPP108" s="154"/>
      <c r="LPQ108" s="154"/>
      <c r="LPR108" s="154"/>
      <c r="LPS108" s="154"/>
      <c r="LPT108" s="154"/>
      <c r="LPU108" s="154"/>
      <c r="LPV108" s="154"/>
      <c r="LPW108" s="154"/>
      <c r="LPX108" s="154"/>
      <c r="LPY108" s="154"/>
      <c r="LPZ108" s="154"/>
      <c r="LQA108" s="154"/>
      <c r="LQB108" s="154"/>
      <c r="LQC108" s="154"/>
      <c r="LQD108" s="154"/>
      <c r="LQE108" s="154"/>
      <c r="LQF108" s="154"/>
      <c r="LQG108" s="154"/>
      <c r="LQH108" s="154"/>
      <c r="LQI108" s="154"/>
      <c r="LQJ108" s="154"/>
      <c r="LQK108" s="154"/>
      <c r="LQL108" s="154"/>
      <c r="LQM108" s="154"/>
      <c r="LQN108" s="154"/>
      <c r="LQO108" s="154"/>
      <c r="LQP108" s="154"/>
      <c r="LQQ108" s="154"/>
      <c r="LQR108" s="154"/>
      <c r="LQS108" s="154"/>
      <c r="LQT108" s="154"/>
      <c r="LQU108" s="154"/>
      <c r="LQV108" s="154"/>
      <c r="LQW108" s="154"/>
      <c r="LQX108" s="154"/>
      <c r="LQY108" s="154"/>
      <c r="LQZ108" s="154"/>
      <c r="LRA108" s="154"/>
      <c r="LRB108" s="154"/>
      <c r="LRC108" s="154"/>
      <c r="LRD108" s="154"/>
      <c r="LRE108" s="154"/>
      <c r="LRF108" s="154"/>
      <c r="LRG108" s="154"/>
      <c r="LRH108" s="154"/>
      <c r="LRI108" s="154"/>
      <c r="LRJ108" s="154"/>
      <c r="LRK108" s="154"/>
      <c r="LRL108" s="154"/>
      <c r="LRM108" s="154"/>
      <c r="LRN108" s="154"/>
      <c r="LRO108" s="154"/>
      <c r="LRP108" s="154"/>
      <c r="LRQ108" s="154"/>
      <c r="LRR108" s="154"/>
      <c r="LRS108" s="154"/>
      <c r="LRT108" s="154"/>
      <c r="LRU108" s="154"/>
      <c r="LRV108" s="154"/>
      <c r="LRW108" s="154"/>
      <c r="LRX108" s="154"/>
      <c r="LRY108" s="154"/>
      <c r="LRZ108" s="154"/>
      <c r="LSA108" s="154"/>
      <c r="LSB108" s="154"/>
      <c r="LSC108" s="154"/>
      <c r="LSD108" s="154"/>
      <c r="LSE108" s="154"/>
      <c r="LSF108" s="154"/>
      <c r="LSG108" s="154"/>
      <c r="LSH108" s="154"/>
      <c r="LSI108" s="154"/>
      <c r="LSJ108" s="154"/>
      <c r="LSK108" s="154"/>
      <c r="LSL108" s="154"/>
      <c r="LSM108" s="154"/>
      <c r="LSN108" s="154"/>
      <c r="LSO108" s="154"/>
      <c r="LSP108" s="154"/>
      <c r="LSQ108" s="154"/>
      <c r="LSR108" s="154"/>
      <c r="LSS108" s="154"/>
      <c r="LST108" s="154"/>
      <c r="LSU108" s="154"/>
      <c r="LSV108" s="154"/>
      <c r="LSW108" s="154"/>
      <c r="LSX108" s="154"/>
      <c r="LSY108" s="154"/>
      <c r="LSZ108" s="154"/>
      <c r="LTA108" s="154"/>
      <c r="LTB108" s="154"/>
      <c r="LTC108" s="154"/>
      <c r="LTD108" s="154"/>
      <c r="LTE108" s="154"/>
      <c r="LTF108" s="154"/>
      <c r="LTG108" s="154"/>
      <c r="LTH108" s="154"/>
      <c r="LTI108" s="154"/>
      <c r="LTJ108" s="154"/>
      <c r="LTK108" s="154"/>
      <c r="LTL108" s="154"/>
      <c r="LTM108" s="154"/>
      <c r="LTN108" s="154"/>
      <c r="LTO108" s="154"/>
      <c r="LTP108" s="154"/>
      <c r="LTQ108" s="154"/>
      <c r="LTR108" s="154"/>
      <c r="LTS108" s="154"/>
      <c r="LTT108" s="154"/>
      <c r="LTU108" s="154"/>
      <c r="LTV108" s="154"/>
      <c r="LTW108" s="154"/>
      <c r="LTX108" s="154"/>
      <c r="LTY108" s="154"/>
      <c r="LTZ108" s="154"/>
      <c r="LUA108" s="154"/>
      <c r="LUB108" s="154"/>
      <c r="LUC108" s="154"/>
      <c r="LUD108" s="154"/>
      <c r="LUE108" s="154"/>
      <c r="LUF108" s="154"/>
      <c r="LUG108" s="154"/>
      <c r="LUH108" s="154"/>
      <c r="LUI108" s="154"/>
      <c r="LUJ108" s="154"/>
      <c r="LUK108" s="154"/>
      <c r="LUL108" s="154"/>
      <c r="LUM108" s="154"/>
      <c r="LUN108" s="154"/>
      <c r="LUO108" s="154"/>
      <c r="LUP108" s="154"/>
      <c r="LUQ108" s="154"/>
      <c r="LUR108" s="154"/>
      <c r="LUS108" s="154"/>
      <c r="LUT108" s="154"/>
      <c r="LUU108" s="154"/>
      <c r="LUV108" s="154"/>
      <c r="LUW108" s="154"/>
      <c r="LUX108" s="154"/>
      <c r="LUY108" s="154"/>
      <c r="LUZ108" s="154"/>
      <c r="LVA108" s="154"/>
      <c r="LVB108" s="154"/>
      <c r="LVC108" s="154"/>
      <c r="LVD108" s="154"/>
      <c r="LVE108" s="154"/>
      <c r="LVF108" s="154"/>
      <c r="LVG108" s="154"/>
      <c r="LVH108" s="154"/>
      <c r="LVI108" s="154"/>
      <c r="LVJ108" s="154"/>
      <c r="LVK108" s="154"/>
      <c r="LVL108" s="154"/>
      <c r="LVM108" s="154"/>
      <c r="LVN108" s="154"/>
      <c r="LVO108" s="154"/>
      <c r="LVP108" s="154"/>
      <c r="LVQ108" s="154"/>
      <c r="LVR108" s="154"/>
      <c r="LVS108" s="154"/>
      <c r="LVT108" s="154"/>
      <c r="LVU108" s="154"/>
      <c r="LVV108" s="154"/>
      <c r="LVW108" s="154"/>
      <c r="LVX108" s="154"/>
      <c r="LVY108" s="154"/>
      <c r="LVZ108" s="154"/>
      <c r="LWA108" s="154"/>
      <c r="LWB108" s="154"/>
      <c r="LWC108" s="154"/>
      <c r="LWD108" s="154"/>
      <c r="LWE108" s="154"/>
      <c r="LWF108" s="154"/>
      <c r="LWG108" s="154"/>
      <c r="LWH108" s="154"/>
      <c r="LWI108" s="154"/>
      <c r="LWJ108" s="154"/>
      <c r="LWK108" s="154"/>
      <c r="LWL108" s="154"/>
      <c r="LWM108" s="154"/>
      <c r="LWN108" s="154"/>
      <c r="LWO108" s="154"/>
      <c r="LWP108" s="154"/>
      <c r="LWQ108" s="154"/>
      <c r="LWR108" s="154"/>
      <c r="LWS108" s="154"/>
      <c r="LWT108" s="154"/>
      <c r="LWU108" s="154"/>
      <c r="LWV108" s="154"/>
      <c r="LWW108" s="154"/>
      <c r="LWX108" s="154"/>
      <c r="LWY108" s="154"/>
      <c r="LWZ108" s="154"/>
      <c r="LXA108" s="154"/>
      <c r="LXB108" s="154"/>
      <c r="LXC108" s="154"/>
      <c r="LXD108" s="154"/>
      <c r="LXE108" s="154"/>
      <c r="LXF108" s="154"/>
      <c r="LXG108" s="154"/>
      <c r="LXH108" s="154"/>
      <c r="LXI108" s="154"/>
      <c r="LXJ108" s="154"/>
      <c r="LXK108" s="154"/>
      <c r="LXL108" s="154"/>
      <c r="LXM108" s="154"/>
      <c r="LXN108" s="154"/>
      <c r="LXO108" s="154"/>
      <c r="LXP108" s="154"/>
      <c r="LXQ108" s="154"/>
      <c r="LXR108" s="154"/>
      <c r="LXS108" s="154"/>
      <c r="LXT108" s="154"/>
      <c r="LXU108" s="154"/>
      <c r="LXV108" s="154"/>
      <c r="LXW108" s="154"/>
      <c r="LXX108" s="154"/>
      <c r="LXY108" s="154"/>
      <c r="LXZ108" s="154"/>
      <c r="LYA108" s="154"/>
      <c r="LYB108" s="154"/>
      <c r="LYC108" s="154"/>
      <c r="LYD108" s="154"/>
      <c r="LYE108" s="154"/>
      <c r="LYF108" s="154"/>
      <c r="LYG108" s="154"/>
      <c r="LYH108" s="154"/>
      <c r="LYI108" s="154"/>
      <c r="LYJ108" s="154"/>
      <c r="LYK108" s="154"/>
      <c r="LYL108" s="154"/>
      <c r="LYM108" s="154"/>
      <c r="LYN108" s="154"/>
      <c r="LYO108" s="154"/>
      <c r="LYP108" s="154"/>
      <c r="LYQ108" s="154"/>
      <c r="LYR108" s="154"/>
      <c r="LYS108" s="154"/>
      <c r="LYT108" s="154"/>
      <c r="LYU108" s="154"/>
      <c r="LYV108" s="154"/>
      <c r="LYW108" s="154"/>
      <c r="LYX108" s="154"/>
      <c r="LYY108" s="154"/>
      <c r="LYZ108" s="154"/>
      <c r="LZA108" s="154"/>
      <c r="LZB108" s="154"/>
      <c r="LZC108" s="154"/>
      <c r="LZD108" s="154"/>
      <c r="LZE108" s="154"/>
      <c r="LZF108" s="154"/>
      <c r="LZG108" s="154"/>
      <c r="LZH108" s="154"/>
      <c r="LZI108" s="154"/>
      <c r="LZJ108" s="154"/>
      <c r="LZK108" s="154"/>
      <c r="LZL108" s="154"/>
      <c r="LZM108" s="154"/>
      <c r="LZN108" s="154"/>
      <c r="LZO108" s="154"/>
      <c r="LZP108" s="154"/>
      <c r="LZQ108" s="154"/>
      <c r="LZR108" s="154"/>
      <c r="LZS108" s="154"/>
      <c r="LZT108" s="154"/>
      <c r="LZU108" s="154"/>
      <c r="LZV108" s="154"/>
      <c r="LZW108" s="154"/>
      <c r="LZX108" s="154"/>
      <c r="LZY108" s="154"/>
      <c r="LZZ108" s="154"/>
      <c r="MAA108" s="154"/>
      <c r="MAB108" s="154"/>
      <c r="MAC108" s="154"/>
      <c r="MAD108" s="154"/>
      <c r="MAE108" s="154"/>
      <c r="MAF108" s="154"/>
      <c r="MAG108" s="154"/>
      <c r="MAH108" s="154"/>
      <c r="MAI108" s="154"/>
      <c r="MAJ108" s="154"/>
      <c r="MAK108" s="154"/>
      <c r="MAL108" s="154"/>
      <c r="MAM108" s="154"/>
      <c r="MAN108" s="154"/>
      <c r="MAO108" s="154"/>
      <c r="MAP108" s="154"/>
      <c r="MAQ108" s="154"/>
      <c r="MAR108" s="154"/>
      <c r="MAS108" s="154"/>
      <c r="MAT108" s="154"/>
      <c r="MAU108" s="154"/>
      <c r="MAV108" s="154"/>
      <c r="MAW108" s="154"/>
      <c r="MAX108" s="154"/>
      <c r="MAY108" s="154"/>
      <c r="MAZ108" s="154"/>
      <c r="MBA108" s="154"/>
      <c r="MBB108" s="154"/>
      <c r="MBC108" s="154"/>
      <c r="MBD108" s="154"/>
      <c r="MBE108" s="154"/>
      <c r="MBF108" s="154"/>
      <c r="MBG108" s="154"/>
      <c r="MBH108" s="154"/>
      <c r="MBI108" s="154"/>
      <c r="MBJ108" s="154"/>
      <c r="MBK108" s="154"/>
      <c r="MBL108" s="154"/>
      <c r="MBM108" s="154"/>
      <c r="MBN108" s="154"/>
      <c r="MBO108" s="154"/>
      <c r="MBP108" s="154"/>
      <c r="MBQ108" s="154"/>
      <c r="MBR108" s="154"/>
      <c r="MBS108" s="154"/>
      <c r="MBT108" s="154"/>
      <c r="MBU108" s="154"/>
      <c r="MBV108" s="154"/>
      <c r="MBW108" s="154"/>
      <c r="MBX108" s="154"/>
      <c r="MBY108" s="154"/>
      <c r="MBZ108" s="154"/>
      <c r="MCA108" s="154"/>
      <c r="MCB108" s="154"/>
      <c r="MCC108" s="154"/>
      <c r="MCD108" s="154"/>
      <c r="MCE108" s="154"/>
      <c r="MCF108" s="154"/>
      <c r="MCG108" s="154"/>
      <c r="MCH108" s="154"/>
      <c r="MCI108" s="154"/>
      <c r="MCJ108" s="154"/>
      <c r="MCK108" s="154"/>
      <c r="MCL108" s="154"/>
      <c r="MCM108" s="154"/>
      <c r="MCN108" s="154"/>
      <c r="MCO108" s="154"/>
      <c r="MCP108" s="154"/>
      <c r="MCQ108" s="154"/>
      <c r="MCR108" s="154"/>
      <c r="MCS108" s="154"/>
      <c r="MCT108" s="154"/>
      <c r="MCU108" s="154"/>
      <c r="MCV108" s="154"/>
      <c r="MCW108" s="154"/>
      <c r="MCX108" s="154"/>
      <c r="MCY108" s="154"/>
      <c r="MCZ108" s="154"/>
      <c r="MDA108" s="154"/>
      <c r="MDB108" s="154"/>
      <c r="MDC108" s="154"/>
      <c r="MDD108" s="154"/>
      <c r="MDE108" s="154"/>
      <c r="MDF108" s="154"/>
      <c r="MDG108" s="154"/>
      <c r="MDH108" s="154"/>
      <c r="MDI108" s="154"/>
      <c r="MDJ108" s="154"/>
      <c r="MDK108" s="154"/>
      <c r="MDL108" s="154"/>
      <c r="MDM108" s="154"/>
      <c r="MDN108" s="154"/>
      <c r="MDO108" s="154"/>
      <c r="MDP108" s="154"/>
      <c r="MDQ108" s="154"/>
      <c r="MDR108" s="154"/>
      <c r="MDS108" s="154"/>
      <c r="MDT108" s="154"/>
      <c r="MDU108" s="154"/>
      <c r="MDV108" s="154"/>
      <c r="MDW108" s="154"/>
      <c r="MDX108" s="154"/>
      <c r="MDY108" s="154"/>
      <c r="MDZ108" s="154"/>
      <c r="MEA108" s="154"/>
      <c r="MEB108" s="154"/>
      <c r="MEC108" s="154"/>
      <c r="MED108" s="154"/>
      <c r="MEE108" s="154"/>
      <c r="MEF108" s="154"/>
      <c r="MEG108" s="154"/>
      <c r="MEH108" s="154"/>
      <c r="MEI108" s="154"/>
      <c r="MEJ108" s="154"/>
      <c r="MEK108" s="154"/>
      <c r="MEL108" s="154"/>
      <c r="MEM108" s="154"/>
      <c r="MEN108" s="154"/>
      <c r="MEO108" s="154"/>
      <c r="MEP108" s="154"/>
      <c r="MEQ108" s="154"/>
      <c r="MER108" s="154"/>
      <c r="MES108" s="154"/>
      <c r="MET108" s="154"/>
      <c r="MEU108" s="154"/>
      <c r="MEV108" s="154"/>
      <c r="MEW108" s="154"/>
      <c r="MEX108" s="154"/>
      <c r="MEY108" s="154"/>
      <c r="MEZ108" s="154"/>
      <c r="MFA108" s="154"/>
      <c r="MFB108" s="154"/>
      <c r="MFC108" s="154"/>
      <c r="MFD108" s="154"/>
      <c r="MFE108" s="154"/>
      <c r="MFF108" s="154"/>
      <c r="MFG108" s="154"/>
      <c r="MFH108" s="154"/>
      <c r="MFI108" s="154"/>
      <c r="MFJ108" s="154"/>
      <c r="MFK108" s="154"/>
      <c r="MFL108" s="154"/>
      <c r="MFM108" s="154"/>
      <c r="MFN108" s="154"/>
      <c r="MFO108" s="154"/>
      <c r="MFP108" s="154"/>
      <c r="MFQ108" s="154"/>
      <c r="MFR108" s="154"/>
      <c r="MFS108" s="154"/>
      <c r="MFT108" s="154"/>
      <c r="MFU108" s="154"/>
      <c r="MFV108" s="154"/>
      <c r="MFW108" s="154"/>
      <c r="MFX108" s="154"/>
      <c r="MFY108" s="154"/>
      <c r="MFZ108" s="154"/>
      <c r="MGA108" s="154"/>
      <c r="MGB108" s="154"/>
      <c r="MGC108" s="154"/>
      <c r="MGD108" s="154"/>
      <c r="MGE108" s="154"/>
      <c r="MGF108" s="154"/>
      <c r="MGG108" s="154"/>
      <c r="MGH108" s="154"/>
      <c r="MGI108" s="154"/>
      <c r="MGJ108" s="154"/>
      <c r="MGK108" s="154"/>
      <c r="MGL108" s="154"/>
      <c r="MGM108" s="154"/>
      <c r="MGN108" s="154"/>
      <c r="MGO108" s="154"/>
      <c r="MGP108" s="154"/>
      <c r="MGQ108" s="154"/>
      <c r="MGR108" s="154"/>
      <c r="MGS108" s="154"/>
      <c r="MGT108" s="154"/>
      <c r="MGU108" s="154"/>
      <c r="MGV108" s="154"/>
      <c r="MGW108" s="154"/>
      <c r="MGX108" s="154"/>
      <c r="MGY108" s="154"/>
      <c r="MGZ108" s="154"/>
      <c r="MHA108" s="154"/>
      <c r="MHB108" s="154"/>
      <c r="MHC108" s="154"/>
      <c r="MHD108" s="154"/>
      <c r="MHE108" s="154"/>
      <c r="MHF108" s="154"/>
      <c r="MHG108" s="154"/>
      <c r="MHH108" s="154"/>
      <c r="MHI108" s="154"/>
      <c r="MHJ108" s="154"/>
      <c r="MHK108" s="154"/>
      <c r="MHL108" s="154"/>
      <c r="MHM108" s="154"/>
      <c r="MHN108" s="154"/>
      <c r="MHO108" s="154"/>
      <c r="MHP108" s="154"/>
      <c r="MHQ108" s="154"/>
      <c r="MHR108" s="154"/>
      <c r="MHS108" s="154"/>
      <c r="MHT108" s="154"/>
      <c r="MHU108" s="154"/>
      <c r="MHV108" s="154"/>
      <c r="MHW108" s="154"/>
      <c r="MHX108" s="154"/>
      <c r="MHY108" s="154"/>
      <c r="MHZ108" s="154"/>
      <c r="MIA108" s="154"/>
      <c r="MIB108" s="154"/>
      <c r="MIC108" s="154"/>
      <c r="MID108" s="154"/>
      <c r="MIE108" s="154"/>
      <c r="MIF108" s="154"/>
      <c r="MIG108" s="154"/>
      <c r="MIH108" s="154"/>
      <c r="MII108" s="154"/>
      <c r="MIJ108" s="154"/>
      <c r="MIK108" s="154"/>
      <c r="MIL108" s="154"/>
      <c r="MIM108" s="154"/>
      <c r="MIN108" s="154"/>
      <c r="MIO108" s="154"/>
      <c r="MIP108" s="154"/>
      <c r="MIQ108" s="154"/>
      <c r="MIR108" s="154"/>
      <c r="MIS108" s="154"/>
      <c r="MIT108" s="154"/>
      <c r="MIU108" s="154"/>
      <c r="MIV108" s="154"/>
      <c r="MIW108" s="154"/>
      <c r="MIX108" s="154"/>
      <c r="MIY108" s="154"/>
      <c r="MIZ108" s="154"/>
      <c r="MJA108" s="154"/>
      <c r="MJB108" s="154"/>
      <c r="MJC108" s="154"/>
      <c r="MJD108" s="154"/>
      <c r="MJE108" s="154"/>
      <c r="MJF108" s="154"/>
      <c r="MJG108" s="154"/>
      <c r="MJH108" s="154"/>
      <c r="MJI108" s="154"/>
      <c r="MJJ108" s="154"/>
      <c r="MJK108" s="154"/>
      <c r="MJL108" s="154"/>
      <c r="MJM108" s="154"/>
      <c r="MJN108" s="154"/>
      <c r="MJO108" s="154"/>
      <c r="MJP108" s="154"/>
      <c r="MJQ108" s="154"/>
      <c r="MJR108" s="154"/>
      <c r="MJS108" s="154"/>
      <c r="MJT108" s="154"/>
      <c r="MJU108" s="154"/>
      <c r="MJV108" s="154"/>
      <c r="MJW108" s="154"/>
      <c r="MJX108" s="154"/>
      <c r="MJY108" s="154"/>
      <c r="MJZ108" s="154"/>
      <c r="MKA108" s="154"/>
      <c r="MKB108" s="154"/>
      <c r="MKC108" s="154"/>
      <c r="MKD108" s="154"/>
      <c r="MKE108" s="154"/>
      <c r="MKF108" s="154"/>
      <c r="MKG108" s="154"/>
      <c r="MKH108" s="154"/>
      <c r="MKI108" s="154"/>
      <c r="MKJ108" s="154"/>
      <c r="MKK108" s="154"/>
      <c r="MKL108" s="154"/>
      <c r="MKM108" s="154"/>
      <c r="MKN108" s="154"/>
      <c r="MKO108" s="154"/>
      <c r="MKP108" s="154"/>
      <c r="MKQ108" s="154"/>
      <c r="MKR108" s="154"/>
      <c r="MKS108" s="154"/>
      <c r="MKT108" s="154"/>
      <c r="MKU108" s="154"/>
      <c r="MKV108" s="154"/>
      <c r="MKW108" s="154"/>
      <c r="MKX108" s="154"/>
      <c r="MKY108" s="154"/>
      <c r="MKZ108" s="154"/>
      <c r="MLA108" s="154"/>
      <c r="MLB108" s="154"/>
      <c r="MLC108" s="154"/>
      <c r="MLD108" s="154"/>
      <c r="MLE108" s="154"/>
      <c r="MLF108" s="154"/>
      <c r="MLG108" s="154"/>
      <c r="MLH108" s="154"/>
      <c r="MLI108" s="154"/>
      <c r="MLJ108" s="154"/>
      <c r="MLK108" s="154"/>
      <c r="MLL108" s="154"/>
      <c r="MLM108" s="154"/>
      <c r="MLN108" s="154"/>
      <c r="MLO108" s="154"/>
      <c r="MLP108" s="154"/>
      <c r="MLQ108" s="154"/>
      <c r="MLR108" s="154"/>
      <c r="MLS108" s="154"/>
      <c r="MLT108" s="154"/>
      <c r="MLU108" s="154"/>
      <c r="MLV108" s="154"/>
      <c r="MLW108" s="154"/>
      <c r="MLX108" s="154"/>
      <c r="MLY108" s="154"/>
      <c r="MLZ108" s="154"/>
      <c r="MMA108" s="154"/>
      <c r="MMB108" s="154"/>
      <c r="MMC108" s="154"/>
      <c r="MMD108" s="154"/>
      <c r="MME108" s="154"/>
      <c r="MMF108" s="154"/>
      <c r="MMG108" s="154"/>
      <c r="MMH108" s="154"/>
      <c r="MMI108" s="154"/>
      <c r="MMJ108" s="154"/>
      <c r="MMK108" s="154"/>
      <c r="MML108" s="154"/>
      <c r="MMM108" s="154"/>
      <c r="MMN108" s="154"/>
      <c r="MMO108" s="154"/>
      <c r="MMP108" s="154"/>
      <c r="MMQ108" s="154"/>
      <c r="MMR108" s="154"/>
      <c r="MMS108" s="154"/>
      <c r="MMT108" s="154"/>
      <c r="MMU108" s="154"/>
      <c r="MMV108" s="154"/>
      <c r="MMW108" s="154"/>
      <c r="MMX108" s="154"/>
      <c r="MMY108" s="154"/>
      <c r="MMZ108" s="154"/>
      <c r="MNA108" s="154"/>
      <c r="MNB108" s="154"/>
      <c r="MNC108" s="154"/>
      <c r="MND108" s="154"/>
      <c r="MNE108" s="154"/>
      <c r="MNF108" s="154"/>
      <c r="MNG108" s="154"/>
      <c r="MNH108" s="154"/>
      <c r="MNI108" s="154"/>
      <c r="MNJ108" s="154"/>
      <c r="MNK108" s="154"/>
      <c r="MNL108" s="154"/>
      <c r="MNM108" s="154"/>
      <c r="MNN108" s="154"/>
      <c r="MNO108" s="154"/>
      <c r="MNP108" s="154"/>
      <c r="MNQ108" s="154"/>
      <c r="MNR108" s="154"/>
      <c r="MNS108" s="154"/>
      <c r="MNT108" s="154"/>
      <c r="MNU108" s="154"/>
      <c r="MNV108" s="154"/>
      <c r="MNW108" s="154"/>
      <c r="MNX108" s="154"/>
      <c r="MNY108" s="154"/>
      <c r="MNZ108" s="154"/>
      <c r="MOA108" s="154"/>
      <c r="MOB108" s="154"/>
      <c r="MOC108" s="154"/>
      <c r="MOD108" s="154"/>
      <c r="MOE108" s="154"/>
      <c r="MOF108" s="154"/>
      <c r="MOG108" s="154"/>
      <c r="MOH108" s="154"/>
      <c r="MOI108" s="154"/>
      <c r="MOJ108" s="154"/>
      <c r="MOK108" s="154"/>
      <c r="MOL108" s="154"/>
      <c r="MOM108" s="154"/>
      <c r="MON108" s="154"/>
      <c r="MOO108" s="154"/>
      <c r="MOP108" s="154"/>
      <c r="MOQ108" s="154"/>
      <c r="MOR108" s="154"/>
      <c r="MOS108" s="154"/>
      <c r="MOT108" s="154"/>
      <c r="MOU108" s="154"/>
      <c r="MOV108" s="154"/>
      <c r="MOW108" s="154"/>
      <c r="MOX108" s="154"/>
      <c r="MOY108" s="154"/>
      <c r="MOZ108" s="154"/>
      <c r="MPA108" s="154"/>
      <c r="MPB108" s="154"/>
      <c r="MPC108" s="154"/>
      <c r="MPD108" s="154"/>
      <c r="MPE108" s="154"/>
      <c r="MPF108" s="154"/>
      <c r="MPG108" s="154"/>
      <c r="MPH108" s="154"/>
      <c r="MPI108" s="154"/>
      <c r="MPJ108" s="154"/>
      <c r="MPK108" s="154"/>
      <c r="MPL108" s="154"/>
      <c r="MPM108" s="154"/>
      <c r="MPN108" s="154"/>
      <c r="MPO108" s="154"/>
      <c r="MPP108" s="154"/>
      <c r="MPQ108" s="154"/>
      <c r="MPR108" s="154"/>
      <c r="MPS108" s="154"/>
      <c r="MPT108" s="154"/>
      <c r="MPU108" s="154"/>
      <c r="MPV108" s="154"/>
      <c r="MPW108" s="154"/>
      <c r="MPX108" s="154"/>
      <c r="MPY108" s="154"/>
      <c r="MPZ108" s="154"/>
      <c r="MQA108" s="154"/>
      <c r="MQB108" s="154"/>
      <c r="MQC108" s="154"/>
      <c r="MQD108" s="154"/>
      <c r="MQE108" s="154"/>
      <c r="MQF108" s="154"/>
      <c r="MQG108" s="154"/>
      <c r="MQH108" s="154"/>
      <c r="MQI108" s="154"/>
      <c r="MQJ108" s="154"/>
      <c r="MQK108" s="154"/>
      <c r="MQL108" s="154"/>
      <c r="MQM108" s="154"/>
      <c r="MQN108" s="154"/>
      <c r="MQO108" s="154"/>
      <c r="MQP108" s="154"/>
      <c r="MQQ108" s="154"/>
      <c r="MQR108" s="154"/>
      <c r="MQS108" s="154"/>
      <c r="MQT108" s="154"/>
      <c r="MQU108" s="154"/>
      <c r="MQV108" s="154"/>
      <c r="MQW108" s="154"/>
      <c r="MQX108" s="154"/>
      <c r="MQY108" s="154"/>
      <c r="MQZ108" s="154"/>
      <c r="MRA108" s="154"/>
      <c r="MRB108" s="154"/>
      <c r="MRC108" s="154"/>
      <c r="MRD108" s="154"/>
      <c r="MRE108" s="154"/>
      <c r="MRF108" s="154"/>
      <c r="MRG108" s="154"/>
      <c r="MRH108" s="154"/>
      <c r="MRI108" s="154"/>
      <c r="MRJ108" s="154"/>
      <c r="MRK108" s="154"/>
      <c r="MRL108" s="154"/>
      <c r="MRM108" s="154"/>
      <c r="MRN108" s="154"/>
      <c r="MRO108" s="154"/>
      <c r="MRP108" s="154"/>
      <c r="MRQ108" s="154"/>
      <c r="MRR108" s="154"/>
      <c r="MRS108" s="154"/>
      <c r="MRT108" s="154"/>
      <c r="MRU108" s="154"/>
      <c r="MRV108" s="154"/>
      <c r="MRW108" s="154"/>
      <c r="MRX108" s="154"/>
      <c r="MRY108" s="154"/>
      <c r="MRZ108" s="154"/>
      <c r="MSA108" s="154"/>
      <c r="MSB108" s="154"/>
      <c r="MSC108" s="154"/>
      <c r="MSD108" s="154"/>
      <c r="MSE108" s="154"/>
      <c r="MSF108" s="154"/>
      <c r="MSG108" s="154"/>
      <c r="MSH108" s="154"/>
      <c r="MSI108" s="154"/>
      <c r="MSJ108" s="154"/>
      <c r="MSK108" s="154"/>
      <c r="MSL108" s="154"/>
      <c r="MSM108" s="154"/>
      <c r="MSN108" s="154"/>
      <c r="MSO108" s="154"/>
      <c r="MSP108" s="154"/>
      <c r="MSQ108" s="154"/>
      <c r="MSR108" s="154"/>
      <c r="MSS108" s="154"/>
      <c r="MST108" s="154"/>
      <c r="MSU108" s="154"/>
      <c r="MSV108" s="154"/>
      <c r="MSW108" s="154"/>
      <c r="MSX108" s="154"/>
      <c r="MSY108" s="154"/>
      <c r="MSZ108" s="154"/>
      <c r="MTA108" s="154"/>
      <c r="MTB108" s="154"/>
      <c r="MTC108" s="154"/>
      <c r="MTD108" s="154"/>
      <c r="MTE108" s="154"/>
      <c r="MTF108" s="154"/>
      <c r="MTG108" s="154"/>
      <c r="MTH108" s="154"/>
      <c r="MTI108" s="154"/>
      <c r="MTJ108" s="154"/>
      <c r="MTK108" s="154"/>
      <c r="MTL108" s="154"/>
      <c r="MTM108" s="154"/>
      <c r="MTN108" s="154"/>
      <c r="MTO108" s="154"/>
      <c r="MTP108" s="154"/>
      <c r="MTQ108" s="154"/>
      <c r="MTR108" s="154"/>
      <c r="MTS108" s="154"/>
      <c r="MTT108" s="154"/>
      <c r="MTU108" s="154"/>
      <c r="MTV108" s="154"/>
      <c r="MTW108" s="154"/>
      <c r="MTX108" s="154"/>
      <c r="MTY108" s="154"/>
      <c r="MTZ108" s="154"/>
      <c r="MUA108" s="154"/>
      <c r="MUB108" s="154"/>
      <c r="MUC108" s="154"/>
      <c r="MUD108" s="154"/>
      <c r="MUE108" s="154"/>
      <c r="MUF108" s="154"/>
      <c r="MUG108" s="154"/>
      <c r="MUH108" s="154"/>
      <c r="MUI108" s="154"/>
      <c r="MUJ108" s="154"/>
      <c r="MUK108" s="154"/>
      <c r="MUL108" s="154"/>
      <c r="MUM108" s="154"/>
      <c r="MUN108" s="154"/>
      <c r="MUO108" s="154"/>
      <c r="MUP108" s="154"/>
      <c r="MUQ108" s="154"/>
      <c r="MUR108" s="154"/>
      <c r="MUS108" s="154"/>
      <c r="MUT108" s="154"/>
      <c r="MUU108" s="154"/>
      <c r="MUV108" s="154"/>
      <c r="MUW108" s="154"/>
      <c r="MUX108" s="154"/>
      <c r="MUY108" s="154"/>
      <c r="MUZ108" s="154"/>
      <c r="MVA108" s="154"/>
      <c r="MVB108" s="154"/>
      <c r="MVC108" s="154"/>
      <c r="MVD108" s="154"/>
      <c r="MVE108" s="154"/>
      <c r="MVF108" s="154"/>
      <c r="MVG108" s="154"/>
      <c r="MVH108" s="154"/>
      <c r="MVI108" s="154"/>
      <c r="MVJ108" s="154"/>
      <c r="MVK108" s="154"/>
      <c r="MVL108" s="154"/>
      <c r="MVM108" s="154"/>
      <c r="MVN108" s="154"/>
      <c r="MVO108" s="154"/>
      <c r="MVP108" s="154"/>
      <c r="MVQ108" s="154"/>
      <c r="MVR108" s="154"/>
      <c r="MVS108" s="154"/>
      <c r="MVT108" s="154"/>
      <c r="MVU108" s="154"/>
      <c r="MVV108" s="154"/>
      <c r="MVW108" s="154"/>
      <c r="MVX108" s="154"/>
      <c r="MVY108" s="154"/>
      <c r="MVZ108" s="154"/>
      <c r="MWA108" s="154"/>
      <c r="MWB108" s="154"/>
      <c r="MWC108" s="154"/>
      <c r="MWD108" s="154"/>
      <c r="MWE108" s="154"/>
      <c r="MWF108" s="154"/>
      <c r="MWG108" s="154"/>
      <c r="MWH108" s="154"/>
      <c r="MWI108" s="154"/>
      <c r="MWJ108" s="154"/>
      <c r="MWK108" s="154"/>
      <c r="MWL108" s="154"/>
      <c r="MWM108" s="154"/>
      <c r="MWN108" s="154"/>
      <c r="MWO108" s="154"/>
      <c r="MWP108" s="154"/>
      <c r="MWQ108" s="154"/>
      <c r="MWR108" s="154"/>
      <c r="MWS108" s="154"/>
      <c r="MWT108" s="154"/>
      <c r="MWU108" s="154"/>
      <c r="MWV108" s="154"/>
      <c r="MWW108" s="154"/>
      <c r="MWX108" s="154"/>
      <c r="MWY108" s="154"/>
      <c r="MWZ108" s="154"/>
      <c r="MXA108" s="154"/>
      <c r="MXB108" s="154"/>
      <c r="MXC108" s="154"/>
      <c r="MXD108" s="154"/>
      <c r="MXE108" s="154"/>
      <c r="MXF108" s="154"/>
      <c r="MXG108" s="154"/>
      <c r="MXH108" s="154"/>
      <c r="MXI108" s="154"/>
      <c r="MXJ108" s="154"/>
      <c r="MXK108" s="154"/>
      <c r="MXL108" s="154"/>
      <c r="MXM108" s="154"/>
      <c r="MXN108" s="154"/>
      <c r="MXO108" s="154"/>
      <c r="MXP108" s="154"/>
      <c r="MXQ108" s="154"/>
      <c r="MXR108" s="154"/>
      <c r="MXS108" s="154"/>
      <c r="MXT108" s="154"/>
      <c r="MXU108" s="154"/>
      <c r="MXV108" s="154"/>
      <c r="MXW108" s="154"/>
      <c r="MXX108" s="154"/>
      <c r="MXY108" s="154"/>
      <c r="MXZ108" s="154"/>
      <c r="MYA108" s="154"/>
      <c r="MYB108" s="154"/>
      <c r="MYC108" s="154"/>
      <c r="MYD108" s="154"/>
      <c r="MYE108" s="154"/>
      <c r="MYF108" s="154"/>
      <c r="MYG108" s="154"/>
      <c r="MYH108" s="154"/>
      <c r="MYI108" s="154"/>
      <c r="MYJ108" s="154"/>
      <c r="MYK108" s="154"/>
      <c r="MYL108" s="154"/>
      <c r="MYM108" s="154"/>
      <c r="MYN108" s="154"/>
      <c r="MYO108" s="154"/>
      <c r="MYP108" s="154"/>
      <c r="MYQ108" s="154"/>
      <c r="MYR108" s="154"/>
      <c r="MYS108" s="154"/>
      <c r="MYT108" s="154"/>
      <c r="MYU108" s="154"/>
      <c r="MYV108" s="154"/>
      <c r="MYW108" s="154"/>
      <c r="MYX108" s="154"/>
      <c r="MYY108" s="154"/>
      <c r="MYZ108" s="154"/>
      <c r="MZA108" s="154"/>
      <c r="MZB108" s="154"/>
      <c r="MZC108" s="154"/>
      <c r="MZD108" s="154"/>
      <c r="MZE108" s="154"/>
      <c r="MZF108" s="154"/>
      <c r="MZG108" s="154"/>
      <c r="MZH108" s="154"/>
      <c r="MZI108" s="154"/>
      <c r="MZJ108" s="154"/>
      <c r="MZK108" s="154"/>
      <c r="MZL108" s="154"/>
      <c r="MZM108" s="154"/>
      <c r="MZN108" s="154"/>
      <c r="MZO108" s="154"/>
      <c r="MZP108" s="154"/>
      <c r="MZQ108" s="154"/>
      <c r="MZR108" s="154"/>
      <c r="MZS108" s="154"/>
      <c r="MZT108" s="154"/>
      <c r="MZU108" s="154"/>
      <c r="MZV108" s="154"/>
      <c r="MZW108" s="154"/>
      <c r="MZX108" s="154"/>
      <c r="MZY108" s="154"/>
      <c r="MZZ108" s="154"/>
      <c r="NAA108" s="154"/>
      <c r="NAB108" s="154"/>
      <c r="NAC108" s="154"/>
      <c r="NAD108" s="154"/>
      <c r="NAE108" s="154"/>
      <c r="NAF108" s="154"/>
      <c r="NAG108" s="154"/>
      <c r="NAH108" s="154"/>
      <c r="NAI108" s="154"/>
      <c r="NAJ108" s="154"/>
      <c r="NAK108" s="154"/>
      <c r="NAL108" s="154"/>
      <c r="NAM108" s="154"/>
      <c r="NAN108" s="154"/>
      <c r="NAO108" s="154"/>
      <c r="NAP108" s="154"/>
      <c r="NAQ108" s="154"/>
      <c r="NAR108" s="154"/>
      <c r="NAS108" s="154"/>
      <c r="NAT108" s="154"/>
      <c r="NAU108" s="154"/>
      <c r="NAV108" s="154"/>
      <c r="NAW108" s="154"/>
      <c r="NAX108" s="154"/>
      <c r="NAY108" s="154"/>
      <c r="NAZ108" s="154"/>
      <c r="NBA108" s="154"/>
      <c r="NBB108" s="154"/>
      <c r="NBC108" s="154"/>
      <c r="NBD108" s="154"/>
      <c r="NBE108" s="154"/>
      <c r="NBF108" s="154"/>
      <c r="NBG108" s="154"/>
      <c r="NBH108" s="154"/>
      <c r="NBI108" s="154"/>
      <c r="NBJ108" s="154"/>
      <c r="NBK108" s="154"/>
      <c r="NBL108" s="154"/>
      <c r="NBM108" s="154"/>
      <c r="NBN108" s="154"/>
      <c r="NBO108" s="154"/>
      <c r="NBP108" s="154"/>
      <c r="NBQ108" s="154"/>
      <c r="NBR108" s="154"/>
      <c r="NBS108" s="154"/>
      <c r="NBT108" s="154"/>
      <c r="NBU108" s="154"/>
      <c r="NBV108" s="154"/>
      <c r="NBW108" s="154"/>
      <c r="NBX108" s="154"/>
      <c r="NBY108" s="154"/>
      <c r="NBZ108" s="154"/>
      <c r="NCA108" s="154"/>
      <c r="NCB108" s="154"/>
      <c r="NCC108" s="154"/>
      <c r="NCD108" s="154"/>
      <c r="NCE108" s="154"/>
      <c r="NCF108" s="154"/>
      <c r="NCG108" s="154"/>
      <c r="NCH108" s="154"/>
      <c r="NCI108" s="154"/>
      <c r="NCJ108" s="154"/>
      <c r="NCK108" s="154"/>
      <c r="NCL108" s="154"/>
      <c r="NCM108" s="154"/>
      <c r="NCN108" s="154"/>
      <c r="NCO108" s="154"/>
      <c r="NCP108" s="154"/>
      <c r="NCQ108" s="154"/>
      <c r="NCR108" s="154"/>
      <c r="NCS108" s="154"/>
      <c r="NCT108" s="154"/>
      <c r="NCU108" s="154"/>
      <c r="NCV108" s="154"/>
      <c r="NCW108" s="154"/>
      <c r="NCX108" s="154"/>
      <c r="NCY108" s="154"/>
      <c r="NCZ108" s="154"/>
      <c r="NDA108" s="154"/>
      <c r="NDB108" s="154"/>
      <c r="NDC108" s="154"/>
      <c r="NDD108" s="154"/>
      <c r="NDE108" s="154"/>
      <c r="NDF108" s="154"/>
      <c r="NDG108" s="154"/>
      <c r="NDH108" s="154"/>
      <c r="NDI108" s="154"/>
      <c r="NDJ108" s="154"/>
      <c r="NDK108" s="154"/>
      <c r="NDL108" s="154"/>
      <c r="NDM108" s="154"/>
      <c r="NDN108" s="154"/>
      <c r="NDO108" s="154"/>
      <c r="NDP108" s="154"/>
      <c r="NDQ108" s="154"/>
      <c r="NDR108" s="154"/>
      <c r="NDS108" s="154"/>
      <c r="NDT108" s="154"/>
      <c r="NDU108" s="154"/>
      <c r="NDV108" s="154"/>
      <c r="NDW108" s="154"/>
      <c r="NDX108" s="154"/>
      <c r="NDY108" s="154"/>
      <c r="NDZ108" s="154"/>
      <c r="NEA108" s="154"/>
      <c r="NEB108" s="154"/>
      <c r="NEC108" s="154"/>
      <c r="NED108" s="154"/>
      <c r="NEE108" s="154"/>
      <c r="NEF108" s="154"/>
      <c r="NEG108" s="154"/>
      <c r="NEH108" s="154"/>
      <c r="NEI108" s="154"/>
      <c r="NEJ108" s="154"/>
      <c r="NEK108" s="154"/>
      <c r="NEL108" s="154"/>
      <c r="NEM108" s="154"/>
      <c r="NEN108" s="154"/>
      <c r="NEO108" s="154"/>
      <c r="NEP108" s="154"/>
      <c r="NEQ108" s="154"/>
      <c r="NER108" s="154"/>
      <c r="NES108" s="154"/>
      <c r="NET108" s="154"/>
      <c r="NEU108" s="154"/>
      <c r="NEV108" s="154"/>
      <c r="NEW108" s="154"/>
      <c r="NEX108" s="154"/>
      <c r="NEY108" s="154"/>
      <c r="NEZ108" s="154"/>
      <c r="NFA108" s="154"/>
      <c r="NFB108" s="154"/>
      <c r="NFC108" s="154"/>
      <c r="NFD108" s="154"/>
      <c r="NFE108" s="154"/>
      <c r="NFF108" s="154"/>
      <c r="NFG108" s="154"/>
      <c r="NFH108" s="154"/>
      <c r="NFI108" s="154"/>
      <c r="NFJ108" s="154"/>
      <c r="NFK108" s="154"/>
      <c r="NFL108" s="154"/>
      <c r="NFM108" s="154"/>
      <c r="NFN108" s="154"/>
      <c r="NFO108" s="154"/>
      <c r="NFP108" s="154"/>
      <c r="NFQ108" s="154"/>
      <c r="NFR108" s="154"/>
      <c r="NFS108" s="154"/>
      <c r="NFT108" s="154"/>
      <c r="NFU108" s="154"/>
      <c r="NFV108" s="154"/>
      <c r="NFW108" s="154"/>
      <c r="NFX108" s="154"/>
      <c r="NFY108" s="154"/>
      <c r="NFZ108" s="154"/>
      <c r="NGA108" s="154"/>
      <c r="NGB108" s="154"/>
      <c r="NGC108" s="154"/>
      <c r="NGD108" s="154"/>
      <c r="NGE108" s="154"/>
      <c r="NGF108" s="154"/>
      <c r="NGG108" s="154"/>
      <c r="NGH108" s="154"/>
      <c r="NGI108" s="154"/>
      <c r="NGJ108" s="154"/>
      <c r="NGK108" s="154"/>
      <c r="NGL108" s="154"/>
      <c r="NGM108" s="154"/>
      <c r="NGN108" s="154"/>
      <c r="NGO108" s="154"/>
      <c r="NGP108" s="154"/>
      <c r="NGQ108" s="154"/>
      <c r="NGR108" s="154"/>
      <c r="NGS108" s="154"/>
      <c r="NGT108" s="154"/>
      <c r="NGU108" s="154"/>
      <c r="NGV108" s="154"/>
      <c r="NGW108" s="154"/>
      <c r="NGX108" s="154"/>
      <c r="NGY108" s="154"/>
      <c r="NGZ108" s="154"/>
      <c r="NHA108" s="154"/>
      <c r="NHB108" s="154"/>
      <c r="NHC108" s="154"/>
      <c r="NHD108" s="154"/>
      <c r="NHE108" s="154"/>
      <c r="NHF108" s="154"/>
      <c r="NHG108" s="154"/>
      <c r="NHH108" s="154"/>
      <c r="NHI108" s="154"/>
      <c r="NHJ108" s="154"/>
      <c r="NHK108" s="154"/>
      <c r="NHL108" s="154"/>
      <c r="NHM108" s="154"/>
      <c r="NHN108" s="154"/>
      <c r="NHO108" s="154"/>
      <c r="NHP108" s="154"/>
      <c r="NHQ108" s="154"/>
      <c r="NHR108" s="154"/>
      <c r="NHS108" s="154"/>
      <c r="NHT108" s="154"/>
      <c r="NHU108" s="154"/>
      <c r="NHV108" s="154"/>
      <c r="NHW108" s="154"/>
      <c r="NHX108" s="154"/>
      <c r="NHY108" s="154"/>
      <c r="NHZ108" s="154"/>
      <c r="NIA108" s="154"/>
      <c r="NIB108" s="154"/>
      <c r="NIC108" s="154"/>
      <c r="NID108" s="154"/>
      <c r="NIE108" s="154"/>
      <c r="NIF108" s="154"/>
      <c r="NIG108" s="154"/>
      <c r="NIH108" s="154"/>
      <c r="NII108" s="154"/>
      <c r="NIJ108" s="154"/>
      <c r="NIK108" s="154"/>
      <c r="NIL108" s="154"/>
      <c r="NIM108" s="154"/>
      <c r="NIN108" s="154"/>
      <c r="NIO108" s="154"/>
      <c r="NIP108" s="154"/>
      <c r="NIQ108" s="154"/>
      <c r="NIR108" s="154"/>
      <c r="NIS108" s="154"/>
      <c r="NIT108" s="154"/>
      <c r="NIU108" s="154"/>
      <c r="NIV108" s="154"/>
      <c r="NIW108" s="154"/>
      <c r="NIX108" s="154"/>
      <c r="NIY108" s="154"/>
      <c r="NIZ108" s="154"/>
      <c r="NJA108" s="154"/>
      <c r="NJB108" s="154"/>
      <c r="NJC108" s="154"/>
      <c r="NJD108" s="154"/>
      <c r="NJE108" s="154"/>
      <c r="NJF108" s="154"/>
      <c r="NJG108" s="154"/>
      <c r="NJH108" s="154"/>
      <c r="NJI108" s="154"/>
      <c r="NJJ108" s="154"/>
      <c r="NJK108" s="154"/>
      <c r="NJL108" s="154"/>
      <c r="NJM108" s="154"/>
      <c r="NJN108" s="154"/>
      <c r="NJO108" s="154"/>
      <c r="NJP108" s="154"/>
      <c r="NJQ108" s="154"/>
      <c r="NJR108" s="154"/>
      <c r="NJS108" s="154"/>
      <c r="NJT108" s="154"/>
      <c r="NJU108" s="154"/>
      <c r="NJV108" s="154"/>
      <c r="NJW108" s="154"/>
      <c r="NJX108" s="154"/>
      <c r="NJY108" s="154"/>
      <c r="NJZ108" s="154"/>
      <c r="NKA108" s="154"/>
      <c r="NKB108" s="154"/>
      <c r="NKC108" s="154"/>
      <c r="NKD108" s="154"/>
      <c r="NKE108" s="154"/>
      <c r="NKF108" s="154"/>
      <c r="NKG108" s="154"/>
      <c r="NKH108" s="154"/>
      <c r="NKI108" s="154"/>
      <c r="NKJ108" s="154"/>
      <c r="NKK108" s="154"/>
      <c r="NKL108" s="154"/>
      <c r="NKM108" s="154"/>
      <c r="NKN108" s="154"/>
      <c r="NKO108" s="154"/>
      <c r="NKP108" s="154"/>
      <c r="NKQ108" s="154"/>
      <c r="NKR108" s="154"/>
      <c r="NKS108" s="154"/>
      <c r="NKT108" s="154"/>
      <c r="NKU108" s="154"/>
      <c r="NKV108" s="154"/>
      <c r="NKW108" s="154"/>
      <c r="NKX108" s="154"/>
      <c r="NKY108" s="154"/>
      <c r="NKZ108" s="154"/>
      <c r="NLA108" s="154"/>
      <c r="NLB108" s="154"/>
      <c r="NLC108" s="154"/>
      <c r="NLD108" s="154"/>
      <c r="NLE108" s="154"/>
      <c r="NLF108" s="154"/>
      <c r="NLG108" s="154"/>
      <c r="NLH108" s="154"/>
      <c r="NLI108" s="154"/>
      <c r="NLJ108" s="154"/>
      <c r="NLK108" s="154"/>
      <c r="NLL108" s="154"/>
      <c r="NLM108" s="154"/>
      <c r="NLN108" s="154"/>
      <c r="NLO108" s="154"/>
      <c r="NLP108" s="154"/>
      <c r="NLQ108" s="154"/>
      <c r="NLR108" s="154"/>
      <c r="NLS108" s="154"/>
      <c r="NLT108" s="154"/>
      <c r="NLU108" s="154"/>
      <c r="NLV108" s="154"/>
      <c r="NLW108" s="154"/>
      <c r="NLX108" s="154"/>
      <c r="NLY108" s="154"/>
      <c r="NLZ108" s="154"/>
      <c r="NMA108" s="154"/>
      <c r="NMB108" s="154"/>
      <c r="NMC108" s="154"/>
      <c r="NMD108" s="154"/>
      <c r="NME108" s="154"/>
      <c r="NMF108" s="154"/>
      <c r="NMG108" s="154"/>
      <c r="NMH108" s="154"/>
      <c r="NMI108" s="154"/>
      <c r="NMJ108" s="154"/>
      <c r="NMK108" s="154"/>
      <c r="NML108" s="154"/>
      <c r="NMM108" s="154"/>
      <c r="NMN108" s="154"/>
      <c r="NMO108" s="154"/>
      <c r="NMP108" s="154"/>
      <c r="NMQ108" s="154"/>
      <c r="NMR108" s="154"/>
      <c r="NMS108" s="154"/>
      <c r="NMT108" s="154"/>
      <c r="NMU108" s="154"/>
      <c r="NMV108" s="154"/>
      <c r="NMW108" s="154"/>
      <c r="NMX108" s="154"/>
      <c r="NMY108" s="154"/>
      <c r="NMZ108" s="154"/>
      <c r="NNA108" s="154"/>
      <c r="NNB108" s="154"/>
      <c r="NNC108" s="154"/>
      <c r="NND108" s="154"/>
      <c r="NNE108" s="154"/>
      <c r="NNF108" s="154"/>
      <c r="NNG108" s="154"/>
      <c r="NNH108" s="154"/>
      <c r="NNI108" s="154"/>
      <c r="NNJ108" s="154"/>
      <c r="NNK108" s="154"/>
      <c r="NNL108" s="154"/>
      <c r="NNM108" s="154"/>
      <c r="NNN108" s="154"/>
      <c r="NNO108" s="154"/>
      <c r="NNP108" s="154"/>
      <c r="NNQ108" s="154"/>
      <c r="NNR108" s="154"/>
      <c r="NNS108" s="154"/>
      <c r="NNT108" s="154"/>
      <c r="NNU108" s="154"/>
      <c r="NNV108" s="154"/>
      <c r="NNW108" s="154"/>
      <c r="NNX108" s="154"/>
      <c r="NNY108" s="154"/>
      <c r="NNZ108" s="154"/>
      <c r="NOA108" s="154"/>
      <c r="NOB108" s="154"/>
      <c r="NOC108" s="154"/>
      <c r="NOD108" s="154"/>
      <c r="NOE108" s="154"/>
      <c r="NOF108" s="154"/>
      <c r="NOG108" s="154"/>
      <c r="NOH108" s="154"/>
      <c r="NOI108" s="154"/>
      <c r="NOJ108" s="154"/>
      <c r="NOK108" s="154"/>
      <c r="NOL108" s="154"/>
      <c r="NOM108" s="154"/>
      <c r="NON108" s="154"/>
      <c r="NOO108" s="154"/>
      <c r="NOP108" s="154"/>
      <c r="NOQ108" s="154"/>
      <c r="NOR108" s="154"/>
      <c r="NOS108" s="154"/>
      <c r="NOT108" s="154"/>
      <c r="NOU108" s="154"/>
      <c r="NOV108" s="154"/>
      <c r="NOW108" s="154"/>
      <c r="NOX108" s="154"/>
      <c r="NOY108" s="154"/>
      <c r="NOZ108" s="154"/>
      <c r="NPA108" s="154"/>
      <c r="NPB108" s="154"/>
      <c r="NPC108" s="154"/>
      <c r="NPD108" s="154"/>
      <c r="NPE108" s="154"/>
      <c r="NPF108" s="154"/>
      <c r="NPG108" s="154"/>
      <c r="NPH108" s="154"/>
      <c r="NPI108" s="154"/>
      <c r="NPJ108" s="154"/>
      <c r="NPK108" s="154"/>
      <c r="NPL108" s="154"/>
      <c r="NPM108" s="154"/>
      <c r="NPN108" s="154"/>
      <c r="NPO108" s="154"/>
      <c r="NPP108" s="154"/>
      <c r="NPQ108" s="154"/>
      <c r="NPR108" s="154"/>
      <c r="NPS108" s="154"/>
      <c r="NPT108" s="154"/>
      <c r="NPU108" s="154"/>
      <c r="NPV108" s="154"/>
      <c r="NPW108" s="154"/>
      <c r="NPX108" s="154"/>
      <c r="NPY108" s="154"/>
      <c r="NPZ108" s="154"/>
      <c r="NQA108" s="154"/>
      <c r="NQB108" s="154"/>
      <c r="NQC108" s="154"/>
      <c r="NQD108" s="154"/>
      <c r="NQE108" s="154"/>
      <c r="NQF108" s="154"/>
      <c r="NQG108" s="154"/>
      <c r="NQH108" s="154"/>
      <c r="NQI108" s="154"/>
      <c r="NQJ108" s="154"/>
      <c r="NQK108" s="154"/>
      <c r="NQL108" s="154"/>
      <c r="NQM108" s="154"/>
      <c r="NQN108" s="154"/>
      <c r="NQO108" s="154"/>
      <c r="NQP108" s="154"/>
      <c r="NQQ108" s="154"/>
      <c r="NQR108" s="154"/>
      <c r="NQS108" s="154"/>
      <c r="NQT108" s="154"/>
      <c r="NQU108" s="154"/>
      <c r="NQV108" s="154"/>
      <c r="NQW108" s="154"/>
      <c r="NQX108" s="154"/>
      <c r="NQY108" s="154"/>
      <c r="NQZ108" s="154"/>
      <c r="NRA108" s="154"/>
      <c r="NRB108" s="154"/>
      <c r="NRC108" s="154"/>
      <c r="NRD108" s="154"/>
      <c r="NRE108" s="154"/>
      <c r="NRF108" s="154"/>
      <c r="NRG108" s="154"/>
      <c r="NRH108" s="154"/>
      <c r="NRI108" s="154"/>
      <c r="NRJ108" s="154"/>
      <c r="NRK108" s="154"/>
      <c r="NRL108" s="154"/>
      <c r="NRM108" s="154"/>
      <c r="NRN108" s="154"/>
      <c r="NRO108" s="154"/>
      <c r="NRP108" s="154"/>
      <c r="NRQ108" s="154"/>
      <c r="NRR108" s="154"/>
      <c r="NRS108" s="154"/>
      <c r="NRT108" s="154"/>
      <c r="NRU108" s="154"/>
      <c r="NRV108" s="154"/>
      <c r="NRW108" s="154"/>
      <c r="NRX108" s="154"/>
      <c r="NRY108" s="154"/>
      <c r="NRZ108" s="154"/>
      <c r="NSA108" s="154"/>
      <c r="NSB108" s="154"/>
      <c r="NSC108" s="154"/>
      <c r="NSD108" s="154"/>
      <c r="NSE108" s="154"/>
      <c r="NSF108" s="154"/>
      <c r="NSG108" s="154"/>
      <c r="NSH108" s="154"/>
      <c r="NSI108" s="154"/>
      <c r="NSJ108" s="154"/>
      <c r="NSK108" s="154"/>
      <c r="NSL108" s="154"/>
      <c r="NSM108" s="154"/>
      <c r="NSN108" s="154"/>
      <c r="NSO108" s="154"/>
      <c r="NSP108" s="154"/>
      <c r="NSQ108" s="154"/>
      <c r="NSR108" s="154"/>
      <c r="NSS108" s="154"/>
      <c r="NST108" s="154"/>
      <c r="NSU108" s="154"/>
      <c r="NSV108" s="154"/>
      <c r="NSW108" s="154"/>
      <c r="NSX108" s="154"/>
      <c r="NSY108" s="154"/>
      <c r="NSZ108" s="154"/>
      <c r="NTA108" s="154"/>
      <c r="NTB108" s="154"/>
      <c r="NTC108" s="154"/>
      <c r="NTD108" s="154"/>
      <c r="NTE108" s="154"/>
      <c r="NTF108" s="154"/>
      <c r="NTG108" s="154"/>
      <c r="NTH108" s="154"/>
      <c r="NTI108" s="154"/>
      <c r="NTJ108" s="154"/>
      <c r="NTK108" s="154"/>
      <c r="NTL108" s="154"/>
      <c r="NTM108" s="154"/>
      <c r="NTN108" s="154"/>
      <c r="NTO108" s="154"/>
      <c r="NTP108" s="154"/>
      <c r="NTQ108" s="154"/>
      <c r="NTR108" s="154"/>
      <c r="NTS108" s="154"/>
      <c r="NTT108" s="154"/>
      <c r="NTU108" s="154"/>
      <c r="NTV108" s="154"/>
      <c r="NTW108" s="154"/>
      <c r="NTX108" s="154"/>
      <c r="NTY108" s="154"/>
      <c r="NTZ108" s="154"/>
      <c r="NUA108" s="154"/>
      <c r="NUB108" s="154"/>
      <c r="NUC108" s="154"/>
      <c r="NUD108" s="154"/>
      <c r="NUE108" s="154"/>
      <c r="NUF108" s="154"/>
      <c r="NUG108" s="154"/>
      <c r="NUH108" s="154"/>
      <c r="NUI108" s="154"/>
      <c r="NUJ108" s="154"/>
      <c r="NUK108" s="154"/>
      <c r="NUL108" s="154"/>
      <c r="NUM108" s="154"/>
      <c r="NUN108" s="154"/>
      <c r="NUO108" s="154"/>
      <c r="NUP108" s="154"/>
      <c r="NUQ108" s="154"/>
      <c r="NUR108" s="154"/>
      <c r="NUS108" s="154"/>
      <c r="NUT108" s="154"/>
      <c r="NUU108" s="154"/>
      <c r="NUV108" s="154"/>
      <c r="NUW108" s="154"/>
      <c r="NUX108" s="154"/>
      <c r="NUY108" s="154"/>
      <c r="NUZ108" s="154"/>
      <c r="NVA108" s="154"/>
      <c r="NVB108" s="154"/>
      <c r="NVC108" s="154"/>
      <c r="NVD108" s="154"/>
      <c r="NVE108" s="154"/>
      <c r="NVF108" s="154"/>
      <c r="NVG108" s="154"/>
      <c r="NVH108" s="154"/>
      <c r="NVI108" s="154"/>
      <c r="NVJ108" s="154"/>
      <c r="NVK108" s="154"/>
      <c r="NVL108" s="154"/>
      <c r="NVM108" s="154"/>
      <c r="NVN108" s="154"/>
      <c r="NVO108" s="154"/>
      <c r="NVP108" s="154"/>
      <c r="NVQ108" s="154"/>
      <c r="NVR108" s="154"/>
      <c r="NVS108" s="154"/>
      <c r="NVT108" s="154"/>
      <c r="NVU108" s="154"/>
      <c r="NVV108" s="154"/>
      <c r="NVW108" s="154"/>
      <c r="NVX108" s="154"/>
      <c r="NVY108" s="154"/>
      <c r="NVZ108" s="154"/>
      <c r="NWA108" s="154"/>
      <c r="NWB108" s="154"/>
      <c r="NWC108" s="154"/>
      <c r="NWD108" s="154"/>
      <c r="NWE108" s="154"/>
      <c r="NWF108" s="154"/>
      <c r="NWG108" s="154"/>
      <c r="NWH108" s="154"/>
      <c r="NWI108" s="154"/>
      <c r="NWJ108" s="154"/>
      <c r="NWK108" s="154"/>
      <c r="NWL108" s="154"/>
      <c r="NWM108" s="154"/>
      <c r="NWN108" s="154"/>
      <c r="NWO108" s="154"/>
      <c r="NWP108" s="154"/>
      <c r="NWQ108" s="154"/>
      <c r="NWR108" s="154"/>
      <c r="NWS108" s="154"/>
      <c r="NWT108" s="154"/>
      <c r="NWU108" s="154"/>
      <c r="NWV108" s="154"/>
      <c r="NWW108" s="154"/>
      <c r="NWX108" s="154"/>
      <c r="NWY108" s="154"/>
      <c r="NWZ108" s="154"/>
      <c r="NXA108" s="154"/>
      <c r="NXB108" s="154"/>
      <c r="NXC108" s="154"/>
      <c r="NXD108" s="154"/>
      <c r="NXE108" s="154"/>
      <c r="NXF108" s="154"/>
      <c r="NXG108" s="154"/>
      <c r="NXH108" s="154"/>
      <c r="NXI108" s="154"/>
      <c r="NXJ108" s="154"/>
      <c r="NXK108" s="154"/>
      <c r="NXL108" s="154"/>
      <c r="NXM108" s="154"/>
      <c r="NXN108" s="154"/>
      <c r="NXO108" s="154"/>
      <c r="NXP108" s="154"/>
      <c r="NXQ108" s="154"/>
      <c r="NXR108" s="154"/>
      <c r="NXS108" s="154"/>
      <c r="NXT108" s="154"/>
      <c r="NXU108" s="154"/>
      <c r="NXV108" s="154"/>
      <c r="NXW108" s="154"/>
      <c r="NXX108" s="154"/>
      <c r="NXY108" s="154"/>
      <c r="NXZ108" s="154"/>
      <c r="NYA108" s="154"/>
      <c r="NYB108" s="154"/>
      <c r="NYC108" s="154"/>
      <c r="NYD108" s="154"/>
      <c r="NYE108" s="154"/>
      <c r="NYF108" s="154"/>
      <c r="NYG108" s="154"/>
      <c r="NYH108" s="154"/>
      <c r="NYI108" s="154"/>
      <c r="NYJ108" s="154"/>
      <c r="NYK108" s="154"/>
      <c r="NYL108" s="154"/>
      <c r="NYM108" s="154"/>
      <c r="NYN108" s="154"/>
      <c r="NYO108" s="154"/>
      <c r="NYP108" s="154"/>
      <c r="NYQ108" s="154"/>
      <c r="NYR108" s="154"/>
      <c r="NYS108" s="154"/>
      <c r="NYT108" s="154"/>
      <c r="NYU108" s="154"/>
      <c r="NYV108" s="154"/>
      <c r="NYW108" s="154"/>
      <c r="NYX108" s="154"/>
      <c r="NYY108" s="154"/>
      <c r="NYZ108" s="154"/>
      <c r="NZA108" s="154"/>
      <c r="NZB108" s="154"/>
      <c r="NZC108" s="154"/>
      <c r="NZD108" s="154"/>
      <c r="NZE108" s="154"/>
      <c r="NZF108" s="154"/>
      <c r="NZG108" s="154"/>
      <c r="NZH108" s="154"/>
      <c r="NZI108" s="154"/>
      <c r="NZJ108" s="154"/>
      <c r="NZK108" s="154"/>
      <c r="NZL108" s="154"/>
      <c r="NZM108" s="154"/>
      <c r="NZN108" s="154"/>
      <c r="NZO108" s="154"/>
      <c r="NZP108" s="154"/>
      <c r="NZQ108" s="154"/>
      <c r="NZR108" s="154"/>
      <c r="NZS108" s="154"/>
      <c r="NZT108" s="154"/>
      <c r="NZU108" s="154"/>
      <c r="NZV108" s="154"/>
      <c r="NZW108" s="154"/>
      <c r="NZX108" s="154"/>
      <c r="NZY108" s="154"/>
      <c r="NZZ108" s="154"/>
      <c r="OAA108" s="154"/>
      <c r="OAB108" s="154"/>
      <c r="OAC108" s="154"/>
      <c r="OAD108" s="154"/>
      <c r="OAE108" s="154"/>
      <c r="OAF108" s="154"/>
      <c r="OAG108" s="154"/>
      <c r="OAH108" s="154"/>
      <c r="OAI108" s="154"/>
      <c r="OAJ108" s="154"/>
      <c r="OAK108" s="154"/>
      <c r="OAL108" s="154"/>
      <c r="OAM108" s="154"/>
      <c r="OAN108" s="154"/>
      <c r="OAO108" s="154"/>
      <c r="OAP108" s="154"/>
      <c r="OAQ108" s="154"/>
      <c r="OAR108" s="154"/>
      <c r="OAS108" s="154"/>
      <c r="OAT108" s="154"/>
      <c r="OAU108" s="154"/>
      <c r="OAV108" s="154"/>
      <c r="OAW108" s="154"/>
      <c r="OAX108" s="154"/>
      <c r="OAY108" s="154"/>
      <c r="OAZ108" s="154"/>
      <c r="OBA108" s="154"/>
      <c r="OBB108" s="154"/>
      <c r="OBC108" s="154"/>
      <c r="OBD108" s="154"/>
      <c r="OBE108" s="154"/>
      <c r="OBF108" s="154"/>
      <c r="OBG108" s="154"/>
      <c r="OBH108" s="154"/>
      <c r="OBI108" s="154"/>
      <c r="OBJ108" s="154"/>
      <c r="OBK108" s="154"/>
      <c r="OBL108" s="154"/>
      <c r="OBM108" s="154"/>
      <c r="OBN108" s="154"/>
      <c r="OBO108" s="154"/>
      <c r="OBP108" s="154"/>
      <c r="OBQ108" s="154"/>
      <c r="OBR108" s="154"/>
      <c r="OBS108" s="154"/>
      <c r="OBT108" s="154"/>
      <c r="OBU108" s="154"/>
      <c r="OBV108" s="154"/>
      <c r="OBW108" s="154"/>
      <c r="OBX108" s="154"/>
      <c r="OBY108" s="154"/>
      <c r="OBZ108" s="154"/>
      <c r="OCA108" s="154"/>
      <c r="OCB108" s="154"/>
      <c r="OCC108" s="154"/>
      <c r="OCD108" s="154"/>
      <c r="OCE108" s="154"/>
      <c r="OCF108" s="154"/>
      <c r="OCG108" s="154"/>
      <c r="OCH108" s="154"/>
      <c r="OCI108" s="154"/>
      <c r="OCJ108" s="154"/>
      <c r="OCK108" s="154"/>
      <c r="OCL108" s="154"/>
      <c r="OCM108" s="154"/>
      <c r="OCN108" s="154"/>
      <c r="OCO108" s="154"/>
      <c r="OCP108" s="154"/>
      <c r="OCQ108" s="154"/>
      <c r="OCR108" s="154"/>
      <c r="OCS108" s="154"/>
      <c r="OCT108" s="154"/>
      <c r="OCU108" s="154"/>
      <c r="OCV108" s="154"/>
      <c r="OCW108" s="154"/>
      <c r="OCX108" s="154"/>
      <c r="OCY108" s="154"/>
      <c r="OCZ108" s="154"/>
      <c r="ODA108" s="154"/>
      <c r="ODB108" s="154"/>
      <c r="ODC108" s="154"/>
      <c r="ODD108" s="154"/>
      <c r="ODE108" s="154"/>
      <c r="ODF108" s="154"/>
      <c r="ODG108" s="154"/>
      <c r="ODH108" s="154"/>
      <c r="ODI108" s="154"/>
      <c r="ODJ108" s="154"/>
      <c r="ODK108" s="154"/>
      <c r="ODL108" s="154"/>
      <c r="ODM108" s="154"/>
      <c r="ODN108" s="154"/>
      <c r="ODO108" s="154"/>
      <c r="ODP108" s="154"/>
      <c r="ODQ108" s="154"/>
      <c r="ODR108" s="154"/>
      <c r="ODS108" s="154"/>
      <c r="ODT108" s="154"/>
      <c r="ODU108" s="154"/>
      <c r="ODV108" s="154"/>
      <c r="ODW108" s="154"/>
      <c r="ODX108" s="154"/>
      <c r="ODY108" s="154"/>
      <c r="ODZ108" s="154"/>
      <c r="OEA108" s="154"/>
      <c r="OEB108" s="154"/>
      <c r="OEC108" s="154"/>
      <c r="OED108" s="154"/>
      <c r="OEE108" s="154"/>
      <c r="OEF108" s="154"/>
      <c r="OEG108" s="154"/>
      <c r="OEH108" s="154"/>
      <c r="OEI108" s="154"/>
      <c r="OEJ108" s="154"/>
      <c r="OEK108" s="154"/>
      <c r="OEL108" s="154"/>
      <c r="OEM108" s="154"/>
      <c r="OEN108" s="154"/>
      <c r="OEO108" s="154"/>
      <c r="OEP108" s="154"/>
      <c r="OEQ108" s="154"/>
      <c r="OER108" s="154"/>
      <c r="OES108" s="154"/>
      <c r="OET108" s="154"/>
      <c r="OEU108" s="154"/>
      <c r="OEV108" s="154"/>
      <c r="OEW108" s="154"/>
      <c r="OEX108" s="154"/>
      <c r="OEY108" s="154"/>
      <c r="OEZ108" s="154"/>
      <c r="OFA108" s="154"/>
      <c r="OFB108" s="154"/>
      <c r="OFC108" s="154"/>
      <c r="OFD108" s="154"/>
      <c r="OFE108" s="154"/>
      <c r="OFF108" s="154"/>
      <c r="OFG108" s="154"/>
      <c r="OFH108" s="154"/>
      <c r="OFI108" s="154"/>
      <c r="OFJ108" s="154"/>
      <c r="OFK108" s="154"/>
      <c r="OFL108" s="154"/>
      <c r="OFM108" s="154"/>
      <c r="OFN108" s="154"/>
      <c r="OFO108" s="154"/>
      <c r="OFP108" s="154"/>
      <c r="OFQ108" s="154"/>
      <c r="OFR108" s="154"/>
      <c r="OFS108" s="154"/>
      <c r="OFT108" s="154"/>
      <c r="OFU108" s="154"/>
      <c r="OFV108" s="154"/>
      <c r="OFW108" s="154"/>
      <c r="OFX108" s="154"/>
      <c r="OFY108" s="154"/>
      <c r="OFZ108" s="154"/>
      <c r="OGA108" s="154"/>
      <c r="OGB108" s="154"/>
      <c r="OGC108" s="154"/>
      <c r="OGD108" s="154"/>
      <c r="OGE108" s="154"/>
      <c r="OGF108" s="154"/>
      <c r="OGG108" s="154"/>
      <c r="OGH108" s="154"/>
      <c r="OGI108" s="154"/>
      <c r="OGJ108" s="154"/>
      <c r="OGK108" s="154"/>
      <c r="OGL108" s="154"/>
      <c r="OGM108" s="154"/>
      <c r="OGN108" s="154"/>
      <c r="OGO108" s="154"/>
      <c r="OGP108" s="154"/>
      <c r="OGQ108" s="154"/>
      <c r="OGR108" s="154"/>
      <c r="OGS108" s="154"/>
      <c r="OGT108" s="154"/>
      <c r="OGU108" s="154"/>
      <c r="OGV108" s="154"/>
      <c r="OGW108" s="154"/>
      <c r="OGX108" s="154"/>
      <c r="OGY108" s="154"/>
      <c r="OGZ108" s="154"/>
      <c r="OHA108" s="154"/>
      <c r="OHB108" s="154"/>
      <c r="OHC108" s="154"/>
      <c r="OHD108" s="154"/>
      <c r="OHE108" s="154"/>
      <c r="OHF108" s="154"/>
      <c r="OHG108" s="154"/>
      <c r="OHH108" s="154"/>
      <c r="OHI108" s="154"/>
      <c r="OHJ108" s="154"/>
      <c r="OHK108" s="154"/>
      <c r="OHL108" s="154"/>
      <c r="OHM108" s="154"/>
      <c r="OHN108" s="154"/>
      <c r="OHO108" s="154"/>
      <c r="OHP108" s="154"/>
      <c r="OHQ108" s="154"/>
      <c r="OHR108" s="154"/>
      <c r="OHS108" s="154"/>
      <c r="OHT108" s="154"/>
      <c r="OHU108" s="154"/>
      <c r="OHV108" s="154"/>
      <c r="OHW108" s="154"/>
      <c r="OHX108" s="154"/>
      <c r="OHY108" s="154"/>
      <c r="OHZ108" s="154"/>
      <c r="OIA108" s="154"/>
      <c r="OIB108" s="154"/>
      <c r="OIC108" s="154"/>
      <c r="OID108" s="154"/>
      <c r="OIE108" s="154"/>
      <c r="OIF108" s="154"/>
      <c r="OIG108" s="154"/>
      <c r="OIH108" s="154"/>
      <c r="OII108" s="154"/>
      <c r="OIJ108" s="154"/>
      <c r="OIK108" s="154"/>
      <c r="OIL108" s="154"/>
      <c r="OIM108" s="154"/>
      <c r="OIN108" s="154"/>
      <c r="OIO108" s="154"/>
      <c r="OIP108" s="154"/>
      <c r="OIQ108" s="154"/>
      <c r="OIR108" s="154"/>
      <c r="OIS108" s="154"/>
      <c r="OIT108" s="154"/>
      <c r="OIU108" s="154"/>
      <c r="OIV108" s="154"/>
      <c r="OIW108" s="154"/>
      <c r="OIX108" s="154"/>
      <c r="OIY108" s="154"/>
      <c r="OIZ108" s="154"/>
      <c r="OJA108" s="154"/>
      <c r="OJB108" s="154"/>
      <c r="OJC108" s="154"/>
      <c r="OJD108" s="154"/>
      <c r="OJE108" s="154"/>
      <c r="OJF108" s="154"/>
      <c r="OJG108" s="154"/>
      <c r="OJH108" s="154"/>
      <c r="OJI108" s="154"/>
      <c r="OJJ108" s="154"/>
      <c r="OJK108" s="154"/>
      <c r="OJL108" s="154"/>
      <c r="OJM108" s="154"/>
      <c r="OJN108" s="154"/>
      <c r="OJO108" s="154"/>
      <c r="OJP108" s="154"/>
      <c r="OJQ108" s="154"/>
      <c r="OJR108" s="154"/>
      <c r="OJS108" s="154"/>
      <c r="OJT108" s="154"/>
      <c r="OJU108" s="154"/>
      <c r="OJV108" s="154"/>
      <c r="OJW108" s="154"/>
      <c r="OJX108" s="154"/>
      <c r="OJY108" s="154"/>
      <c r="OJZ108" s="154"/>
      <c r="OKA108" s="154"/>
      <c r="OKB108" s="154"/>
      <c r="OKC108" s="154"/>
      <c r="OKD108" s="154"/>
      <c r="OKE108" s="154"/>
      <c r="OKF108" s="154"/>
      <c r="OKG108" s="154"/>
      <c r="OKH108" s="154"/>
      <c r="OKI108" s="154"/>
      <c r="OKJ108" s="154"/>
      <c r="OKK108" s="154"/>
      <c r="OKL108" s="154"/>
      <c r="OKM108" s="154"/>
      <c r="OKN108" s="154"/>
      <c r="OKO108" s="154"/>
      <c r="OKP108" s="154"/>
      <c r="OKQ108" s="154"/>
      <c r="OKR108" s="154"/>
      <c r="OKS108" s="154"/>
      <c r="OKT108" s="154"/>
      <c r="OKU108" s="154"/>
      <c r="OKV108" s="154"/>
      <c r="OKW108" s="154"/>
      <c r="OKX108" s="154"/>
      <c r="OKY108" s="154"/>
      <c r="OKZ108" s="154"/>
      <c r="OLA108" s="154"/>
      <c r="OLB108" s="154"/>
      <c r="OLC108" s="154"/>
      <c r="OLD108" s="154"/>
      <c r="OLE108" s="154"/>
      <c r="OLF108" s="154"/>
      <c r="OLG108" s="154"/>
      <c r="OLH108" s="154"/>
      <c r="OLI108" s="154"/>
      <c r="OLJ108" s="154"/>
      <c r="OLK108" s="154"/>
      <c r="OLL108" s="154"/>
      <c r="OLM108" s="154"/>
      <c r="OLN108" s="154"/>
      <c r="OLO108" s="154"/>
      <c r="OLP108" s="154"/>
      <c r="OLQ108" s="154"/>
      <c r="OLR108" s="154"/>
      <c r="OLS108" s="154"/>
      <c r="OLT108" s="154"/>
      <c r="OLU108" s="154"/>
      <c r="OLV108" s="154"/>
      <c r="OLW108" s="154"/>
      <c r="OLX108" s="154"/>
      <c r="OLY108" s="154"/>
      <c r="OLZ108" s="154"/>
      <c r="OMA108" s="154"/>
      <c r="OMB108" s="154"/>
      <c r="OMC108" s="154"/>
      <c r="OMD108" s="154"/>
      <c r="OME108" s="154"/>
      <c r="OMF108" s="154"/>
      <c r="OMG108" s="154"/>
      <c r="OMH108" s="154"/>
      <c r="OMI108" s="154"/>
      <c r="OMJ108" s="154"/>
      <c r="OMK108" s="154"/>
      <c r="OML108" s="154"/>
      <c r="OMM108" s="154"/>
      <c r="OMN108" s="154"/>
      <c r="OMO108" s="154"/>
      <c r="OMP108" s="154"/>
      <c r="OMQ108" s="154"/>
      <c r="OMR108" s="154"/>
      <c r="OMS108" s="154"/>
      <c r="OMT108" s="154"/>
      <c r="OMU108" s="154"/>
      <c r="OMV108" s="154"/>
      <c r="OMW108" s="154"/>
      <c r="OMX108" s="154"/>
      <c r="OMY108" s="154"/>
      <c r="OMZ108" s="154"/>
      <c r="ONA108" s="154"/>
      <c r="ONB108" s="154"/>
      <c r="ONC108" s="154"/>
      <c r="OND108" s="154"/>
      <c r="ONE108" s="154"/>
      <c r="ONF108" s="154"/>
      <c r="ONG108" s="154"/>
      <c r="ONH108" s="154"/>
      <c r="ONI108" s="154"/>
      <c r="ONJ108" s="154"/>
      <c r="ONK108" s="154"/>
      <c r="ONL108" s="154"/>
      <c r="ONM108" s="154"/>
      <c r="ONN108" s="154"/>
      <c r="ONO108" s="154"/>
      <c r="ONP108" s="154"/>
      <c r="ONQ108" s="154"/>
      <c r="ONR108" s="154"/>
      <c r="ONS108" s="154"/>
      <c r="ONT108" s="154"/>
      <c r="ONU108" s="154"/>
      <c r="ONV108" s="154"/>
      <c r="ONW108" s="154"/>
      <c r="ONX108" s="154"/>
      <c r="ONY108" s="154"/>
      <c r="ONZ108" s="154"/>
      <c r="OOA108" s="154"/>
      <c r="OOB108" s="154"/>
      <c r="OOC108" s="154"/>
      <c r="OOD108" s="154"/>
      <c r="OOE108" s="154"/>
      <c r="OOF108" s="154"/>
      <c r="OOG108" s="154"/>
      <c r="OOH108" s="154"/>
      <c r="OOI108" s="154"/>
      <c r="OOJ108" s="154"/>
      <c r="OOK108" s="154"/>
      <c r="OOL108" s="154"/>
      <c r="OOM108" s="154"/>
      <c r="OON108" s="154"/>
      <c r="OOO108" s="154"/>
      <c r="OOP108" s="154"/>
      <c r="OOQ108" s="154"/>
      <c r="OOR108" s="154"/>
      <c r="OOS108" s="154"/>
      <c r="OOT108" s="154"/>
      <c r="OOU108" s="154"/>
      <c r="OOV108" s="154"/>
      <c r="OOW108" s="154"/>
      <c r="OOX108" s="154"/>
      <c r="OOY108" s="154"/>
      <c r="OOZ108" s="154"/>
      <c r="OPA108" s="154"/>
      <c r="OPB108" s="154"/>
      <c r="OPC108" s="154"/>
      <c r="OPD108" s="154"/>
      <c r="OPE108" s="154"/>
      <c r="OPF108" s="154"/>
      <c r="OPG108" s="154"/>
      <c r="OPH108" s="154"/>
      <c r="OPI108" s="154"/>
      <c r="OPJ108" s="154"/>
      <c r="OPK108" s="154"/>
      <c r="OPL108" s="154"/>
      <c r="OPM108" s="154"/>
      <c r="OPN108" s="154"/>
      <c r="OPO108" s="154"/>
      <c r="OPP108" s="154"/>
      <c r="OPQ108" s="154"/>
      <c r="OPR108" s="154"/>
      <c r="OPS108" s="154"/>
      <c r="OPT108" s="154"/>
      <c r="OPU108" s="154"/>
      <c r="OPV108" s="154"/>
      <c r="OPW108" s="154"/>
      <c r="OPX108" s="154"/>
      <c r="OPY108" s="154"/>
      <c r="OPZ108" s="154"/>
      <c r="OQA108" s="154"/>
      <c r="OQB108" s="154"/>
      <c r="OQC108" s="154"/>
      <c r="OQD108" s="154"/>
      <c r="OQE108" s="154"/>
      <c r="OQF108" s="154"/>
      <c r="OQG108" s="154"/>
      <c r="OQH108" s="154"/>
      <c r="OQI108" s="154"/>
      <c r="OQJ108" s="154"/>
      <c r="OQK108" s="154"/>
      <c r="OQL108" s="154"/>
      <c r="OQM108" s="154"/>
      <c r="OQN108" s="154"/>
      <c r="OQO108" s="154"/>
      <c r="OQP108" s="154"/>
      <c r="OQQ108" s="154"/>
      <c r="OQR108" s="154"/>
      <c r="OQS108" s="154"/>
      <c r="OQT108" s="154"/>
      <c r="OQU108" s="154"/>
      <c r="OQV108" s="154"/>
      <c r="OQW108" s="154"/>
      <c r="OQX108" s="154"/>
      <c r="OQY108" s="154"/>
      <c r="OQZ108" s="154"/>
      <c r="ORA108" s="154"/>
      <c r="ORB108" s="154"/>
      <c r="ORC108" s="154"/>
      <c r="ORD108" s="154"/>
      <c r="ORE108" s="154"/>
      <c r="ORF108" s="154"/>
      <c r="ORG108" s="154"/>
      <c r="ORH108" s="154"/>
      <c r="ORI108" s="154"/>
      <c r="ORJ108" s="154"/>
      <c r="ORK108" s="154"/>
      <c r="ORL108" s="154"/>
      <c r="ORM108" s="154"/>
      <c r="ORN108" s="154"/>
      <c r="ORO108" s="154"/>
      <c r="ORP108" s="154"/>
      <c r="ORQ108" s="154"/>
      <c r="ORR108" s="154"/>
      <c r="ORS108" s="154"/>
      <c r="ORT108" s="154"/>
      <c r="ORU108" s="154"/>
      <c r="ORV108" s="154"/>
      <c r="ORW108" s="154"/>
      <c r="ORX108" s="154"/>
      <c r="ORY108" s="154"/>
      <c r="ORZ108" s="154"/>
      <c r="OSA108" s="154"/>
      <c r="OSB108" s="154"/>
      <c r="OSC108" s="154"/>
      <c r="OSD108" s="154"/>
      <c r="OSE108" s="154"/>
      <c r="OSF108" s="154"/>
      <c r="OSG108" s="154"/>
      <c r="OSH108" s="154"/>
      <c r="OSI108" s="154"/>
      <c r="OSJ108" s="154"/>
      <c r="OSK108" s="154"/>
      <c r="OSL108" s="154"/>
      <c r="OSM108" s="154"/>
      <c r="OSN108" s="154"/>
      <c r="OSO108" s="154"/>
      <c r="OSP108" s="154"/>
      <c r="OSQ108" s="154"/>
      <c r="OSR108" s="154"/>
      <c r="OSS108" s="154"/>
      <c r="OST108" s="154"/>
      <c r="OSU108" s="154"/>
      <c r="OSV108" s="154"/>
      <c r="OSW108" s="154"/>
      <c r="OSX108" s="154"/>
      <c r="OSY108" s="154"/>
      <c r="OSZ108" s="154"/>
      <c r="OTA108" s="154"/>
      <c r="OTB108" s="154"/>
      <c r="OTC108" s="154"/>
      <c r="OTD108" s="154"/>
      <c r="OTE108" s="154"/>
      <c r="OTF108" s="154"/>
      <c r="OTG108" s="154"/>
      <c r="OTH108" s="154"/>
      <c r="OTI108" s="154"/>
      <c r="OTJ108" s="154"/>
      <c r="OTK108" s="154"/>
      <c r="OTL108" s="154"/>
      <c r="OTM108" s="154"/>
      <c r="OTN108" s="154"/>
      <c r="OTO108" s="154"/>
      <c r="OTP108" s="154"/>
      <c r="OTQ108" s="154"/>
      <c r="OTR108" s="154"/>
      <c r="OTS108" s="154"/>
      <c r="OTT108" s="154"/>
      <c r="OTU108" s="154"/>
      <c r="OTV108" s="154"/>
      <c r="OTW108" s="154"/>
      <c r="OTX108" s="154"/>
      <c r="OTY108" s="154"/>
      <c r="OTZ108" s="154"/>
      <c r="OUA108" s="154"/>
      <c r="OUB108" s="154"/>
      <c r="OUC108" s="154"/>
      <c r="OUD108" s="154"/>
      <c r="OUE108" s="154"/>
      <c r="OUF108" s="154"/>
      <c r="OUG108" s="154"/>
      <c r="OUH108" s="154"/>
      <c r="OUI108" s="154"/>
      <c r="OUJ108" s="154"/>
      <c r="OUK108" s="154"/>
      <c r="OUL108" s="154"/>
      <c r="OUM108" s="154"/>
      <c r="OUN108" s="154"/>
      <c r="OUO108" s="154"/>
      <c r="OUP108" s="154"/>
      <c r="OUQ108" s="154"/>
      <c r="OUR108" s="154"/>
      <c r="OUS108" s="154"/>
      <c r="OUT108" s="154"/>
      <c r="OUU108" s="154"/>
      <c r="OUV108" s="154"/>
      <c r="OUW108" s="154"/>
      <c r="OUX108" s="154"/>
      <c r="OUY108" s="154"/>
      <c r="OUZ108" s="154"/>
      <c r="OVA108" s="154"/>
      <c r="OVB108" s="154"/>
      <c r="OVC108" s="154"/>
      <c r="OVD108" s="154"/>
      <c r="OVE108" s="154"/>
      <c r="OVF108" s="154"/>
      <c r="OVG108" s="154"/>
      <c r="OVH108" s="154"/>
      <c r="OVI108" s="154"/>
      <c r="OVJ108" s="154"/>
      <c r="OVK108" s="154"/>
      <c r="OVL108" s="154"/>
      <c r="OVM108" s="154"/>
      <c r="OVN108" s="154"/>
      <c r="OVO108" s="154"/>
      <c r="OVP108" s="154"/>
      <c r="OVQ108" s="154"/>
      <c r="OVR108" s="154"/>
      <c r="OVS108" s="154"/>
      <c r="OVT108" s="154"/>
      <c r="OVU108" s="154"/>
      <c r="OVV108" s="154"/>
      <c r="OVW108" s="154"/>
      <c r="OVX108" s="154"/>
      <c r="OVY108" s="154"/>
      <c r="OVZ108" s="154"/>
      <c r="OWA108" s="154"/>
      <c r="OWB108" s="154"/>
      <c r="OWC108" s="154"/>
      <c r="OWD108" s="154"/>
      <c r="OWE108" s="154"/>
      <c r="OWF108" s="154"/>
      <c r="OWG108" s="154"/>
      <c r="OWH108" s="154"/>
      <c r="OWI108" s="154"/>
      <c r="OWJ108" s="154"/>
      <c r="OWK108" s="154"/>
      <c r="OWL108" s="154"/>
      <c r="OWM108" s="154"/>
      <c r="OWN108" s="154"/>
      <c r="OWO108" s="154"/>
      <c r="OWP108" s="154"/>
      <c r="OWQ108" s="154"/>
      <c r="OWR108" s="154"/>
      <c r="OWS108" s="154"/>
      <c r="OWT108" s="154"/>
      <c r="OWU108" s="154"/>
      <c r="OWV108" s="154"/>
      <c r="OWW108" s="154"/>
      <c r="OWX108" s="154"/>
      <c r="OWY108" s="154"/>
      <c r="OWZ108" s="154"/>
      <c r="OXA108" s="154"/>
      <c r="OXB108" s="154"/>
      <c r="OXC108" s="154"/>
      <c r="OXD108" s="154"/>
      <c r="OXE108" s="154"/>
      <c r="OXF108" s="154"/>
      <c r="OXG108" s="154"/>
      <c r="OXH108" s="154"/>
      <c r="OXI108" s="154"/>
      <c r="OXJ108" s="154"/>
      <c r="OXK108" s="154"/>
      <c r="OXL108" s="154"/>
      <c r="OXM108" s="154"/>
      <c r="OXN108" s="154"/>
      <c r="OXO108" s="154"/>
      <c r="OXP108" s="154"/>
      <c r="OXQ108" s="154"/>
      <c r="OXR108" s="154"/>
      <c r="OXS108" s="154"/>
      <c r="OXT108" s="154"/>
      <c r="OXU108" s="154"/>
      <c r="OXV108" s="154"/>
      <c r="OXW108" s="154"/>
      <c r="OXX108" s="154"/>
      <c r="OXY108" s="154"/>
      <c r="OXZ108" s="154"/>
      <c r="OYA108" s="154"/>
      <c r="OYB108" s="154"/>
      <c r="OYC108" s="154"/>
      <c r="OYD108" s="154"/>
      <c r="OYE108" s="154"/>
      <c r="OYF108" s="154"/>
      <c r="OYG108" s="154"/>
      <c r="OYH108" s="154"/>
      <c r="OYI108" s="154"/>
      <c r="OYJ108" s="154"/>
      <c r="OYK108" s="154"/>
      <c r="OYL108" s="154"/>
      <c r="OYM108" s="154"/>
      <c r="OYN108" s="154"/>
      <c r="OYO108" s="154"/>
      <c r="OYP108" s="154"/>
      <c r="OYQ108" s="154"/>
      <c r="OYR108" s="154"/>
      <c r="OYS108" s="154"/>
      <c r="OYT108" s="154"/>
      <c r="OYU108" s="154"/>
      <c r="OYV108" s="154"/>
      <c r="OYW108" s="154"/>
      <c r="OYX108" s="154"/>
      <c r="OYY108" s="154"/>
      <c r="OYZ108" s="154"/>
      <c r="OZA108" s="154"/>
      <c r="OZB108" s="154"/>
      <c r="OZC108" s="154"/>
      <c r="OZD108" s="154"/>
      <c r="OZE108" s="154"/>
      <c r="OZF108" s="154"/>
      <c r="OZG108" s="154"/>
      <c r="OZH108" s="154"/>
      <c r="OZI108" s="154"/>
      <c r="OZJ108" s="154"/>
      <c r="OZK108" s="154"/>
      <c r="OZL108" s="154"/>
      <c r="OZM108" s="154"/>
      <c r="OZN108" s="154"/>
      <c r="OZO108" s="154"/>
      <c r="OZP108" s="154"/>
      <c r="OZQ108" s="154"/>
      <c r="OZR108" s="154"/>
      <c r="OZS108" s="154"/>
      <c r="OZT108" s="154"/>
      <c r="OZU108" s="154"/>
      <c r="OZV108" s="154"/>
      <c r="OZW108" s="154"/>
      <c r="OZX108" s="154"/>
      <c r="OZY108" s="154"/>
      <c r="OZZ108" s="154"/>
      <c r="PAA108" s="154"/>
      <c r="PAB108" s="154"/>
      <c r="PAC108" s="154"/>
      <c r="PAD108" s="154"/>
      <c r="PAE108" s="154"/>
      <c r="PAF108" s="154"/>
      <c r="PAG108" s="154"/>
      <c r="PAH108" s="154"/>
      <c r="PAI108" s="154"/>
      <c r="PAJ108" s="154"/>
      <c r="PAK108" s="154"/>
      <c r="PAL108" s="154"/>
      <c r="PAM108" s="154"/>
      <c r="PAN108" s="154"/>
      <c r="PAO108" s="154"/>
      <c r="PAP108" s="154"/>
      <c r="PAQ108" s="154"/>
      <c r="PAR108" s="154"/>
      <c r="PAS108" s="154"/>
      <c r="PAT108" s="154"/>
      <c r="PAU108" s="154"/>
      <c r="PAV108" s="154"/>
      <c r="PAW108" s="154"/>
      <c r="PAX108" s="154"/>
      <c r="PAY108" s="154"/>
      <c r="PAZ108" s="154"/>
      <c r="PBA108" s="154"/>
      <c r="PBB108" s="154"/>
      <c r="PBC108" s="154"/>
      <c r="PBD108" s="154"/>
      <c r="PBE108" s="154"/>
      <c r="PBF108" s="154"/>
      <c r="PBG108" s="154"/>
      <c r="PBH108" s="154"/>
      <c r="PBI108" s="154"/>
      <c r="PBJ108" s="154"/>
      <c r="PBK108" s="154"/>
      <c r="PBL108" s="154"/>
      <c r="PBM108" s="154"/>
      <c r="PBN108" s="154"/>
      <c r="PBO108" s="154"/>
      <c r="PBP108" s="154"/>
      <c r="PBQ108" s="154"/>
      <c r="PBR108" s="154"/>
      <c r="PBS108" s="154"/>
      <c r="PBT108" s="154"/>
      <c r="PBU108" s="154"/>
      <c r="PBV108" s="154"/>
      <c r="PBW108" s="154"/>
      <c r="PBX108" s="154"/>
      <c r="PBY108" s="154"/>
      <c r="PBZ108" s="154"/>
      <c r="PCA108" s="154"/>
      <c r="PCB108" s="154"/>
      <c r="PCC108" s="154"/>
      <c r="PCD108" s="154"/>
      <c r="PCE108" s="154"/>
      <c r="PCF108" s="154"/>
      <c r="PCG108" s="154"/>
      <c r="PCH108" s="154"/>
      <c r="PCI108" s="154"/>
      <c r="PCJ108" s="154"/>
      <c r="PCK108" s="154"/>
      <c r="PCL108" s="154"/>
      <c r="PCM108" s="154"/>
      <c r="PCN108" s="154"/>
      <c r="PCO108" s="154"/>
      <c r="PCP108" s="154"/>
      <c r="PCQ108" s="154"/>
      <c r="PCR108" s="154"/>
      <c r="PCS108" s="154"/>
      <c r="PCT108" s="154"/>
      <c r="PCU108" s="154"/>
      <c r="PCV108" s="154"/>
      <c r="PCW108" s="154"/>
      <c r="PCX108" s="154"/>
      <c r="PCY108" s="154"/>
      <c r="PCZ108" s="154"/>
      <c r="PDA108" s="154"/>
      <c r="PDB108" s="154"/>
      <c r="PDC108" s="154"/>
      <c r="PDD108" s="154"/>
      <c r="PDE108" s="154"/>
      <c r="PDF108" s="154"/>
      <c r="PDG108" s="154"/>
      <c r="PDH108" s="154"/>
      <c r="PDI108" s="154"/>
      <c r="PDJ108" s="154"/>
      <c r="PDK108" s="154"/>
      <c r="PDL108" s="154"/>
      <c r="PDM108" s="154"/>
      <c r="PDN108" s="154"/>
      <c r="PDO108" s="154"/>
      <c r="PDP108" s="154"/>
      <c r="PDQ108" s="154"/>
      <c r="PDR108" s="154"/>
      <c r="PDS108" s="154"/>
      <c r="PDT108" s="154"/>
      <c r="PDU108" s="154"/>
      <c r="PDV108" s="154"/>
      <c r="PDW108" s="154"/>
      <c r="PDX108" s="154"/>
      <c r="PDY108" s="154"/>
      <c r="PDZ108" s="154"/>
      <c r="PEA108" s="154"/>
      <c r="PEB108" s="154"/>
      <c r="PEC108" s="154"/>
      <c r="PED108" s="154"/>
      <c r="PEE108" s="154"/>
      <c r="PEF108" s="154"/>
      <c r="PEG108" s="154"/>
      <c r="PEH108" s="154"/>
      <c r="PEI108" s="154"/>
      <c r="PEJ108" s="154"/>
      <c r="PEK108" s="154"/>
      <c r="PEL108" s="154"/>
      <c r="PEM108" s="154"/>
      <c r="PEN108" s="154"/>
      <c r="PEO108" s="154"/>
      <c r="PEP108" s="154"/>
      <c r="PEQ108" s="154"/>
      <c r="PER108" s="154"/>
      <c r="PES108" s="154"/>
      <c r="PET108" s="154"/>
      <c r="PEU108" s="154"/>
      <c r="PEV108" s="154"/>
      <c r="PEW108" s="154"/>
      <c r="PEX108" s="154"/>
      <c r="PEY108" s="154"/>
      <c r="PEZ108" s="154"/>
      <c r="PFA108" s="154"/>
      <c r="PFB108" s="154"/>
      <c r="PFC108" s="154"/>
      <c r="PFD108" s="154"/>
      <c r="PFE108" s="154"/>
      <c r="PFF108" s="154"/>
      <c r="PFG108" s="154"/>
      <c r="PFH108" s="154"/>
      <c r="PFI108" s="154"/>
      <c r="PFJ108" s="154"/>
      <c r="PFK108" s="154"/>
      <c r="PFL108" s="154"/>
      <c r="PFM108" s="154"/>
      <c r="PFN108" s="154"/>
      <c r="PFO108" s="154"/>
      <c r="PFP108" s="154"/>
      <c r="PFQ108" s="154"/>
      <c r="PFR108" s="154"/>
      <c r="PFS108" s="154"/>
      <c r="PFT108" s="154"/>
      <c r="PFU108" s="154"/>
      <c r="PFV108" s="154"/>
      <c r="PFW108" s="154"/>
      <c r="PFX108" s="154"/>
      <c r="PFY108" s="154"/>
      <c r="PFZ108" s="154"/>
      <c r="PGA108" s="154"/>
      <c r="PGB108" s="154"/>
      <c r="PGC108" s="154"/>
      <c r="PGD108" s="154"/>
      <c r="PGE108" s="154"/>
      <c r="PGF108" s="154"/>
      <c r="PGG108" s="154"/>
      <c r="PGH108" s="154"/>
      <c r="PGI108" s="154"/>
      <c r="PGJ108" s="154"/>
      <c r="PGK108" s="154"/>
      <c r="PGL108" s="154"/>
      <c r="PGM108" s="154"/>
      <c r="PGN108" s="154"/>
      <c r="PGO108" s="154"/>
      <c r="PGP108" s="154"/>
      <c r="PGQ108" s="154"/>
      <c r="PGR108" s="154"/>
      <c r="PGS108" s="154"/>
      <c r="PGT108" s="154"/>
      <c r="PGU108" s="154"/>
      <c r="PGV108" s="154"/>
      <c r="PGW108" s="154"/>
      <c r="PGX108" s="154"/>
      <c r="PGY108" s="154"/>
      <c r="PGZ108" s="154"/>
      <c r="PHA108" s="154"/>
      <c r="PHB108" s="154"/>
      <c r="PHC108" s="154"/>
      <c r="PHD108" s="154"/>
      <c r="PHE108" s="154"/>
      <c r="PHF108" s="154"/>
      <c r="PHG108" s="154"/>
      <c r="PHH108" s="154"/>
      <c r="PHI108" s="154"/>
      <c r="PHJ108" s="154"/>
      <c r="PHK108" s="154"/>
      <c r="PHL108" s="154"/>
      <c r="PHM108" s="154"/>
      <c r="PHN108" s="154"/>
      <c r="PHO108" s="154"/>
      <c r="PHP108" s="154"/>
      <c r="PHQ108" s="154"/>
      <c r="PHR108" s="154"/>
      <c r="PHS108" s="154"/>
      <c r="PHT108" s="154"/>
      <c r="PHU108" s="154"/>
      <c r="PHV108" s="154"/>
      <c r="PHW108" s="154"/>
      <c r="PHX108" s="154"/>
      <c r="PHY108" s="154"/>
      <c r="PHZ108" s="154"/>
      <c r="PIA108" s="154"/>
      <c r="PIB108" s="154"/>
      <c r="PIC108" s="154"/>
      <c r="PID108" s="154"/>
      <c r="PIE108" s="154"/>
      <c r="PIF108" s="154"/>
      <c r="PIG108" s="154"/>
      <c r="PIH108" s="154"/>
      <c r="PII108" s="154"/>
      <c r="PIJ108" s="154"/>
      <c r="PIK108" s="154"/>
      <c r="PIL108" s="154"/>
      <c r="PIM108" s="154"/>
      <c r="PIN108" s="154"/>
      <c r="PIO108" s="154"/>
      <c r="PIP108" s="154"/>
      <c r="PIQ108" s="154"/>
      <c r="PIR108" s="154"/>
      <c r="PIS108" s="154"/>
      <c r="PIT108" s="154"/>
      <c r="PIU108" s="154"/>
      <c r="PIV108" s="154"/>
      <c r="PIW108" s="154"/>
      <c r="PIX108" s="154"/>
      <c r="PIY108" s="154"/>
      <c r="PIZ108" s="154"/>
      <c r="PJA108" s="154"/>
      <c r="PJB108" s="154"/>
      <c r="PJC108" s="154"/>
      <c r="PJD108" s="154"/>
      <c r="PJE108" s="154"/>
      <c r="PJF108" s="154"/>
      <c r="PJG108" s="154"/>
      <c r="PJH108" s="154"/>
      <c r="PJI108" s="154"/>
      <c r="PJJ108" s="154"/>
      <c r="PJK108" s="154"/>
      <c r="PJL108" s="154"/>
      <c r="PJM108" s="154"/>
      <c r="PJN108" s="154"/>
      <c r="PJO108" s="154"/>
      <c r="PJP108" s="154"/>
      <c r="PJQ108" s="154"/>
      <c r="PJR108" s="154"/>
      <c r="PJS108" s="154"/>
      <c r="PJT108" s="154"/>
      <c r="PJU108" s="154"/>
      <c r="PJV108" s="154"/>
      <c r="PJW108" s="154"/>
      <c r="PJX108" s="154"/>
      <c r="PJY108" s="154"/>
      <c r="PJZ108" s="154"/>
      <c r="PKA108" s="154"/>
      <c r="PKB108" s="154"/>
      <c r="PKC108" s="154"/>
      <c r="PKD108" s="154"/>
      <c r="PKE108" s="154"/>
      <c r="PKF108" s="154"/>
      <c r="PKG108" s="154"/>
      <c r="PKH108" s="154"/>
      <c r="PKI108" s="154"/>
      <c r="PKJ108" s="154"/>
      <c r="PKK108" s="154"/>
      <c r="PKL108" s="154"/>
      <c r="PKM108" s="154"/>
      <c r="PKN108" s="154"/>
      <c r="PKO108" s="154"/>
      <c r="PKP108" s="154"/>
      <c r="PKQ108" s="154"/>
      <c r="PKR108" s="154"/>
      <c r="PKS108" s="154"/>
      <c r="PKT108" s="154"/>
      <c r="PKU108" s="154"/>
      <c r="PKV108" s="154"/>
      <c r="PKW108" s="154"/>
      <c r="PKX108" s="154"/>
      <c r="PKY108" s="154"/>
      <c r="PKZ108" s="154"/>
      <c r="PLA108" s="154"/>
      <c r="PLB108" s="154"/>
      <c r="PLC108" s="154"/>
      <c r="PLD108" s="154"/>
      <c r="PLE108" s="154"/>
      <c r="PLF108" s="154"/>
      <c r="PLG108" s="154"/>
      <c r="PLH108" s="154"/>
      <c r="PLI108" s="154"/>
      <c r="PLJ108" s="154"/>
      <c r="PLK108" s="154"/>
      <c r="PLL108" s="154"/>
      <c r="PLM108" s="154"/>
      <c r="PLN108" s="154"/>
      <c r="PLO108" s="154"/>
      <c r="PLP108" s="154"/>
      <c r="PLQ108" s="154"/>
      <c r="PLR108" s="154"/>
      <c r="PLS108" s="154"/>
      <c r="PLT108" s="154"/>
      <c r="PLU108" s="154"/>
      <c r="PLV108" s="154"/>
      <c r="PLW108" s="154"/>
      <c r="PLX108" s="154"/>
      <c r="PLY108" s="154"/>
      <c r="PLZ108" s="154"/>
      <c r="PMA108" s="154"/>
      <c r="PMB108" s="154"/>
      <c r="PMC108" s="154"/>
      <c r="PMD108" s="154"/>
      <c r="PME108" s="154"/>
      <c r="PMF108" s="154"/>
      <c r="PMG108" s="154"/>
      <c r="PMH108" s="154"/>
      <c r="PMI108" s="154"/>
      <c r="PMJ108" s="154"/>
      <c r="PMK108" s="154"/>
      <c r="PML108" s="154"/>
      <c r="PMM108" s="154"/>
      <c r="PMN108" s="154"/>
      <c r="PMO108" s="154"/>
      <c r="PMP108" s="154"/>
      <c r="PMQ108" s="154"/>
      <c r="PMR108" s="154"/>
      <c r="PMS108" s="154"/>
      <c r="PMT108" s="154"/>
      <c r="PMU108" s="154"/>
      <c r="PMV108" s="154"/>
      <c r="PMW108" s="154"/>
      <c r="PMX108" s="154"/>
      <c r="PMY108" s="154"/>
      <c r="PMZ108" s="154"/>
      <c r="PNA108" s="154"/>
      <c r="PNB108" s="154"/>
      <c r="PNC108" s="154"/>
      <c r="PND108" s="154"/>
      <c r="PNE108" s="154"/>
      <c r="PNF108" s="154"/>
      <c r="PNG108" s="154"/>
      <c r="PNH108" s="154"/>
      <c r="PNI108" s="154"/>
      <c r="PNJ108" s="154"/>
      <c r="PNK108" s="154"/>
      <c r="PNL108" s="154"/>
      <c r="PNM108" s="154"/>
      <c r="PNN108" s="154"/>
      <c r="PNO108" s="154"/>
      <c r="PNP108" s="154"/>
      <c r="PNQ108" s="154"/>
      <c r="PNR108" s="154"/>
      <c r="PNS108" s="154"/>
      <c r="PNT108" s="154"/>
      <c r="PNU108" s="154"/>
      <c r="PNV108" s="154"/>
      <c r="PNW108" s="154"/>
      <c r="PNX108" s="154"/>
      <c r="PNY108" s="154"/>
      <c r="PNZ108" s="154"/>
      <c r="POA108" s="154"/>
      <c r="POB108" s="154"/>
      <c r="POC108" s="154"/>
      <c r="POD108" s="154"/>
      <c r="POE108" s="154"/>
      <c r="POF108" s="154"/>
      <c r="POG108" s="154"/>
      <c r="POH108" s="154"/>
      <c r="POI108" s="154"/>
      <c r="POJ108" s="154"/>
      <c r="POK108" s="154"/>
      <c r="POL108" s="154"/>
      <c r="POM108" s="154"/>
      <c r="PON108" s="154"/>
      <c r="POO108" s="154"/>
      <c r="POP108" s="154"/>
      <c r="POQ108" s="154"/>
      <c r="POR108" s="154"/>
      <c r="POS108" s="154"/>
      <c r="POT108" s="154"/>
      <c r="POU108" s="154"/>
      <c r="POV108" s="154"/>
      <c r="POW108" s="154"/>
      <c r="POX108" s="154"/>
      <c r="POY108" s="154"/>
      <c r="POZ108" s="154"/>
      <c r="PPA108" s="154"/>
      <c r="PPB108" s="154"/>
      <c r="PPC108" s="154"/>
      <c r="PPD108" s="154"/>
      <c r="PPE108" s="154"/>
      <c r="PPF108" s="154"/>
      <c r="PPG108" s="154"/>
      <c r="PPH108" s="154"/>
      <c r="PPI108" s="154"/>
      <c r="PPJ108" s="154"/>
      <c r="PPK108" s="154"/>
      <c r="PPL108" s="154"/>
      <c r="PPM108" s="154"/>
      <c r="PPN108" s="154"/>
      <c r="PPO108" s="154"/>
      <c r="PPP108" s="154"/>
      <c r="PPQ108" s="154"/>
      <c r="PPR108" s="154"/>
      <c r="PPS108" s="154"/>
      <c r="PPT108" s="154"/>
      <c r="PPU108" s="154"/>
      <c r="PPV108" s="154"/>
      <c r="PPW108" s="154"/>
      <c r="PPX108" s="154"/>
      <c r="PPY108" s="154"/>
      <c r="PPZ108" s="154"/>
      <c r="PQA108" s="154"/>
      <c r="PQB108" s="154"/>
      <c r="PQC108" s="154"/>
      <c r="PQD108" s="154"/>
      <c r="PQE108" s="154"/>
      <c r="PQF108" s="154"/>
      <c r="PQG108" s="154"/>
      <c r="PQH108" s="154"/>
      <c r="PQI108" s="154"/>
      <c r="PQJ108" s="154"/>
      <c r="PQK108" s="154"/>
      <c r="PQL108" s="154"/>
      <c r="PQM108" s="154"/>
      <c r="PQN108" s="154"/>
      <c r="PQO108" s="154"/>
      <c r="PQP108" s="154"/>
      <c r="PQQ108" s="154"/>
      <c r="PQR108" s="154"/>
      <c r="PQS108" s="154"/>
      <c r="PQT108" s="154"/>
      <c r="PQU108" s="154"/>
      <c r="PQV108" s="154"/>
      <c r="PQW108" s="154"/>
      <c r="PQX108" s="154"/>
      <c r="PQY108" s="154"/>
      <c r="PQZ108" s="154"/>
      <c r="PRA108" s="154"/>
      <c r="PRB108" s="154"/>
      <c r="PRC108" s="154"/>
      <c r="PRD108" s="154"/>
      <c r="PRE108" s="154"/>
      <c r="PRF108" s="154"/>
      <c r="PRG108" s="154"/>
      <c r="PRH108" s="154"/>
      <c r="PRI108" s="154"/>
      <c r="PRJ108" s="154"/>
      <c r="PRK108" s="154"/>
      <c r="PRL108" s="154"/>
      <c r="PRM108" s="154"/>
      <c r="PRN108" s="154"/>
      <c r="PRO108" s="154"/>
      <c r="PRP108" s="154"/>
      <c r="PRQ108" s="154"/>
      <c r="PRR108" s="154"/>
      <c r="PRS108" s="154"/>
      <c r="PRT108" s="154"/>
      <c r="PRU108" s="154"/>
      <c r="PRV108" s="154"/>
      <c r="PRW108" s="154"/>
      <c r="PRX108" s="154"/>
      <c r="PRY108" s="154"/>
      <c r="PRZ108" s="154"/>
      <c r="PSA108" s="154"/>
      <c r="PSB108" s="154"/>
      <c r="PSC108" s="154"/>
      <c r="PSD108" s="154"/>
      <c r="PSE108" s="154"/>
      <c r="PSF108" s="154"/>
      <c r="PSG108" s="154"/>
      <c r="PSH108" s="154"/>
      <c r="PSI108" s="154"/>
      <c r="PSJ108" s="154"/>
      <c r="PSK108" s="154"/>
      <c r="PSL108" s="154"/>
      <c r="PSM108" s="154"/>
      <c r="PSN108" s="154"/>
      <c r="PSO108" s="154"/>
      <c r="PSP108" s="154"/>
      <c r="PSQ108" s="154"/>
      <c r="PSR108" s="154"/>
      <c r="PSS108" s="154"/>
      <c r="PST108" s="154"/>
      <c r="PSU108" s="154"/>
      <c r="PSV108" s="154"/>
      <c r="PSW108" s="154"/>
      <c r="PSX108" s="154"/>
      <c r="PSY108" s="154"/>
      <c r="PSZ108" s="154"/>
      <c r="PTA108" s="154"/>
      <c r="PTB108" s="154"/>
      <c r="PTC108" s="154"/>
      <c r="PTD108" s="154"/>
      <c r="PTE108" s="154"/>
      <c r="PTF108" s="154"/>
      <c r="PTG108" s="154"/>
      <c r="PTH108" s="154"/>
      <c r="PTI108" s="154"/>
      <c r="PTJ108" s="154"/>
      <c r="PTK108" s="154"/>
      <c r="PTL108" s="154"/>
      <c r="PTM108" s="154"/>
      <c r="PTN108" s="154"/>
      <c r="PTO108" s="154"/>
      <c r="PTP108" s="154"/>
      <c r="PTQ108" s="154"/>
      <c r="PTR108" s="154"/>
      <c r="PTS108" s="154"/>
      <c r="PTT108" s="154"/>
      <c r="PTU108" s="154"/>
      <c r="PTV108" s="154"/>
      <c r="PTW108" s="154"/>
      <c r="PTX108" s="154"/>
      <c r="PTY108" s="154"/>
      <c r="PTZ108" s="154"/>
      <c r="PUA108" s="154"/>
      <c r="PUB108" s="154"/>
      <c r="PUC108" s="154"/>
      <c r="PUD108" s="154"/>
      <c r="PUE108" s="154"/>
      <c r="PUF108" s="154"/>
      <c r="PUG108" s="154"/>
      <c r="PUH108" s="154"/>
      <c r="PUI108" s="154"/>
      <c r="PUJ108" s="154"/>
      <c r="PUK108" s="154"/>
      <c r="PUL108" s="154"/>
      <c r="PUM108" s="154"/>
      <c r="PUN108" s="154"/>
      <c r="PUO108" s="154"/>
      <c r="PUP108" s="154"/>
      <c r="PUQ108" s="154"/>
      <c r="PUR108" s="154"/>
      <c r="PUS108" s="154"/>
      <c r="PUT108" s="154"/>
      <c r="PUU108" s="154"/>
      <c r="PUV108" s="154"/>
      <c r="PUW108" s="154"/>
      <c r="PUX108" s="154"/>
      <c r="PUY108" s="154"/>
      <c r="PUZ108" s="154"/>
      <c r="PVA108" s="154"/>
      <c r="PVB108" s="154"/>
      <c r="PVC108" s="154"/>
      <c r="PVD108" s="154"/>
      <c r="PVE108" s="154"/>
      <c r="PVF108" s="154"/>
      <c r="PVG108" s="154"/>
      <c r="PVH108" s="154"/>
      <c r="PVI108" s="154"/>
      <c r="PVJ108" s="154"/>
      <c r="PVK108" s="154"/>
      <c r="PVL108" s="154"/>
      <c r="PVM108" s="154"/>
      <c r="PVN108" s="154"/>
      <c r="PVO108" s="154"/>
      <c r="PVP108" s="154"/>
      <c r="PVQ108" s="154"/>
      <c r="PVR108" s="154"/>
      <c r="PVS108" s="154"/>
      <c r="PVT108" s="154"/>
      <c r="PVU108" s="154"/>
      <c r="PVV108" s="154"/>
      <c r="PVW108" s="154"/>
      <c r="PVX108" s="154"/>
      <c r="PVY108" s="154"/>
      <c r="PVZ108" s="154"/>
      <c r="PWA108" s="154"/>
      <c r="PWB108" s="154"/>
      <c r="PWC108" s="154"/>
      <c r="PWD108" s="154"/>
      <c r="PWE108" s="154"/>
      <c r="PWF108" s="154"/>
      <c r="PWG108" s="154"/>
      <c r="PWH108" s="154"/>
      <c r="PWI108" s="154"/>
      <c r="PWJ108" s="154"/>
      <c r="PWK108" s="154"/>
      <c r="PWL108" s="154"/>
      <c r="PWM108" s="154"/>
      <c r="PWN108" s="154"/>
      <c r="PWO108" s="154"/>
      <c r="PWP108" s="154"/>
      <c r="PWQ108" s="154"/>
      <c r="PWR108" s="154"/>
      <c r="PWS108" s="154"/>
      <c r="PWT108" s="154"/>
      <c r="PWU108" s="154"/>
      <c r="PWV108" s="154"/>
      <c r="PWW108" s="154"/>
      <c r="PWX108" s="154"/>
      <c r="PWY108" s="154"/>
      <c r="PWZ108" s="154"/>
      <c r="PXA108" s="154"/>
      <c r="PXB108" s="154"/>
      <c r="PXC108" s="154"/>
      <c r="PXD108" s="154"/>
      <c r="PXE108" s="154"/>
      <c r="PXF108" s="154"/>
      <c r="PXG108" s="154"/>
      <c r="PXH108" s="154"/>
      <c r="PXI108" s="154"/>
      <c r="PXJ108" s="154"/>
      <c r="PXK108" s="154"/>
      <c r="PXL108" s="154"/>
      <c r="PXM108" s="154"/>
      <c r="PXN108" s="154"/>
      <c r="PXO108" s="154"/>
      <c r="PXP108" s="154"/>
      <c r="PXQ108" s="154"/>
      <c r="PXR108" s="154"/>
      <c r="PXS108" s="154"/>
      <c r="PXT108" s="154"/>
      <c r="PXU108" s="154"/>
      <c r="PXV108" s="154"/>
      <c r="PXW108" s="154"/>
      <c r="PXX108" s="154"/>
      <c r="PXY108" s="154"/>
      <c r="PXZ108" s="154"/>
      <c r="PYA108" s="154"/>
      <c r="PYB108" s="154"/>
      <c r="PYC108" s="154"/>
      <c r="PYD108" s="154"/>
      <c r="PYE108" s="154"/>
      <c r="PYF108" s="154"/>
      <c r="PYG108" s="154"/>
      <c r="PYH108" s="154"/>
      <c r="PYI108" s="154"/>
      <c r="PYJ108" s="154"/>
      <c r="PYK108" s="154"/>
      <c r="PYL108" s="154"/>
      <c r="PYM108" s="154"/>
      <c r="PYN108" s="154"/>
      <c r="PYO108" s="154"/>
      <c r="PYP108" s="154"/>
      <c r="PYQ108" s="154"/>
      <c r="PYR108" s="154"/>
      <c r="PYS108" s="154"/>
      <c r="PYT108" s="154"/>
      <c r="PYU108" s="154"/>
      <c r="PYV108" s="154"/>
      <c r="PYW108" s="154"/>
      <c r="PYX108" s="154"/>
      <c r="PYY108" s="154"/>
      <c r="PYZ108" s="154"/>
      <c r="PZA108" s="154"/>
      <c r="PZB108" s="154"/>
      <c r="PZC108" s="154"/>
      <c r="PZD108" s="154"/>
      <c r="PZE108" s="154"/>
      <c r="PZF108" s="154"/>
      <c r="PZG108" s="154"/>
      <c r="PZH108" s="154"/>
      <c r="PZI108" s="154"/>
      <c r="PZJ108" s="154"/>
      <c r="PZK108" s="154"/>
      <c r="PZL108" s="154"/>
      <c r="PZM108" s="154"/>
      <c r="PZN108" s="154"/>
      <c r="PZO108" s="154"/>
      <c r="PZP108" s="154"/>
      <c r="PZQ108" s="154"/>
      <c r="PZR108" s="154"/>
      <c r="PZS108" s="154"/>
      <c r="PZT108" s="154"/>
      <c r="PZU108" s="154"/>
      <c r="PZV108" s="154"/>
      <c r="PZW108" s="154"/>
      <c r="PZX108" s="154"/>
      <c r="PZY108" s="154"/>
      <c r="PZZ108" s="154"/>
      <c r="QAA108" s="154"/>
      <c r="QAB108" s="154"/>
      <c r="QAC108" s="154"/>
      <c r="QAD108" s="154"/>
      <c r="QAE108" s="154"/>
      <c r="QAF108" s="154"/>
      <c r="QAG108" s="154"/>
      <c r="QAH108" s="154"/>
      <c r="QAI108" s="154"/>
      <c r="QAJ108" s="154"/>
      <c r="QAK108" s="154"/>
      <c r="QAL108" s="154"/>
      <c r="QAM108" s="154"/>
      <c r="QAN108" s="154"/>
      <c r="QAO108" s="154"/>
      <c r="QAP108" s="154"/>
      <c r="QAQ108" s="154"/>
      <c r="QAR108" s="154"/>
      <c r="QAS108" s="154"/>
      <c r="QAT108" s="154"/>
      <c r="QAU108" s="154"/>
      <c r="QAV108" s="154"/>
      <c r="QAW108" s="154"/>
      <c r="QAX108" s="154"/>
      <c r="QAY108" s="154"/>
      <c r="QAZ108" s="154"/>
      <c r="QBA108" s="154"/>
      <c r="QBB108" s="154"/>
      <c r="QBC108" s="154"/>
      <c r="QBD108" s="154"/>
      <c r="QBE108" s="154"/>
      <c r="QBF108" s="154"/>
      <c r="QBG108" s="154"/>
      <c r="QBH108" s="154"/>
      <c r="QBI108" s="154"/>
      <c r="QBJ108" s="154"/>
      <c r="QBK108" s="154"/>
      <c r="QBL108" s="154"/>
      <c r="QBM108" s="154"/>
      <c r="QBN108" s="154"/>
      <c r="QBO108" s="154"/>
      <c r="QBP108" s="154"/>
      <c r="QBQ108" s="154"/>
      <c r="QBR108" s="154"/>
      <c r="QBS108" s="154"/>
      <c r="QBT108" s="154"/>
      <c r="QBU108" s="154"/>
      <c r="QBV108" s="154"/>
      <c r="QBW108" s="154"/>
      <c r="QBX108" s="154"/>
      <c r="QBY108" s="154"/>
      <c r="QBZ108" s="154"/>
      <c r="QCA108" s="154"/>
      <c r="QCB108" s="154"/>
      <c r="QCC108" s="154"/>
      <c r="QCD108" s="154"/>
      <c r="QCE108" s="154"/>
      <c r="QCF108" s="154"/>
      <c r="QCG108" s="154"/>
      <c r="QCH108" s="154"/>
      <c r="QCI108" s="154"/>
      <c r="QCJ108" s="154"/>
      <c r="QCK108" s="154"/>
      <c r="QCL108" s="154"/>
      <c r="QCM108" s="154"/>
      <c r="QCN108" s="154"/>
      <c r="QCO108" s="154"/>
      <c r="QCP108" s="154"/>
      <c r="QCQ108" s="154"/>
      <c r="QCR108" s="154"/>
      <c r="QCS108" s="154"/>
      <c r="QCT108" s="154"/>
      <c r="QCU108" s="154"/>
      <c r="QCV108" s="154"/>
      <c r="QCW108" s="154"/>
      <c r="QCX108" s="154"/>
      <c r="QCY108" s="154"/>
      <c r="QCZ108" s="154"/>
      <c r="QDA108" s="154"/>
      <c r="QDB108" s="154"/>
      <c r="QDC108" s="154"/>
      <c r="QDD108" s="154"/>
      <c r="QDE108" s="154"/>
      <c r="QDF108" s="154"/>
      <c r="QDG108" s="154"/>
      <c r="QDH108" s="154"/>
      <c r="QDI108" s="154"/>
      <c r="QDJ108" s="154"/>
      <c r="QDK108" s="154"/>
      <c r="QDL108" s="154"/>
      <c r="QDM108" s="154"/>
      <c r="QDN108" s="154"/>
      <c r="QDO108" s="154"/>
      <c r="QDP108" s="154"/>
      <c r="QDQ108" s="154"/>
      <c r="QDR108" s="154"/>
      <c r="QDS108" s="154"/>
      <c r="QDT108" s="154"/>
      <c r="QDU108" s="154"/>
      <c r="QDV108" s="154"/>
      <c r="QDW108" s="154"/>
      <c r="QDX108" s="154"/>
      <c r="QDY108" s="154"/>
      <c r="QDZ108" s="154"/>
      <c r="QEA108" s="154"/>
      <c r="QEB108" s="154"/>
      <c r="QEC108" s="154"/>
      <c r="QED108" s="154"/>
      <c r="QEE108" s="154"/>
      <c r="QEF108" s="154"/>
      <c r="QEG108" s="154"/>
      <c r="QEH108" s="154"/>
      <c r="QEI108" s="154"/>
      <c r="QEJ108" s="154"/>
      <c r="QEK108" s="154"/>
      <c r="QEL108" s="154"/>
      <c r="QEM108" s="154"/>
      <c r="QEN108" s="154"/>
      <c r="QEO108" s="154"/>
      <c r="QEP108" s="154"/>
      <c r="QEQ108" s="154"/>
      <c r="QER108" s="154"/>
      <c r="QES108" s="154"/>
      <c r="QET108" s="154"/>
      <c r="QEU108" s="154"/>
      <c r="QEV108" s="154"/>
      <c r="QEW108" s="154"/>
      <c r="QEX108" s="154"/>
      <c r="QEY108" s="154"/>
      <c r="QEZ108" s="154"/>
      <c r="QFA108" s="154"/>
      <c r="QFB108" s="154"/>
      <c r="QFC108" s="154"/>
      <c r="QFD108" s="154"/>
      <c r="QFE108" s="154"/>
      <c r="QFF108" s="154"/>
      <c r="QFG108" s="154"/>
      <c r="QFH108" s="154"/>
      <c r="QFI108" s="154"/>
      <c r="QFJ108" s="154"/>
      <c r="QFK108" s="154"/>
      <c r="QFL108" s="154"/>
      <c r="QFM108" s="154"/>
      <c r="QFN108" s="154"/>
      <c r="QFO108" s="154"/>
      <c r="QFP108" s="154"/>
      <c r="QFQ108" s="154"/>
      <c r="QFR108" s="154"/>
      <c r="QFS108" s="154"/>
      <c r="QFT108" s="154"/>
      <c r="QFU108" s="154"/>
      <c r="QFV108" s="154"/>
      <c r="QFW108" s="154"/>
      <c r="QFX108" s="154"/>
      <c r="QFY108" s="154"/>
      <c r="QFZ108" s="154"/>
      <c r="QGA108" s="154"/>
      <c r="QGB108" s="154"/>
      <c r="QGC108" s="154"/>
      <c r="QGD108" s="154"/>
      <c r="QGE108" s="154"/>
      <c r="QGF108" s="154"/>
      <c r="QGG108" s="154"/>
      <c r="QGH108" s="154"/>
      <c r="QGI108" s="154"/>
      <c r="QGJ108" s="154"/>
      <c r="QGK108" s="154"/>
      <c r="QGL108" s="154"/>
      <c r="QGM108" s="154"/>
      <c r="QGN108" s="154"/>
      <c r="QGO108" s="154"/>
      <c r="QGP108" s="154"/>
      <c r="QGQ108" s="154"/>
      <c r="QGR108" s="154"/>
      <c r="QGS108" s="154"/>
      <c r="QGT108" s="154"/>
      <c r="QGU108" s="154"/>
      <c r="QGV108" s="154"/>
      <c r="QGW108" s="154"/>
      <c r="QGX108" s="154"/>
      <c r="QGY108" s="154"/>
      <c r="QGZ108" s="154"/>
      <c r="QHA108" s="154"/>
      <c r="QHB108" s="154"/>
      <c r="QHC108" s="154"/>
      <c r="QHD108" s="154"/>
      <c r="QHE108" s="154"/>
      <c r="QHF108" s="154"/>
      <c r="QHG108" s="154"/>
      <c r="QHH108" s="154"/>
      <c r="QHI108" s="154"/>
      <c r="QHJ108" s="154"/>
      <c r="QHK108" s="154"/>
      <c r="QHL108" s="154"/>
      <c r="QHM108" s="154"/>
      <c r="QHN108" s="154"/>
      <c r="QHO108" s="154"/>
      <c r="QHP108" s="154"/>
      <c r="QHQ108" s="154"/>
      <c r="QHR108" s="154"/>
      <c r="QHS108" s="154"/>
      <c r="QHT108" s="154"/>
      <c r="QHU108" s="154"/>
      <c r="QHV108" s="154"/>
      <c r="QHW108" s="154"/>
      <c r="QHX108" s="154"/>
      <c r="QHY108" s="154"/>
      <c r="QHZ108" s="154"/>
      <c r="QIA108" s="154"/>
      <c r="QIB108" s="154"/>
      <c r="QIC108" s="154"/>
      <c r="QID108" s="154"/>
      <c r="QIE108" s="154"/>
      <c r="QIF108" s="154"/>
      <c r="QIG108" s="154"/>
      <c r="QIH108" s="154"/>
      <c r="QII108" s="154"/>
      <c r="QIJ108" s="154"/>
      <c r="QIK108" s="154"/>
      <c r="QIL108" s="154"/>
      <c r="QIM108" s="154"/>
      <c r="QIN108" s="154"/>
      <c r="QIO108" s="154"/>
      <c r="QIP108" s="154"/>
      <c r="QIQ108" s="154"/>
      <c r="QIR108" s="154"/>
      <c r="QIS108" s="154"/>
      <c r="QIT108" s="154"/>
      <c r="QIU108" s="154"/>
      <c r="QIV108" s="154"/>
      <c r="QIW108" s="154"/>
      <c r="QIX108" s="154"/>
      <c r="QIY108" s="154"/>
      <c r="QIZ108" s="154"/>
      <c r="QJA108" s="154"/>
      <c r="QJB108" s="154"/>
      <c r="QJC108" s="154"/>
      <c r="QJD108" s="154"/>
      <c r="QJE108" s="154"/>
      <c r="QJF108" s="154"/>
      <c r="QJG108" s="154"/>
      <c r="QJH108" s="154"/>
      <c r="QJI108" s="154"/>
      <c r="QJJ108" s="154"/>
      <c r="QJK108" s="154"/>
      <c r="QJL108" s="154"/>
      <c r="QJM108" s="154"/>
      <c r="QJN108" s="154"/>
      <c r="QJO108" s="154"/>
      <c r="QJP108" s="154"/>
      <c r="QJQ108" s="154"/>
      <c r="QJR108" s="154"/>
      <c r="QJS108" s="154"/>
      <c r="QJT108" s="154"/>
      <c r="QJU108" s="154"/>
      <c r="QJV108" s="154"/>
      <c r="QJW108" s="154"/>
      <c r="QJX108" s="154"/>
      <c r="QJY108" s="154"/>
      <c r="QJZ108" s="154"/>
      <c r="QKA108" s="154"/>
      <c r="QKB108" s="154"/>
      <c r="QKC108" s="154"/>
      <c r="QKD108" s="154"/>
      <c r="QKE108" s="154"/>
      <c r="QKF108" s="154"/>
      <c r="QKG108" s="154"/>
      <c r="QKH108" s="154"/>
      <c r="QKI108" s="154"/>
      <c r="QKJ108" s="154"/>
      <c r="QKK108" s="154"/>
      <c r="QKL108" s="154"/>
      <c r="QKM108" s="154"/>
      <c r="QKN108" s="154"/>
      <c r="QKO108" s="154"/>
      <c r="QKP108" s="154"/>
      <c r="QKQ108" s="154"/>
      <c r="QKR108" s="154"/>
      <c r="QKS108" s="154"/>
      <c r="QKT108" s="154"/>
      <c r="QKU108" s="154"/>
      <c r="QKV108" s="154"/>
      <c r="QKW108" s="154"/>
      <c r="QKX108" s="154"/>
      <c r="QKY108" s="154"/>
      <c r="QKZ108" s="154"/>
      <c r="QLA108" s="154"/>
      <c r="QLB108" s="154"/>
      <c r="QLC108" s="154"/>
      <c r="QLD108" s="154"/>
      <c r="QLE108" s="154"/>
      <c r="QLF108" s="154"/>
      <c r="QLG108" s="154"/>
      <c r="QLH108" s="154"/>
      <c r="QLI108" s="154"/>
      <c r="QLJ108" s="154"/>
      <c r="QLK108" s="154"/>
      <c r="QLL108" s="154"/>
      <c r="QLM108" s="154"/>
      <c r="QLN108" s="154"/>
      <c r="QLO108" s="154"/>
      <c r="QLP108" s="154"/>
      <c r="QLQ108" s="154"/>
      <c r="QLR108" s="154"/>
      <c r="QLS108" s="154"/>
      <c r="QLT108" s="154"/>
      <c r="QLU108" s="154"/>
      <c r="QLV108" s="154"/>
      <c r="QLW108" s="154"/>
      <c r="QLX108" s="154"/>
      <c r="QLY108" s="154"/>
      <c r="QLZ108" s="154"/>
      <c r="QMA108" s="154"/>
      <c r="QMB108" s="154"/>
      <c r="QMC108" s="154"/>
      <c r="QMD108" s="154"/>
      <c r="QME108" s="154"/>
      <c r="QMF108" s="154"/>
      <c r="QMG108" s="154"/>
      <c r="QMH108" s="154"/>
      <c r="QMI108" s="154"/>
      <c r="QMJ108" s="154"/>
      <c r="QMK108" s="154"/>
      <c r="QML108" s="154"/>
      <c r="QMM108" s="154"/>
      <c r="QMN108" s="154"/>
      <c r="QMO108" s="154"/>
      <c r="QMP108" s="154"/>
      <c r="QMQ108" s="154"/>
      <c r="QMR108" s="154"/>
      <c r="QMS108" s="154"/>
      <c r="QMT108" s="154"/>
      <c r="QMU108" s="154"/>
      <c r="QMV108" s="154"/>
      <c r="QMW108" s="154"/>
      <c r="QMX108" s="154"/>
      <c r="QMY108" s="154"/>
      <c r="QMZ108" s="154"/>
      <c r="QNA108" s="154"/>
      <c r="QNB108" s="154"/>
      <c r="QNC108" s="154"/>
      <c r="QND108" s="154"/>
      <c r="QNE108" s="154"/>
      <c r="QNF108" s="154"/>
      <c r="QNG108" s="154"/>
      <c r="QNH108" s="154"/>
      <c r="QNI108" s="154"/>
      <c r="QNJ108" s="154"/>
      <c r="QNK108" s="154"/>
      <c r="QNL108" s="154"/>
      <c r="QNM108" s="154"/>
      <c r="QNN108" s="154"/>
      <c r="QNO108" s="154"/>
      <c r="QNP108" s="154"/>
      <c r="QNQ108" s="154"/>
      <c r="QNR108" s="154"/>
      <c r="QNS108" s="154"/>
      <c r="QNT108" s="154"/>
      <c r="QNU108" s="154"/>
      <c r="QNV108" s="154"/>
      <c r="QNW108" s="154"/>
      <c r="QNX108" s="154"/>
      <c r="QNY108" s="154"/>
      <c r="QNZ108" s="154"/>
      <c r="QOA108" s="154"/>
      <c r="QOB108" s="154"/>
      <c r="QOC108" s="154"/>
      <c r="QOD108" s="154"/>
      <c r="QOE108" s="154"/>
      <c r="QOF108" s="154"/>
      <c r="QOG108" s="154"/>
      <c r="QOH108" s="154"/>
      <c r="QOI108" s="154"/>
      <c r="QOJ108" s="154"/>
      <c r="QOK108" s="154"/>
      <c r="QOL108" s="154"/>
      <c r="QOM108" s="154"/>
      <c r="QON108" s="154"/>
      <c r="QOO108" s="154"/>
      <c r="QOP108" s="154"/>
      <c r="QOQ108" s="154"/>
      <c r="QOR108" s="154"/>
      <c r="QOS108" s="154"/>
      <c r="QOT108" s="154"/>
      <c r="QOU108" s="154"/>
      <c r="QOV108" s="154"/>
      <c r="QOW108" s="154"/>
      <c r="QOX108" s="154"/>
      <c r="QOY108" s="154"/>
      <c r="QOZ108" s="154"/>
      <c r="QPA108" s="154"/>
      <c r="QPB108" s="154"/>
      <c r="QPC108" s="154"/>
      <c r="QPD108" s="154"/>
      <c r="QPE108" s="154"/>
      <c r="QPF108" s="154"/>
      <c r="QPG108" s="154"/>
      <c r="QPH108" s="154"/>
      <c r="QPI108" s="154"/>
      <c r="QPJ108" s="154"/>
      <c r="QPK108" s="154"/>
      <c r="QPL108" s="154"/>
      <c r="QPM108" s="154"/>
      <c r="QPN108" s="154"/>
      <c r="QPO108" s="154"/>
      <c r="QPP108" s="154"/>
      <c r="QPQ108" s="154"/>
      <c r="QPR108" s="154"/>
      <c r="QPS108" s="154"/>
      <c r="QPT108" s="154"/>
      <c r="QPU108" s="154"/>
      <c r="QPV108" s="154"/>
      <c r="QPW108" s="154"/>
      <c r="QPX108" s="154"/>
      <c r="QPY108" s="154"/>
      <c r="QPZ108" s="154"/>
      <c r="QQA108" s="154"/>
      <c r="QQB108" s="154"/>
      <c r="QQC108" s="154"/>
      <c r="QQD108" s="154"/>
      <c r="QQE108" s="154"/>
      <c r="QQF108" s="154"/>
      <c r="QQG108" s="154"/>
      <c r="QQH108" s="154"/>
      <c r="QQI108" s="154"/>
      <c r="QQJ108" s="154"/>
      <c r="QQK108" s="154"/>
      <c r="QQL108" s="154"/>
      <c r="QQM108" s="154"/>
      <c r="QQN108" s="154"/>
      <c r="QQO108" s="154"/>
      <c r="QQP108" s="154"/>
      <c r="QQQ108" s="154"/>
      <c r="QQR108" s="154"/>
      <c r="QQS108" s="154"/>
      <c r="QQT108" s="154"/>
      <c r="QQU108" s="154"/>
      <c r="QQV108" s="154"/>
      <c r="QQW108" s="154"/>
      <c r="QQX108" s="154"/>
      <c r="QQY108" s="154"/>
      <c r="QQZ108" s="154"/>
      <c r="QRA108" s="154"/>
      <c r="QRB108" s="154"/>
      <c r="QRC108" s="154"/>
      <c r="QRD108" s="154"/>
      <c r="QRE108" s="154"/>
      <c r="QRF108" s="154"/>
      <c r="QRG108" s="154"/>
      <c r="QRH108" s="154"/>
      <c r="QRI108" s="154"/>
      <c r="QRJ108" s="154"/>
      <c r="QRK108" s="154"/>
      <c r="QRL108" s="154"/>
      <c r="QRM108" s="154"/>
      <c r="QRN108" s="154"/>
      <c r="QRO108" s="154"/>
      <c r="QRP108" s="154"/>
      <c r="QRQ108" s="154"/>
      <c r="QRR108" s="154"/>
      <c r="QRS108" s="154"/>
      <c r="QRT108" s="154"/>
      <c r="QRU108" s="154"/>
      <c r="QRV108" s="154"/>
      <c r="QRW108" s="154"/>
      <c r="QRX108" s="154"/>
      <c r="QRY108" s="154"/>
      <c r="QRZ108" s="154"/>
      <c r="QSA108" s="154"/>
      <c r="QSB108" s="154"/>
      <c r="QSC108" s="154"/>
      <c r="QSD108" s="154"/>
      <c r="QSE108" s="154"/>
      <c r="QSF108" s="154"/>
      <c r="QSG108" s="154"/>
      <c r="QSH108" s="154"/>
      <c r="QSI108" s="154"/>
      <c r="QSJ108" s="154"/>
      <c r="QSK108" s="154"/>
      <c r="QSL108" s="154"/>
      <c r="QSM108" s="154"/>
      <c r="QSN108" s="154"/>
      <c r="QSO108" s="154"/>
      <c r="QSP108" s="154"/>
      <c r="QSQ108" s="154"/>
      <c r="QSR108" s="154"/>
      <c r="QSS108" s="154"/>
      <c r="QST108" s="154"/>
      <c r="QSU108" s="154"/>
      <c r="QSV108" s="154"/>
      <c r="QSW108" s="154"/>
      <c r="QSX108" s="154"/>
      <c r="QSY108" s="154"/>
      <c r="QSZ108" s="154"/>
      <c r="QTA108" s="154"/>
      <c r="QTB108" s="154"/>
      <c r="QTC108" s="154"/>
      <c r="QTD108" s="154"/>
      <c r="QTE108" s="154"/>
      <c r="QTF108" s="154"/>
      <c r="QTG108" s="154"/>
      <c r="QTH108" s="154"/>
      <c r="QTI108" s="154"/>
      <c r="QTJ108" s="154"/>
      <c r="QTK108" s="154"/>
      <c r="QTL108" s="154"/>
      <c r="QTM108" s="154"/>
      <c r="QTN108" s="154"/>
      <c r="QTO108" s="154"/>
      <c r="QTP108" s="154"/>
      <c r="QTQ108" s="154"/>
      <c r="QTR108" s="154"/>
      <c r="QTS108" s="154"/>
      <c r="QTT108" s="154"/>
      <c r="QTU108" s="154"/>
      <c r="QTV108" s="154"/>
      <c r="QTW108" s="154"/>
      <c r="QTX108" s="154"/>
      <c r="QTY108" s="154"/>
      <c r="QTZ108" s="154"/>
      <c r="QUA108" s="154"/>
      <c r="QUB108" s="154"/>
      <c r="QUC108" s="154"/>
      <c r="QUD108" s="154"/>
      <c r="QUE108" s="154"/>
      <c r="QUF108" s="154"/>
      <c r="QUG108" s="154"/>
      <c r="QUH108" s="154"/>
      <c r="QUI108" s="154"/>
      <c r="QUJ108" s="154"/>
      <c r="QUK108" s="154"/>
      <c r="QUL108" s="154"/>
      <c r="QUM108" s="154"/>
      <c r="QUN108" s="154"/>
      <c r="QUO108" s="154"/>
      <c r="QUP108" s="154"/>
      <c r="QUQ108" s="154"/>
      <c r="QUR108" s="154"/>
      <c r="QUS108" s="154"/>
      <c r="QUT108" s="154"/>
      <c r="QUU108" s="154"/>
      <c r="QUV108" s="154"/>
      <c r="QUW108" s="154"/>
      <c r="QUX108" s="154"/>
      <c r="QUY108" s="154"/>
      <c r="QUZ108" s="154"/>
      <c r="QVA108" s="154"/>
      <c r="QVB108" s="154"/>
      <c r="QVC108" s="154"/>
      <c r="QVD108" s="154"/>
      <c r="QVE108" s="154"/>
      <c r="QVF108" s="154"/>
      <c r="QVG108" s="154"/>
      <c r="QVH108" s="154"/>
      <c r="QVI108" s="154"/>
      <c r="QVJ108" s="154"/>
      <c r="QVK108" s="154"/>
      <c r="QVL108" s="154"/>
      <c r="QVM108" s="154"/>
      <c r="QVN108" s="154"/>
      <c r="QVO108" s="154"/>
      <c r="QVP108" s="154"/>
      <c r="QVQ108" s="154"/>
      <c r="QVR108" s="154"/>
      <c r="QVS108" s="154"/>
      <c r="QVT108" s="154"/>
      <c r="QVU108" s="154"/>
      <c r="QVV108" s="154"/>
      <c r="QVW108" s="154"/>
      <c r="QVX108" s="154"/>
      <c r="QVY108" s="154"/>
      <c r="QVZ108" s="154"/>
      <c r="QWA108" s="154"/>
      <c r="QWB108" s="154"/>
      <c r="QWC108" s="154"/>
      <c r="QWD108" s="154"/>
      <c r="QWE108" s="154"/>
      <c r="QWF108" s="154"/>
      <c r="QWG108" s="154"/>
      <c r="QWH108" s="154"/>
      <c r="QWI108" s="154"/>
      <c r="QWJ108" s="154"/>
      <c r="QWK108" s="154"/>
      <c r="QWL108" s="154"/>
      <c r="QWM108" s="154"/>
      <c r="QWN108" s="154"/>
      <c r="QWO108" s="154"/>
      <c r="QWP108" s="154"/>
      <c r="QWQ108" s="154"/>
      <c r="QWR108" s="154"/>
      <c r="QWS108" s="154"/>
      <c r="QWT108" s="154"/>
      <c r="QWU108" s="154"/>
      <c r="QWV108" s="154"/>
      <c r="QWW108" s="154"/>
      <c r="QWX108" s="154"/>
      <c r="QWY108" s="154"/>
      <c r="QWZ108" s="154"/>
      <c r="QXA108" s="154"/>
      <c r="QXB108" s="154"/>
      <c r="QXC108" s="154"/>
      <c r="QXD108" s="154"/>
      <c r="QXE108" s="154"/>
      <c r="QXF108" s="154"/>
      <c r="QXG108" s="154"/>
      <c r="QXH108" s="154"/>
      <c r="QXI108" s="154"/>
      <c r="QXJ108" s="154"/>
      <c r="QXK108" s="154"/>
      <c r="QXL108" s="154"/>
      <c r="QXM108" s="154"/>
      <c r="QXN108" s="154"/>
      <c r="QXO108" s="154"/>
      <c r="QXP108" s="154"/>
      <c r="QXQ108" s="154"/>
      <c r="QXR108" s="154"/>
      <c r="QXS108" s="154"/>
      <c r="QXT108" s="154"/>
      <c r="QXU108" s="154"/>
      <c r="QXV108" s="154"/>
      <c r="QXW108" s="154"/>
      <c r="QXX108" s="154"/>
      <c r="QXY108" s="154"/>
      <c r="QXZ108" s="154"/>
      <c r="QYA108" s="154"/>
      <c r="QYB108" s="154"/>
      <c r="QYC108" s="154"/>
      <c r="QYD108" s="154"/>
      <c r="QYE108" s="154"/>
      <c r="QYF108" s="154"/>
      <c r="QYG108" s="154"/>
      <c r="QYH108" s="154"/>
      <c r="QYI108" s="154"/>
      <c r="QYJ108" s="154"/>
      <c r="QYK108" s="154"/>
      <c r="QYL108" s="154"/>
      <c r="QYM108" s="154"/>
      <c r="QYN108" s="154"/>
      <c r="QYO108" s="154"/>
      <c r="QYP108" s="154"/>
      <c r="QYQ108" s="154"/>
      <c r="QYR108" s="154"/>
      <c r="QYS108" s="154"/>
      <c r="QYT108" s="154"/>
      <c r="QYU108" s="154"/>
      <c r="QYV108" s="154"/>
      <c r="QYW108" s="154"/>
      <c r="QYX108" s="154"/>
      <c r="QYY108" s="154"/>
      <c r="QYZ108" s="154"/>
      <c r="QZA108" s="154"/>
      <c r="QZB108" s="154"/>
      <c r="QZC108" s="154"/>
      <c r="QZD108" s="154"/>
      <c r="QZE108" s="154"/>
      <c r="QZF108" s="154"/>
      <c r="QZG108" s="154"/>
      <c r="QZH108" s="154"/>
      <c r="QZI108" s="154"/>
      <c r="QZJ108" s="154"/>
      <c r="QZK108" s="154"/>
      <c r="QZL108" s="154"/>
      <c r="QZM108" s="154"/>
      <c r="QZN108" s="154"/>
      <c r="QZO108" s="154"/>
      <c r="QZP108" s="154"/>
      <c r="QZQ108" s="154"/>
      <c r="QZR108" s="154"/>
      <c r="QZS108" s="154"/>
      <c r="QZT108" s="154"/>
      <c r="QZU108" s="154"/>
      <c r="QZV108" s="154"/>
      <c r="QZW108" s="154"/>
      <c r="QZX108" s="154"/>
      <c r="QZY108" s="154"/>
      <c r="QZZ108" s="154"/>
      <c r="RAA108" s="154"/>
      <c r="RAB108" s="154"/>
      <c r="RAC108" s="154"/>
      <c r="RAD108" s="154"/>
      <c r="RAE108" s="154"/>
      <c r="RAF108" s="154"/>
      <c r="RAG108" s="154"/>
      <c r="RAH108" s="154"/>
      <c r="RAI108" s="154"/>
      <c r="RAJ108" s="154"/>
      <c r="RAK108" s="154"/>
      <c r="RAL108" s="154"/>
      <c r="RAM108" s="154"/>
      <c r="RAN108" s="154"/>
      <c r="RAO108" s="154"/>
      <c r="RAP108" s="154"/>
      <c r="RAQ108" s="154"/>
      <c r="RAR108" s="154"/>
      <c r="RAS108" s="154"/>
      <c r="RAT108" s="154"/>
      <c r="RAU108" s="154"/>
      <c r="RAV108" s="154"/>
      <c r="RAW108" s="154"/>
      <c r="RAX108" s="154"/>
      <c r="RAY108" s="154"/>
      <c r="RAZ108" s="154"/>
      <c r="RBA108" s="154"/>
      <c r="RBB108" s="154"/>
      <c r="RBC108" s="154"/>
      <c r="RBD108" s="154"/>
      <c r="RBE108" s="154"/>
      <c r="RBF108" s="154"/>
      <c r="RBG108" s="154"/>
      <c r="RBH108" s="154"/>
      <c r="RBI108" s="154"/>
      <c r="RBJ108" s="154"/>
      <c r="RBK108" s="154"/>
      <c r="RBL108" s="154"/>
      <c r="RBM108" s="154"/>
      <c r="RBN108" s="154"/>
      <c r="RBO108" s="154"/>
      <c r="RBP108" s="154"/>
      <c r="RBQ108" s="154"/>
      <c r="RBR108" s="154"/>
      <c r="RBS108" s="154"/>
      <c r="RBT108" s="154"/>
      <c r="RBU108" s="154"/>
      <c r="RBV108" s="154"/>
      <c r="RBW108" s="154"/>
      <c r="RBX108" s="154"/>
      <c r="RBY108" s="154"/>
      <c r="RBZ108" s="154"/>
      <c r="RCA108" s="154"/>
      <c r="RCB108" s="154"/>
      <c r="RCC108" s="154"/>
      <c r="RCD108" s="154"/>
      <c r="RCE108" s="154"/>
      <c r="RCF108" s="154"/>
      <c r="RCG108" s="154"/>
      <c r="RCH108" s="154"/>
      <c r="RCI108" s="154"/>
      <c r="RCJ108" s="154"/>
      <c r="RCK108" s="154"/>
      <c r="RCL108" s="154"/>
      <c r="RCM108" s="154"/>
      <c r="RCN108" s="154"/>
      <c r="RCO108" s="154"/>
      <c r="RCP108" s="154"/>
      <c r="RCQ108" s="154"/>
      <c r="RCR108" s="154"/>
      <c r="RCS108" s="154"/>
      <c r="RCT108" s="154"/>
      <c r="RCU108" s="154"/>
      <c r="RCV108" s="154"/>
      <c r="RCW108" s="154"/>
      <c r="RCX108" s="154"/>
      <c r="RCY108" s="154"/>
      <c r="RCZ108" s="154"/>
      <c r="RDA108" s="154"/>
      <c r="RDB108" s="154"/>
      <c r="RDC108" s="154"/>
      <c r="RDD108" s="154"/>
      <c r="RDE108" s="154"/>
      <c r="RDF108" s="154"/>
      <c r="RDG108" s="154"/>
      <c r="RDH108" s="154"/>
      <c r="RDI108" s="154"/>
      <c r="RDJ108" s="154"/>
      <c r="RDK108" s="154"/>
      <c r="RDL108" s="154"/>
      <c r="RDM108" s="154"/>
      <c r="RDN108" s="154"/>
      <c r="RDO108" s="154"/>
      <c r="RDP108" s="154"/>
      <c r="RDQ108" s="154"/>
      <c r="RDR108" s="154"/>
      <c r="RDS108" s="154"/>
      <c r="RDT108" s="154"/>
      <c r="RDU108" s="154"/>
      <c r="RDV108" s="154"/>
      <c r="RDW108" s="154"/>
      <c r="RDX108" s="154"/>
      <c r="RDY108" s="154"/>
      <c r="RDZ108" s="154"/>
      <c r="REA108" s="154"/>
      <c r="REB108" s="154"/>
      <c r="REC108" s="154"/>
      <c r="RED108" s="154"/>
      <c r="REE108" s="154"/>
      <c r="REF108" s="154"/>
      <c r="REG108" s="154"/>
      <c r="REH108" s="154"/>
      <c r="REI108" s="154"/>
      <c r="REJ108" s="154"/>
      <c r="REK108" s="154"/>
      <c r="REL108" s="154"/>
      <c r="REM108" s="154"/>
      <c r="REN108" s="154"/>
      <c r="REO108" s="154"/>
      <c r="REP108" s="154"/>
      <c r="REQ108" s="154"/>
      <c r="RER108" s="154"/>
      <c r="RES108" s="154"/>
      <c r="RET108" s="154"/>
      <c r="REU108" s="154"/>
      <c r="REV108" s="154"/>
      <c r="REW108" s="154"/>
      <c r="REX108" s="154"/>
      <c r="REY108" s="154"/>
      <c r="REZ108" s="154"/>
      <c r="RFA108" s="154"/>
      <c r="RFB108" s="154"/>
      <c r="RFC108" s="154"/>
      <c r="RFD108" s="154"/>
      <c r="RFE108" s="154"/>
      <c r="RFF108" s="154"/>
      <c r="RFG108" s="154"/>
      <c r="RFH108" s="154"/>
      <c r="RFI108" s="154"/>
      <c r="RFJ108" s="154"/>
      <c r="RFK108" s="154"/>
      <c r="RFL108" s="154"/>
      <c r="RFM108" s="154"/>
      <c r="RFN108" s="154"/>
      <c r="RFO108" s="154"/>
      <c r="RFP108" s="154"/>
      <c r="RFQ108" s="154"/>
      <c r="RFR108" s="154"/>
      <c r="RFS108" s="154"/>
      <c r="RFT108" s="154"/>
      <c r="RFU108" s="154"/>
      <c r="RFV108" s="154"/>
      <c r="RFW108" s="154"/>
      <c r="RFX108" s="154"/>
      <c r="RFY108" s="154"/>
      <c r="RFZ108" s="154"/>
      <c r="RGA108" s="154"/>
      <c r="RGB108" s="154"/>
      <c r="RGC108" s="154"/>
      <c r="RGD108" s="154"/>
      <c r="RGE108" s="154"/>
      <c r="RGF108" s="154"/>
      <c r="RGG108" s="154"/>
      <c r="RGH108" s="154"/>
      <c r="RGI108" s="154"/>
      <c r="RGJ108" s="154"/>
      <c r="RGK108" s="154"/>
      <c r="RGL108" s="154"/>
      <c r="RGM108" s="154"/>
      <c r="RGN108" s="154"/>
      <c r="RGO108" s="154"/>
      <c r="RGP108" s="154"/>
      <c r="RGQ108" s="154"/>
      <c r="RGR108" s="154"/>
      <c r="RGS108" s="154"/>
      <c r="RGT108" s="154"/>
      <c r="RGU108" s="154"/>
      <c r="RGV108" s="154"/>
      <c r="RGW108" s="154"/>
      <c r="RGX108" s="154"/>
      <c r="RGY108" s="154"/>
      <c r="RGZ108" s="154"/>
      <c r="RHA108" s="154"/>
      <c r="RHB108" s="154"/>
      <c r="RHC108" s="154"/>
      <c r="RHD108" s="154"/>
      <c r="RHE108" s="154"/>
      <c r="RHF108" s="154"/>
      <c r="RHG108" s="154"/>
      <c r="RHH108" s="154"/>
      <c r="RHI108" s="154"/>
      <c r="RHJ108" s="154"/>
      <c r="RHK108" s="154"/>
      <c r="RHL108" s="154"/>
      <c r="RHM108" s="154"/>
      <c r="RHN108" s="154"/>
      <c r="RHO108" s="154"/>
      <c r="RHP108" s="154"/>
      <c r="RHQ108" s="154"/>
      <c r="RHR108" s="154"/>
      <c r="RHS108" s="154"/>
      <c r="RHT108" s="154"/>
      <c r="RHU108" s="154"/>
      <c r="RHV108" s="154"/>
      <c r="RHW108" s="154"/>
      <c r="RHX108" s="154"/>
      <c r="RHY108" s="154"/>
      <c r="RHZ108" s="154"/>
      <c r="RIA108" s="154"/>
      <c r="RIB108" s="154"/>
      <c r="RIC108" s="154"/>
      <c r="RID108" s="154"/>
      <c r="RIE108" s="154"/>
      <c r="RIF108" s="154"/>
      <c r="RIG108" s="154"/>
      <c r="RIH108" s="154"/>
      <c r="RII108" s="154"/>
      <c r="RIJ108" s="154"/>
      <c r="RIK108" s="154"/>
      <c r="RIL108" s="154"/>
      <c r="RIM108" s="154"/>
      <c r="RIN108" s="154"/>
      <c r="RIO108" s="154"/>
      <c r="RIP108" s="154"/>
      <c r="RIQ108" s="154"/>
      <c r="RIR108" s="154"/>
      <c r="RIS108" s="154"/>
      <c r="RIT108" s="154"/>
      <c r="RIU108" s="154"/>
      <c r="RIV108" s="154"/>
      <c r="RIW108" s="154"/>
      <c r="RIX108" s="154"/>
      <c r="RIY108" s="154"/>
      <c r="RIZ108" s="154"/>
      <c r="RJA108" s="154"/>
      <c r="RJB108" s="154"/>
      <c r="RJC108" s="154"/>
      <c r="RJD108" s="154"/>
      <c r="RJE108" s="154"/>
      <c r="RJF108" s="154"/>
      <c r="RJG108" s="154"/>
      <c r="RJH108" s="154"/>
      <c r="RJI108" s="154"/>
      <c r="RJJ108" s="154"/>
      <c r="RJK108" s="154"/>
      <c r="RJL108" s="154"/>
      <c r="RJM108" s="154"/>
      <c r="RJN108" s="154"/>
      <c r="RJO108" s="154"/>
      <c r="RJP108" s="154"/>
      <c r="RJQ108" s="154"/>
      <c r="RJR108" s="154"/>
      <c r="RJS108" s="154"/>
      <c r="RJT108" s="154"/>
      <c r="RJU108" s="154"/>
      <c r="RJV108" s="154"/>
      <c r="RJW108" s="154"/>
      <c r="RJX108" s="154"/>
      <c r="RJY108" s="154"/>
      <c r="RJZ108" s="154"/>
      <c r="RKA108" s="154"/>
      <c r="RKB108" s="154"/>
      <c r="RKC108" s="154"/>
      <c r="RKD108" s="154"/>
      <c r="RKE108" s="154"/>
      <c r="RKF108" s="154"/>
      <c r="RKG108" s="154"/>
      <c r="RKH108" s="154"/>
      <c r="RKI108" s="154"/>
      <c r="RKJ108" s="154"/>
      <c r="RKK108" s="154"/>
      <c r="RKL108" s="154"/>
      <c r="RKM108" s="154"/>
      <c r="RKN108" s="154"/>
      <c r="RKO108" s="154"/>
      <c r="RKP108" s="154"/>
      <c r="RKQ108" s="154"/>
      <c r="RKR108" s="154"/>
      <c r="RKS108" s="154"/>
      <c r="RKT108" s="154"/>
      <c r="RKU108" s="154"/>
      <c r="RKV108" s="154"/>
      <c r="RKW108" s="154"/>
      <c r="RKX108" s="154"/>
      <c r="RKY108" s="154"/>
      <c r="RKZ108" s="154"/>
      <c r="RLA108" s="154"/>
      <c r="RLB108" s="154"/>
      <c r="RLC108" s="154"/>
      <c r="RLD108" s="154"/>
      <c r="RLE108" s="154"/>
      <c r="RLF108" s="154"/>
      <c r="RLG108" s="154"/>
      <c r="RLH108" s="154"/>
      <c r="RLI108" s="154"/>
      <c r="RLJ108" s="154"/>
      <c r="RLK108" s="154"/>
      <c r="RLL108" s="154"/>
      <c r="RLM108" s="154"/>
      <c r="RLN108" s="154"/>
      <c r="RLO108" s="154"/>
      <c r="RLP108" s="154"/>
      <c r="RLQ108" s="154"/>
      <c r="RLR108" s="154"/>
      <c r="RLS108" s="154"/>
      <c r="RLT108" s="154"/>
      <c r="RLU108" s="154"/>
      <c r="RLV108" s="154"/>
      <c r="RLW108" s="154"/>
      <c r="RLX108" s="154"/>
      <c r="RLY108" s="154"/>
      <c r="RLZ108" s="154"/>
      <c r="RMA108" s="154"/>
      <c r="RMB108" s="154"/>
      <c r="RMC108" s="154"/>
      <c r="RMD108" s="154"/>
      <c r="RME108" s="154"/>
      <c r="RMF108" s="154"/>
      <c r="RMG108" s="154"/>
      <c r="RMH108" s="154"/>
      <c r="RMI108" s="154"/>
      <c r="RMJ108" s="154"/>
      <c r="RMK108" s="154"/>
      <c r="RML108" s="154"/>
      <c r="RMM108" s="154"/>
      <c r="RMN108" s="154"/>
      <c r="RMO108" s="154"/>
      <c r="RMP108" s="154"/>
      <c r="RMQ108" s="154"/>
      <c r="RMR108" s="154"/>
      <c r="RMS108" s="154"/>
      <c r="RMT108" s="154"/>
      <c r="RMU108" s="154"/>
      <c r="RMV108" s="154"/>
      <c r="RMW108" s="154"/>
      <c r="RMX108" s="154"/>
      <c r="RMY108" s="154"/>
      <c r="RMZ108" s="154"/>
      <c r="RNA108" s="154"/>
      <c r="RNB108" s="154"/>
      <c r="RNC108" s="154"/>
      <c r="RND108" s="154"/>
      <c r="RNE108" s="154"/>
      <c r="RNF108" s="154"/>
      <c r="RNG108" s="154"/>
      <c r="RNH108" s="154"/>
      <c r="RNI108" s="154"/>
      <c r="RNJ108" s="154"/>
      <c r="RNK108" s="154"/>
      <c r="RNL108" s="154"/>
      <c r="RNM108" s="154"/>
      <c r="RNN108" s="154"/>
      <c r="RNO108" s="154"/>
      <c r="RNP108" s="154"/>
      <c r="RNQ108" s="154"/>
      <c r="RNR108" s="154"/>
      <c r="RNS108" s="154"/>
      <c r="RNT108" s="154"/>
      <c r="RNU108" s="154"/>
      <c r="RNV108" s="154"/>
      <c r="RNW108" s="154"/>
      <c r="RNX108" s="154"/>
      <c r="RNY108" s="154"/>
      <c r="RNZ108" s="154"/>
      <c r="ROA108" s="154"/>
      <c r="ROB108" s="154"/>
      <c r="ROC108" s="154"/>
      <c r="ROD108" s="154"/>
      <c r="ROE108" s="154"/>
      <c r="ROF108" s="154"/>
      <c r="ROG108" s="154"/>
      <c r="ROH108" s="154"/>
      <c r="ROI108" s="154"/>
      <c r="ROJ108" s="154"/>
      <c r="ROK108" s="154"/>
      <c r="ROL108" s="154"/>
      <c r="ROM108" s="154"/>
      <c r="RON108" s="154"/>
      <c r="ROO108" s="154"/>
      <c r="ROP108" s="154"/>
      <c r="ROQ108" s="154"/>
      <c r="ROR108" s="154"/>
      <c r="ROS108" s="154"/>
      <c r="ROT108" s="154"/>
      <c r="ROU108" s="154"/>
      <c r="ROV108" s="154"/>
      <c r="ROW108" s="154"/>
      <c r="ROX108" s="154"/>
      <c r="ROY108" s="154"/>
      <c r="ROZ108" s="154"/>
      <c r="RPA108" s="154"/>
      <c r="RPB108" s="154"/>
      <c r="RPC108" s="154"/>
      <c r="RPD108" s="154"/>
      <c r="RPE108" s="154"/>
      <c r="RPF108" s="154"/>
      <c r="RPG108" s="154"/>
      <c r="RPH108" s="154"/>
      <c r="RPI108" s="154"/>
      <c r="RPJ108" s="154"/>
      <c r="RPK108" s="154"/>
      <c r="RPL108" s="154"/>
      <c r="RPM108" s="154"/>
      <c r="RPN108" s="154"/>
      <c r="RPO108" s="154"/>
      <c r="RPP108" s="154"/>
      <c r="RPQ108" s="154"/>
      <c r="RPR108" s="154"/>
      <c r="RPS108" s="154"/>
      <c r="RPT108" s="154"/>
      <c r="RPU108" s="154"/>
      <c r="RPV108" s="154"/>
      <c r="RPW108" s="154"/>
      <c r="RPX108" s="154"/>
      <c r="RPY108" s="154"/>
      <c r="RPZ108" s="154"/>
      <c r="RQA108" s="154"/>
      <c r="RQB108" s="154"/>
      <c r="RQC108" s="154"/>
      <c r="RQD108" s="154"/>
      <c r="RQE108" s="154"/>
      <c r="RQF108" s="154"/>
      <c r="RQG108" s="154"/>
      <c r="RQH108" s="154"/>
      <c r="RQI108" s="154"/>
      <c r="RQJ108" s="154"/>
      <c r="RQK108" s="154"/>
      <c r="RQL108" s="154"/>
      <c r="RQM108" s="154"/>
      <c r="RQN108" s="154"/>
      <c r="RQO108" s="154"/>
      <c r="RQP108" s="154"/>
      <c r="RQQ108" s="154"/>
      <c r="RQR108" s="154"/>
      <c r="RQS108" s="154"/>
      <c r="RQT108" s="154"/>
      <c r="RQU108" s="154"/>
      <c r="RQV108" s="154"/>
      <c r="RQW108" s="154"/>
      <c r="RQX108" s="154"/>
      <c r="RQY108" s="154"/>
      <c r="RQZ108" s="154"/>
      <c r="RRA108" s="154"/>
      <c r="RRB108" s="154"/>
      <c r="RRC108" s="154"/>
      <c r="RRD108" s="154"/>
      <c r="RRE108" s="154"/>
      <c r="RRF108" s="154"/>
      <c r="RRG108" s="154"/>
      <c r="RRH108" s="154"/>
      <c r="RRI108" s="154"/>
      <c r="RRJ108" s="154"/>
      <c r="RRK108" s="154"/>
      <c r="RRL108" s="154"/>
      <c r="RRM108" s="154"/>
      <c r="RRN108" s="154"/>
      <c r="RRO108" s="154"/>
      <c r="RRP108" s="154"/>
      <c r="RRQ108" s="154"/>
      <c r="RRR108" s="154"/>
      <c r="RRS108" s="154"/>
      <c r="RRT108" s="154"/>
      <c r="RRU108" s="154"/>
      <c r="RRV108" s="154"/>
      <c r="RRW108" s="154"/>
      <c r="RRX108" s="154"/>
      <c r="RRY108" s="154"/>
      <c r="RRZ108" s="154"/>
      <c r="RSA108" s="154"/>
      <c r="RSB108" s="154"/>
      <c r="RSC108" s="154"/>
      <c r="RSD108" s="154"/>
      <c r="RSE108" s="154"/>
      <c r="RSF108" s="154"/>
      <c r="RSG108" s="154"/>
      <c r="RSH108" s="154"/>
      <c r="RSI108" s="154"/>
      <c r="RSJ108" s="154"/>
      <c r="RSK108" s="154"/>
      <c r="RSL108" s="154"/>
      <c r="RSM108" s="154"/>
      <c r="RSN108" s="154"/>
      <c r="RSO108" s="154"/>
      <c r="RSP108" s="154"/>
      <c r="RSQ108" s="154"/>
      <c r="RSR108" s="154"/>
      <c r="RSS108" s="154"/>
      <c r="RST108" s="154"/>
      <c r="RSU108" s="154"/>
      <c r="RSV108" s="154"/>
      <c r="RSW108" s="154"/>
      <c r="RSX108" s="154"/>
      <c r="RSY108" s="154"/>
      <c r="RSZ108" s="154"/>
      <c r="RTA108" s="154"/>
      <c r="RTB108" s="154"/>
      <c r="RTC108" s="154"/>
      <c r="RTD108" s="154"/>
      <c r="RTE108" s="154"/>
      <c r="RTF108" s="154"/>
      <c r="RTG108" s="154"/>
      <c r="RTH108" s="154"/>
      <c r="RTI108" s="154"/>
      <c r="RTJ108" s="154"/>
      <c r="RTK108" s="154"/>
      <c r="RTL108" s="154"/>
      <c r="RTM108" s="154"/>
      <c r="RTN108" s="154"/>
      <c r="RTO108" s="154"/>
      <c r="RTP108" s="154"/>
      <c r="RTQ108" s="154"/>
      <c r="RTR108" s="154"/>
      <c r="RTS108" s="154"/>
      <c r="RTT108" s="154"/>
      <c r="RTU108" s="154"/>
      <c r="RTV108" s="154"/>
      <c r="RTW108" s="154"/>
      <c r="RTX108" s="154"/>
      <c r="RTY108" s="154"/>
      <c r="RTZ108" s="154"/>
      <c r="RUA108" s="154"/>
      <c r="RUB108" s="154"/>
      <c r="RUC108" s="154"/>
      <c r="RUD108" s="154"/>
      <c r="RUE108" s="154"/>
      <c r="RUF108" s="154"/>
      <c r="RUG108" s="154"/>
      <c r="RUH108" s="154"/>
      <c r="RUI108" s="154"/>
      <c r="RUJ108" s="154"/>
      <c r="RUK108" s="154"/>
      <c r="RUL108" s="154"/>
      <c r="RUM108" s="154"/>
      <c r="RUN108" s="154"/>
      <c r="RUO108" s="154"/>
      <c r="RUP108" s="154"/>
      <c r="RUQ108" s="154"/>
      <c r="RUR108" s="154"/>
      <c r="RUS108" s="154"/>
      <c r="RUT108" s="154"/>
      <c r="RUU108" s="154"/>
      <c r="RUV108" s="154"/>
      <c r="RUW108" s="154"/>
      <c r="RUX108" s="154"/>
      <c r="RUY108" s="154"/>
      <c r="RUZ108" s="154"/>
      <c r="RVA108" s="154"/>
      <c r="RVB108" s="154"/>
      <c r="RVC108" s="154"/>
      <c r="RVD108" s="154"/>
      <c r="RVE108" s="154"/>
      <c r="RVF108" s="154"/>
      <c r="RVG108" s="154"/>
      <c r="RVH108" s="154"/>
      <c r="RVI108" s="154"/>
      <c r="RVJ108" s="154"/>
      <c r="RVK108" s="154"/>
      <c r="RVL108" s="154"/>
      <c r="RVM108" s="154"/>
      <c r="RVN108" s="154"/>
      <c r="RVO108" s="154"/>
      <c r="RVP108" s="154"/>
      <c r="RVQ108" s="154"/>
      <c r="RVR108" s="154"/>
      <c r="RVS108" s="154"/>
      <c r="RVT108" s="154"/>
      <c r="RVU108" s="154"/>
      <c r="RVV108" s="154"/>
      <c r="RVW108" s="154"/>
      <c r="RVX108" s="154"/>
      <c r="RVY108" s="154"/>
      <c r="RVZ108" s="154"/>
      <c r="RWA108" s="154"/>
      <c r="RWB108" s="154"/>
      <c r="RWC108" s="154"/>
      <c r="RWD108" s="154"/>
      <c r="RWE108" s="154"/>
      <c r="RWF108" s="154"/>
      <c r="RWG108" s="154"/>
      <c r="RWH108" s="154"/>
      <c r="RWI108" s="154"/>
      <c r="RWJ108" s="154"/>
      <c r="RWK108" s="154"/>
      <c r="RWL108" s="154"/>
      <c r="RWM108" s="154"/>
      <c r="RWN108" s="154"/>
      <c r="RWO108" s="154"/>
      <c r="RWP108" s="154"/>
      <c r="RWQ108" s="154"/>
      <c r="RWR108" s="154"/>
      <c r="RWS108" s="154"/>
      <c r="RWT108" s="154"/>
      <c r="RWU108" s="154"/>
      <c r="RWV108" s="154"/>
      <c r="RWW108" s="154"/>
      <c r="RWX108" s="154"/>
      <c r="RWY108" s="154"/>
      <c r="RWZ108" s="154"/>
      <c r="RXA108" s="154"/>
      <c r="RXB108" s="154"/>
      <c r="RXC108" s="154"/>
      <c r="RXD108" s="154"/>
      <c r="RXE108" s="154"/>
      <c r="RXF108" s="154"/>
      <c r="RXG108" s="154"/>
      <c r="RXH108" s="154"/>
      <c r="RXI108" s="154"/>
      <c r="RXJ108" s="154"/>
      <c r="RXK108" s="154"/>
      <c r="RXL108" s="154"/>
      <c r="RXM108" s="154"/>
      <c r="RXN108" s="154"/>
      <c r="RXO108" s="154"/>
      <c r="RXP108" s="154"/>
      <c r="RXQ108" s="154"/>
      <c r="RXR108" s="154"/>
      <c r="RXS108" s="154"/>
      <c r="RXT108" s="154"/>
      <c r="RXU108" s="154"/>
      <c r="RXV108" s="154"/>
      <c r="RXW108" s="154"/>
      <c r="RXX108" s="154"/>
      <c r="RXY108" s="154"/>
      <c r="RXZ108" s="154"/>
      <c r="RYA108" s="154"/>
      <c r="RYB108" s="154"/>
      <c r="RYC108" s="154"/>
      <c r="RYD108" s="154"/>
      <c r="RYE108" s="154"/>
      <c r="RYF108" s="154"/>
      <c r="RYG108" s="154"/>
      <c r="RYH108" s="154"/>
      <c r="RYI108" s="154"/>
      <c r="RYJ108" s="154"/>
      <c r="RYK108" s="154"/>
      <c r="RYL108" s="154"/>
      <c r="RYM108" s="154"/>
      <c r="RYN108" s="154"/>
      <c r="RYO108" s="154"/>
      <c r="RYP108" s="154"/>
      <c r="RYQ108" s="154"/>
      <c r="RYR108" s="154"/>
      <c r="RYS108" s="154"/>
      <c r="RYT108" s="154"/>
      <c r="RYU108" s="154"/>
      <c r="RYV108" s="154"/>
      <c r="RYW108" s="154"/>
      <c r="RYX108" s="154"/>
      <c r="RYY108" s="154"/>
      <c r="RYZ108" s="154"/>
      <c r="RZA108" s="154"/>
      <c r="RZB108" s="154"/>
      <c r="RZC108" s="154"/>
      <c r="RZD108" s="154"/>
      <c r="RZE108" s="154"/>
      <c r="RZF108" s="154"/>
      <c r="RZG108" s="154"/>
      <c r="RZH108" s="154"/>
      <c r="RZI108" s="154"/>
      <c r="RZJ108" s="154"/>
      <c r="RZK108" s="154"/>
      <c r="RZL108" s="154"/>
      <c r="RZM108" s="154"/>
      <c r="RZN108" s="154"/>
      <c r="RZO108" s="154"/>
      <c r="RZP108" s="154"/>
      <c r="RZQ108" s="154"/>
      <c r="RZR108" s="154"/>
      <c r="RZS108" s="154"/>
      <c r="RZT108" s="154"/>
      <c r="RZU108" s="154"/>
      <c r="RZV108" s="154"/>
      <c r="RZW108" s="154"/>
      <c r="RZX108" s="154"/>
      <c r="RZY108" s="154"/>
      <c r="RZZ108" s="154"/>
      <c r="SAA108" s="154"/>
      <c r="SAB108" s="154"/>
      <c r="SAC108" s="154"/>
      <c r="SAD108" s="154"/>
      <c r="SAE108" s="154"/>
      <c r="SAF108" s="154"/>
      <c r="SAG108" s="154"/>
      <c r="SAH108" s="154"/>
      <c r="SAI108" s="154"/>
      <c r="SAJ108" s="154"/>
      <c r="SAK108" s="154"/>
      <c r="SAL108" s="154"/>
      <c r="SAM108" s="154"/>
      <c r="SAN108" s="154"/>
      <c r="SAO108" s="154"/>
      <c r="SAP108" s="154"/>
      <c r="SAQ108" s="154"/>
      <c r="SAR108" s="154"/>
      <c r="SAS108" s="154"/>
      <c r="SAT108" s="154"/>
      <c r="SAU108" s="154"/>
      <c r="SAV108" s="154"/>
      <c r="SAW108" s="154"/>
      <c r="SAX108" s="154"/>
      <c r="SAY108" s="154"/>
      <c r="SAZ108" s="154"/>
      <c r="SBA108" s="154"/>
      <c r="SBB108" s="154"/>
      <c r="SBC108" s="154"/>
      <c r="SBD108" s="154"/>
      <c r="SBE108" s="154"/>
      <c r="SBF108" s="154"/>
      <c r="SBG108" s="154"/>
      <c r="SBH108" s="154"/>
      <c r="SBI108" s="154"/>
      <c r="SBJ108" s="154"/>
      <c r="SBK108" s="154"/>
      <c r="SBL108" s="154"/>
      <c r="SBM108" s="154"/>
      <c r="SBN108" s="154"/>
      <c r="SBO108" s="154"/>
      <c r="SBP108" s="154"/>
      <c r="SBQ108" s="154"/>
      <c r="SBR108" s="154"/>
      <c r="SBS108" s="154"/>
      <c r="SBT108" s="154"/>
      <c r="SBU108" s="154"/>
      <c r="SBV108" s="154"/>
      <c r="SBW108" s="154"/>
      <c r="SBX108" s="154"/>
      <c r="SBY108" s="154"/>
      <c r="SBZ108" s="154"/>
      <c r="SCA108" s="154"/>
      <c r="SCB108" s="154"/>
      <c r="SCC108" s="154"/>
      <c r="SCD108" s="154"/>
      <c r="SCE108" s="154"/>
      <c r="SCF108" s="154"/>
      <c r="SCG108" s="154"/>
      <c r="SCH108" s="154"/>
      <c r="SCI108" s="154"/>
      <c r="SCJ108" s="154"/>
      <c r="SCK108" s="154"/>
      <c r="SCL108" s="154"/>
      <c r="SCM108" s="154"/>
      <c r="SCN108" s="154"/>
      <c r="SCO108" s="154"/>
      <c r="SCP108" s="154"/>
      <c r="SCQ108" s="154"/>
      <c r="SCR108" s="154"/>
      <c r="SCS108" s="154"/>
      <c r="SCT108" s="154"/>
      <c r="SCU108" s="154"/>
      <c r="SCV108" s="154"/>
      <c r="SCW108" s="154"/>
      <c r="SCX108" s="154"/>
      <c r="SCY108" s="154"/>
      <c r="SCZ108" s="154"/>
      <c r="SDA108" s="154"/>
      <c r="SDB108" s="154"/>
      <c r="SDC108" s="154"/>
      <c r="SDD108" s="154"/>
      <c r="SDE108" s="154"/>
      <c r="SDF108" s="154"/>
      <c r="SDG108" s="154"/>
      <c r="SDH108" s="154"/>
      <c r="SDI108" s="154"/>
      <c r="SDJ108" s="154"/>
      <c r="SDK108" s="154"/>
      <c r="SDL108" s="154"/>
      <c r="SDM108" s="154"/>
      <c r="SDN108" s="154"/>
      <c r="SDO108" s="154"/>
      <c r="SDP108" s="154"/>
      <c r="SDQ108" s="154"/>
      <c r="SDR108" s="154"/>
      <c r="SDS108" s="154"/>
      <c r="SDT108" s="154"/>
      <c r="SDU108" s="154"/>
      <c r="SDV108" s="154"/>
      <c r="SDW108" s="154"/>
      <c r="SDX108" s="154"/>
      <c r="SDY108" s="154"/>
      <c r="SDZ108" s="154"/>
      <c r="SEA108" s="154"/>
      <c r="SEB108" s="154"/>
      <c r="SEC108" s="154"/>
      <c r="SED108" s="154"/>
      <c r="SEE108" s="154"/>
      <c r="SEF108" s="154"/>
      <c r="SEG108" s="154"/>
      <c r="SEH108" s="154"/>
      <c r="SEI108" s="154"/>
      <c r="SEJ108" s="154"/>
      <c r="SEK108" s="154"/>
      <c r="SEL108" s="154"/>
      <c r="SEM108" s="154"/>
      <c r="SEN108" s="154"/>
      <c r="SEO108" s="154"/>
      <c r="SEP108" s="154"/>
      <c r="SEQ108" s="154"/>
      <c r="SER108" s="154"/>
      <c r="SES108" s="154"/>
      <c r="SET108" s="154"/>
      <c r="SEU108" s="154"/>
      <c r="SEV108" s="154"/>
      <c r="SEW108" s="154"/>
      <c r="SEX108" s="154"/>
      <c r="SEY108" s="154"/>
      <c r="SEZ108" s="154"/>
      <c r="SFA108" s="154"/>
      <c r="SFB108" s="154"/>
      <c r="SFC108" s="154"/>
      <c r="SFD108" s="154"/>
      <c r="SFE108" s="154"/>
      <c r="SFF108" s="154"/>
      <c r="SFG108" s="154"/>
      <c r="SFH108" s="154"/>
      <c r="SFI108" s="154"/>
      <c r="SFJ108" s="154"/>
      <c r="SFK108" s="154"/>
      <c r="SFL108" s="154"/>
      <c r="SFM108" s="154"/>
      <c r="SFN108" s="154"/>
      <c r="SFO108" s="154"/>
      <c r="SFP108" s="154"/>
      <c r="SFQ108" s="154"/>
      <c r="SFR108" s="154"/>
      <c r="SFS108" s="154"/>
      <c r="SFT108" s="154"/>
      <c r="SFU108" s="154"/>
      <c r="SFV108" s="154"/>
      <c r="SFW108" s="154"/>
      <c r="SFX108" s="154"/>
      <c r="SFY108" s="154"/>
      <c r="SFZ108" s="154"/>
      <c r="SGA108" s="154"/>
      <c r="SGB108" s="154"/>
      <c r="SGC108" s="154"/>
      <c r="SGD108" s="154"/>
      <c r="SGE108" s="154"/>
      <c r="SGF108" s="154"/>
      <c r="SGG108" s="154"/>
      <c r="SGH108" s="154"/>
      <c r="SGI108" s="154"/>
      <c r="SGJ108" s="154"/>
      <c r="SGK108" s="154"/>
      <c r="SGL108" s="154"/>
      <c r="SGM108" s="154"/>
      <c r="SGN108" s="154"/>
      <c r="SGO108" s="154"/>
      <c r="SGP108" s="154"/>
      <c r="SGQ108" s="154"/>
      <c r="SGR108" s="154"/>
      <c r="SGS108" s="154"/>
      <c r="SGT108" s="154"/>
      <c r="SGU108" s="154"/>
      <c r="SGV108" s="154"/>
      <c r="SGW108" s="154"/>
      <c r="SGX108" s="154"/>
      <c r="SGY108" s="154"/>
      <c r="SGZ108" s="154"/>
      <c r="SHA108" s="154"/>
      <c r="SHB108" s="154"/>
      <c r="SHC108" s="154"/>
      <c r="SHD108" s="154"/>
      <c r="SHE108" s="154"/>
      <c r="SHF108" s="154"/>
      <c r="SHG108" s="154"/>
      <c r="SHH108" s="154"/>
      <c r="SHI108" s="154"/>
      <c r="SHJ108" s="154"/>
      <c r="SHK108" s="154"/>
      <c r="SHL108" s="154"/>
      <c r="SHM108" s="154"/>
      <c r="SHN108" s="154"/>
      <c r="SHO108" s="154"/>
      <c r="SHP108" s="154"/>
      <c r="SHQ108" s="154"/>
      <c r="SHR108" s="154"/>
      <c r="SHS108" s="154"/>
      <c r="SHT108" s="154"/>
      <c r="SHU108" s="154"/>
      <c r="SHV108" s="154"/>
      <c r="SHW108" s="154"/>
      <c r="SHX108" s="154"/>
      <c r="SHY108" s="154"/>
      <c r="SHZ108" s="154"/>
      <c r="SIA108" s="154"/>
      <c r="SIB108" s="154"/>
      <c r="SIC108" s="154"/>
      <c r="SID108" s="154"/>
      <c r="SIE108" s="154"/>
      <c r="SIF108" s="154"/>
      <c r="SIG108" s="154"/>
      <c r="SIH108" s="154"/>
      <c r="SII108" s="154"/>
      <c r="SIJ108" s="154"/>
      <c r="SIK108" s="154"/>
      <c r="SIL108" s="154"/>
      <c r="SIM108" s="154"/>
      <c r="SIN108" s="154"/>
      <c r="SIO108" s="154"/>
      <c r="SIP108" s="154"/>
      <c r="SIQ108" s="154"/>
      <c r="SIR108" s="154"/>
      <c r="SIS108" s="154"/>
      <c r="SIT108" s="154"/>
      <c r="SIU108" s="154"/>
      <c r="SIV108" s="154"/>
      <c r="SIW108" s="154"/>
      <c r="SIX108" s="154"/>
      <c r="SIY108" s="154"/>
      <c r="SIZ108" s="154"/>
      <c r="SJA108" s="154"/>
      <c r="SJB108" s="154"/>
      <c r="SJC108" s="154"/>
      <c r="SJD108" s="154"/>
      <c r="SJE108" s="154"/>
      <c r="SJF108" s="154"/>
      <c r="SJG108" s="154"/>
      <c r="SJH108" s="154"/>
      <c r="SJI108" s="154"/>
      <c r="SJJ108" s="154"/>
      <c r="SJK108" s="154"/>
      <c r="SJL108" s="154"/>
      <c r="SJM108" s="154"/>
      <c r="SJN108" s="154"/>
      <c r="SJO108" s="154"/>
      <c r="SJP108" s="154"/>
      <c r="SJQ108" s="154"/>
      <c r="SJR108" s="154"/>
      <c r="SJS108" s="154"/>
      <c r="SJT108" s="154"/>
      <c r="SJU108" s="154"/>
      <c r="SJV108" s="154"/>
      <c r="SJW108" s="154"/>
      <c r="SJX108" s="154"/>
      <c r="SJY108" s="154"/>
      <c r="SJZ108" s="154"/>
      <c r="SKA108" s="154"/>
      <c r="SKB108" s="154"/>
      <c r="SKC108" s="154"/>
      <c r="SKD108" s="154"/>
      <c r="SKE108" s="154"/>
      <c r="SKF108" s="154"/>
      <c r="SKG108" s="154"/>
      <c r="SKH108" s="154"/>
      <c r="SKI108" s="154"/>
      <c r="SKJ108" s="154"/>
      <c r="SKK108" s="154"/>
      <c r="SKL108" s="154"/>
      <c r="SKM108" s="154"/>
      <c r="SKN108" s="154"/>
      <c r="SKO108" s="154"/>
      <c r="SKP108" s="154"/>
      <c r="SKQ108" s="154"/>
      <c r="SKR108" s="154"/>
      <c r="SKS108" s="154"/>
      <c r="SKT108" s="154"/>
      <c r="SKU108" s="154"/>
      <c r="SKV108" s="154"/>
      <c r="SKW108" s="154"/>
      <c r="SKX108" s="154"/>
      <c r="SKY108" s="154"/>
      <c r="SKZ108" s="154"/>
      <c r="SLA108" s="154"/>
      <c r="SLB108" s="154"/>
      <c r="SLC108" s="154"/>
      <c r="SLD108" s="154"/>
      <c r="SLE108" s="154"/>
      <c r="SLF108" s="154"/>
      <c r="SLG108" s="154"/>
      <c r="SLH108" s="154"/>
      <c r="SLI108" s="154"/>
      <c r="SLJ108" s="154"/>
      <c r="SLK108" s="154"/>
      <c r="SLL108" s="154"/>
      <c r="SLM108" s="154"/>
      <c r="SLN108" s="154"/>
      <c r="SLO108" s="154"/>
      <c r="SLP108" s="154"/>
      <c r="SLQ108" s="154"/>
      <c r="SLR108" s="154"/>
      <c r="SLS108" s="154"/>
      <c r="SLT108" s="154"/>
      <c r="SLU108" s="154"/>
      <c r="SLV108" s="154"/>
      <c r="SLW108" s="154"/>
      <c r="SLX108" s="154"/>
      <c r="SLY108" s="154"/>
      <c r="SLZ108" s="154"/>
      <c r="SMA108" s="154"/>
      <c r="SMB108" s="154"/>
      <c r="SMC108" s="154"/>
      <c r="SMD108" s="154"/>
      <c r="SME108" s="154"/>
      <c r="SMF108" s="154"/>
      <c r="SMG108" s="154"/>
      <c r="SMH108" s="154"/>
      <c r="SMI108" s="154"/>
      <c r="SMJ108" s="154"/>
      <c r="SMK108" s="154"/>
      <c r="SML108" s="154"/>
      <c r="SMM108" s="154"/>
      <c r="SMN108" s="154"/>
      <c r="SMO108" s="154"/>
      <c r="SMP108" s="154"/>
      <c r="SMQ108" s="154"/>
      <c r="SMR108" s="154"/>
      <c r="SMS108" s="154"/>
      <c r="SMT108" s="154"/>
      <c r="SMU108" s="154"/>
      <c r="SMV108" s="154"/>
      <c r="SMW108" s="154"/>
      <c r="SMX108" s="154"/>
      <c r="SMY108" s="154"/>
      <c r="SMZ108" s="154"/>
      <c r="SNA108" s="154"/>
      <c r="SNB108" s="154"/>
      <c r="SNC108" s="154"/>
      <c r="SND108" s="154"/>
      <c r="SNE108" s="154"/>
      <c r="SNF108" s="154"/>
      <c r="SNG108" s="154"/>
      <c r="SNH108" s="154"/>
      <c r="SNI108" s="154"/>
      <c r="SNJ108" s="154"/>
      <c r="SNK108" s="154"/>
      <c r="SNL108" s="154"/>
      <c r="SNM108" s="154"/>
      <c r="SNN108" s="154"/>
      <c r="SNO108" s="154"/>
      <c r="SNP108" s="154"/>
      <c r="SNQ108" s="154"/>
      <c r="SNR108" s="154"/>
      <c r="SNS108" s="154"/>
      <c r="SNT108" s="154"/>
      <c r="SNU108" s="154"/>
      <c r="SNV108" s="154"/>
      <c r="SNW108" s="154"/>
      <c r="SNX108" s="154"/>
      <c r="SNY108" s="154"/>
      <c r="SNZ108" s="154"/>
      <c r="SOA108" s="154"/>
      <c r="SOB108" s="154"/>
      <c r="SOC108" s="154"/>
      <c r="SOD108" s="154"/>
      <c r="SOE108" s="154"/>
      <c r="SOF108" s="154"/>
      <c r="SOG108" s="154"/>
      <c r="SOH108" s="154"/>
      <c r="SOI108" s="154"/>
      <c r="SOJ108" s="154"/>
      <c r="SOK108" s="154"/>
      <c r="SOL108" s="154"/>
      <c r="SOM108" s="154"/>
      <c r="SON108" s="154"/>
      <c r="SOO108" s="154"/>
      <c r="SOP108" s="154"/>
      <c r="SOQ108" s="154"/>
      <c r="SOR108" s="154"/>
      <c r="SOS108" s="154"/>
      <c r="SOT108" s="154"/>
      <c r="SOU108" s="154"/>
      <c r="SOV108" s="154"/>
      <c r="SOW108" s="154"/>
      <c r="SOX108" s="154"/>
      <c r="SOY108" s="154"/>
      <c r="SOZ108" s="154"/>
      <c r="SPA108" s="154"/>
      <c r="SPB108" s="154"/>
      <c r="SPC108" s="154"/>
      <c r="SPD108" s="154"/>
      <c r="SPE108" s="154"/>
      <c r="SPF108" s="154"/>
      <c r="SPG108" s="154"/>
      <c r="SPH108" s="154"/>
      <c r="SPI108" s="154"/>
      <c r="SPJ108" s="154"/>
      <c r="SPK108" s="154"/>
      <c r="SPL108" s="154"/>
      <c r="SPM108" s="154"/>
      <c r="SPN108" s="154"/>
      <c r="SPO108" s="154"/>
      <c r="SPP108" s="154"/>
      <c r="SPQ108" s="154"/>
      <c r="SPR108" s="154"/>
      <c r="SPS108" s="154"/>
      <c r="SPT108" s="154"/>
      <c r="SPU108" s="154"/>
      <c r="SPV108" s="154"/>
      <c r="SPW108" s="154"/>
      <c r="SPX108" s="154"/>
      <c r="SPY108" s="154"/>
      <c r="SPZ108" s="154"/>
      <c r="SQA108" s="154"/>
      <c r="SQB108" s="154"/>
      <c r="SQC108" s="154"/>
      <c r="SQD108" s="154"/>
      <c r="SQE108" s="154"/>
      <c r="SQF108" s="154"/>
      <c r="SQG108" s="154"/>
      <c r="SQH108" s="154"/>
      <c r="SQI108" s="154"/>
      <c r="SQJ108" s="154"/>
      <c r="SQK108" s="154"/>
      <c r="SQL108" s="154"/>
      <c r="SQM108" s="154"/>
      <c r="SQN108" s="154"/>
      <c r="SQO108" s="154"/>
      <c r="SQP108" s="154"/>
      <c r="SQQ108" s="154"/>
      <c r="SQR108" s="154"/>
      <c r="SQS108" s="154"/>
      <c r="SQT108" s="154"/>
      <c r="SQU108" s="154"/>
      <c r="SQV108" s="154"/>
      <c r="SQW108" s="154"/>
      <c r="SQX108" s="154"/>
      <c r="SQY108" s="154"/>
      <c r="SQZ108" s="154"/>
      <c r="SRA108" s="154"/>
      <c r="SRB108" s="154"/>
      <c r="SRC108" s="154"/>
      <c r="SRD108" s="154"/>
      <c r="SRE108" s="154"/>
      <c r="SRF108" s="154"/>
      <c r="SRG108" s="154"/>
      <c r="SRH108" s="154"/>
      <c r="SRI108" s="154"/>
      <c r="SRJ108" s="154"/>
      <c r="SRK108" s="154"/>
      <c r="SRL108" s="154"/>
      <c r="SRM108" s="154"/>
      <c r="SRN108" s="154"/>
      <c r="SRO108" s="154"/>
      <c r="SRP108" s="154"/>
      <c r="SRQ108" s="154"/>
      <c r="SRR108" s="154"/>
      <c r="SRS108" s="154"/>
      <c r="SRT108" s="154"/>
      <c r="SRU108" s="154"/>
      <c r="SRV108" s="154"/>
      <c r="SRW108" s="154"/>
      <c r="SRX108" s="154"/>
      <c r="SRY108" s="154"/>
      <c r="SRZ108" s="154"/>
      <c r="SSA108" s="154"/>
      <c r="SSB108" s="154"/>
      <c r="SSC108" s="154"/>
      <c r="SSD108" s="154"/>
      <c r="SSE108" s="154"/>
      <c r="SSF108" s="154"/>
      <c r="SSG108" s="154"/>
      <c r="SSH108" s="154"/>
      <c r="SSI108" s="154"/>
      <c r="SSJ108" s="154"/>
      <c r="SSK108" s="154"/>
      <c r="SSL108" s="154"/>
      <c r="SSM108" s="154"/>
      <c r="SSN108" s="154"/>
      <c r="SSO108" s="154"/>
      <c r="SSP108" s="154"/>
      <c r="SSQ108" s="154"/>
      <c r="SSR108" s="154"/>
      <c r="SSS108" s="154"/>
      <c r="SST108" s="154"/>
      <c r="SSU108" s="154"/>
      <c r="SSV108" s="154"/>
      <c r="SSW108" s="154"/>
      <c r="SSX108" s="154"/>
      <c r="SSY108" s="154"/>
      <c r="SSZ108" s="154"/>
      <c r="STA108" s="154"/>
      <c r="STB108" s="154"/>
      <c r="STC108" s="154"/>
      <c r="STD108" s="154"/>
      <c r="STE108" s="154"/>
      <c r="STF108" s="154"/>
      <c r="STG108" s="154"/>
      <c r="STH108" s="154"/>
      <c r="STI108" s="154"/>
      <c r="STJ108" s="154"/>
      <c r="STK108" s="154"/>
      <c r="STL108" s="154"/>
      <c r="STM108" s="154"/>
      <c r="STN108" s="154"/>
      <c r="STO108" s="154"/>
      <c r="STP108" s="154"/>
      <c r="STQ108" s="154"/>
      <c r="STR108" s="154"/>
      <c r="STS108" s="154"/>
      <c r="STT108" s="154"/>
      <c r="STU108" s="154"/>
      <c r="STV108" s="154"/>
      <c r="STW108" s="154"/>
      <c r="STX108" s="154"/>
      <c r="STY108" s="154"/>
      <c r="STZ108" s="154"/>
      <c r="SUA108" s="154"/>
      <c r="SUB108" s="154"/>
      <c r="SUC108" s="154"/>
      <c r="SUD108" s="154"/>
      <c r="SUE108" s="154"/>
      <c r="SUF108" s="154"/>
      <c r="SUG108" s="154"/>
      <c r="SUH108" s="154"/>
      <c r="SUI108" s="154"/>
      <c r="SUJ108" s="154"/>
      <c r="SUK108" s="154"/>
      <c r="SUL108" s="154"/>
      <c r="SUM108" s="154"/>
      <c r="SUN108" s="154"/>
      <c r="SUO108" s="154"/>
      <c r="SUP108" s="154"/>
      <c r="SUQ108" s="154"/>
      <c r="SUR108" s="154"/>
      <c r="SUS108" s="154"/>
      <c r="SUT108" s="154"/>
      <c r="SUU108" s="154"/>
      <c r="SUV108" s="154"/>
      <c r="SUW108" s="154"/>
      <c r="SUX108" s="154"/>
      <c r="SUY108" s="154"/>
      <c r="SUZ108" s="154"/>
      <c r="SVA108" s="154"/>
      <c r="SVB108" s="154"/>
      <c r="SVC108" s="154"/>
      <c r="SVD108" s="154"/>
      <c r="SVE108" s="154"/>
      <c r="SVF108" s="154"/>
      <c r="SVG108" s="154"/>
      <c r="SVH108" s="154"/>
      <c r="SVI108" s="154"/>
      <c r="SVJ108" s="154"/>
      <c r="SVK108" s="154"/>
      <c r="SVL108" s="154"/>
      <c r="SVM108" s="154"/>
      <c r="SVN108" s="154"/>
      <c r="SVO108" s="154"/>
      <c r="SVP108" s="154"/>
      <c r="SVQ108" s="154"/>
      <c r="SVR108" s="154"/>
      <c r="SVS108" s="154"/>
      <c r="SVT108" s="154"/>
      <c r="SVU108" s="154"/>
      <c r="SVV108" s="154"/>
      <c r="SVW108" s="154"/>
      <c r="SVX108" s="154"/>
      <c r="SVY108" s="154"/>
      <c r="SVZ108" s="154"/>
      <c r="SWA108" s="154"/>
      <c r="SWB108" s="154"/>
      <c r="SWC108" s="154"/>
      <c r="SWD108" s="154"/>
      <c r="SWE108" s="154"/>
      <c r="SWF108" s="154"/>
      <c r="SWG108" s="154"/>
      <c r="SWH108" s="154"/>
      <c r="SWI108" s="154"/>
      <c r="SWJ108" s="154"/>
      <c r="SWK108" s="154"/>
      <c r="SWL108" s="154"/>
      <c r="SWM108" s="154"/>
      <c r="SWN108" s="154"/>
      <c r="SWO108" s="154"/>
      <c r="SWP108" s="154"/>
      <c r="SWQ108" s="154"/>
      <c r="SWR108" s="154"/>
      <c r="SWS108" s="154"/>
      <c r="SWT108" s="154"/>
      <c r="SWU108" s="154"/>
      <c r="SWV108" s="154"/>
      <c r="SWW108" s="154"/>
      <c r="SWX108" s="154"/>
      <c r="SWY108" s="154"/>
      <c r="SWZ108" s="154"/>
      <c r="SXA108" s="154"/>
      <c r="SXB108" s="154"/>
      <c r="SXC108" s="154"/>
      <c r="SXD108" s="154"/>
      <c r="SXE108" s="154"/>
      <c r="SXF108" s="154"/>
      <c r="SXG108" s="154"/>
      <c r="SXH108" s="154"/>
      <c r="SXI108" s="154"/>
      <c r="SXJ108" s="154"/>
      <c r="SXK108" s="154"/>
      <c r="SXL108" s="154"/>
      <c r="SXM108" s="154"/>
      <c r="SXN108" s="154"/>
      <c r="SXO108" s="154"/>
      <c r="SXP108" s="154"/>
      <c r="SXQ108" s="154"/>
      <c r="SXR108" s="154"/>
      <c r="SXS108" s="154"/>
      <c r="SXT108" s="154"/>
      <c r="SXU108" s="154"/>
      <c r="SXV108" s="154"/>
      <c r="SXW108" s="154"/>
      <c r="SXX108" s="154"/>
      <c r="SXY108" s="154"/>
      <c r="SXZ108" s="154"/>
      <c r="SYA108" s="154"/>
      <c r="SYB108" s="154"/>
      <c r="SYC108" s="154"/>
      <c r="SYD108" s="154"/>
      <c r="SYE108" s="154"/>
      <c r="SYF108" s="154"/>
      <c r="SYG108" s="154"/>
      <c r="SYH108" s="154"/>
      <c r="SYI108" s="154"/>
      <c r="SYJ108" s="154"/>
      <c r="SYK108" s="154"/>
      <c r="SYL108" s="154"/>
      <c r="SYM108" s="154"/>
      <c r="SYN108" s="154"/>
      <c r="SYO108" s="154"/>
      <c r="SYP108" s="154"/>
      <c r="SYQ108" s="154"/>
      <c r="SYR108" s="154"/>
      <c r="SYS108" s="154"/>
      <c r="SYT108" s="154"/>
      <c r="SYU108" s="154"/>
      <c r="SYV108" s="154"/>
      <c r="SYW108" s="154"/>
      <c r="SYX108" s="154"/>
      <c r="SYY108" s="154"/>
      <c r="SYZ108" s="154"/>
      <c r="SZA108" s="154"/>
      <c r="SZB108" s="154"/>
      <c r="SZC108" s="154"/>
      <c r="SZD108" s="154"/>
      <c r="SZE108" s="154"/>
      <c r="SZF108" s="154"/>
      <c r="SZG108" s="154"/>
      <c r="SZH108" s="154"/>
      <c r="SZI108" s="154"/>
      <c r="SZJ108" s="154"/>
      <c r="SZK108" s="154"/>
      <c r="SZL108" s="154"/>
      <c r="SZM108" s="154"/>
      <c r="SZN108" s="154"/>
      <c r="SZO108" s="154"/>
      <c r="SZP108" s="154"/>
      <c r="SZQ108" s="154"/>
      <c r="SZR108" s="154"/>
      <c r="SZS108" s="154"/>
      <c r="SZT108" s="154"/>
      <c r="SZU108" s="154"/>
      <c r="SZV108" s="154"/>
      <c r="SZW108" s="154"/>
      <c r="SZX108" s="154"/>
      <c r="SZY108" s="154"/>
      <c r="SZZ108" s="154"/>
      <c r="TAA108" s="154"/>
      <c r="TAB108" s="154"/>
      <c r="TAC108" s="154"/>
      <c r="TAD108" s="154"/>
      <c r="TAE108" s="154"/>
      <c r="TAF108" s="154"/>
      <c r="TAG108" s="154"/>
      <c r="TAH108" s="154"/>
      <c r="TAI108" s="154"/>
      <c r="TAJ108" s="154"/>
      <c r="TAK108" s="154"/>
      <c r="TAL108" s="154"/>
      <c r="TAM108" s="154"/>
      <c r="TAN108" s="154"/>
      <c r="TAO108" s="154"/>
      <c r="TAP108" s="154"/>
      <c r="TAQ108" s="154"/>
      <c r="TAR108" s="154"/>
      <c r="TAS108" s="154"/>
      <c r="TAT108" s="154"/>
      <c r="TAU108" s="154"/>
      <c r="TAV108" s="154"/>
      <c r="TAW108" s="154"/>
      <c r="TAX108" s="154"/>
      <c r="TAY108" s="154"/>
      <c r="TAZ108" s="154"/>
      <c r="TBA108" s="154"/>
      <c r="TBB108" s="154"/>
      <c r="TBC108" s="154"/>
      <c r="TBD108" s="154"/>
      <c r="TBE108" s="154"/>
      <c r="TBF108" s="154"/>
      <c r="TBG108" s="154"/>
      <c r="TBH108" s="154"/>
      <c r="TBI108" s="154"/>
      <c r="TBJ108" s="154"/>
      <c r="TBK108" s="154"/>
      <c r="TBL108" s="154"/>
      <c r="TBM108" s="154"/>
      <c r="TBN108" s="154"/>
      <c r="TBO108" s="154"/>
      <c r="TBP108" s="154"/>
      <c r="TBQ108" s="154"/>
      <c r="TBR108" s="154"/>
      <c r="TBS108" s="154"/>
      <c r="TBT108" s="154"/>
      <c r="TBU108" s="154"/>
      <c r="TBV108" s="154"/>
      <c r="TBW108" s="154"/>
      <c r="TBX108" s="154"/>
      <c r="TBY108" s="154"/>
      <c r="TBZ108" s="154"/>
      <c r="TCA108" s="154"/>
      <c r="TCB108" s="154"/>
      <c r="TCC108" s="154"/>
      <c r="TCD108" s="154"/>
      <c r="TCE108" s="154"/>
      <c r="TCF108" s="154"/>
      <c r="TCG108" s="154"/>
      <c r="TCH108" s="154"/>
      <c r="TCI108" s="154"/>
      <c r="TCJ108" s="154"/>
      <c r="TCK108" s="154"/>
      <c r="TCL108" s="154"/>
      <c r="TCM108" s="154"/>
      <c r="TCN108" s="154"/>
      <c r="TCO108" s="154"/>
      <c r="TCP108" s="154"/>
      <c r="TCQ108" s="154"/>
      <c r="TCR108" s="154"/>
      <c r="TCS108" s="154"/>
      <c r="TCT108" s="154"/>
      <c r="TCU108" s="154"/>
      <c r="TCV108" s="154"/>
      <c r="TCW108" s="154"/>
      <c r="TCX108" s="154"/>
      <c r="TCY108" s="154"/>
      <c r="TCZ108" s="154"/>
      <c r="TDA108" s="154"/>
      <c r="TDB108" s="154"/>
      <c r="TDC108" s="154"/>
      <c r="TDD108" s="154"/>
      <c r="TDE108" s="154"/>
      <c r="TDF108" s="154"/>
      <c r="TDG108" s="154"/>
      <c r="TDH108" s="154"/>
      <c r="TDI108" s="154"/>
      <c r="TDJ108" s="154"/>
      <c r="TDK108" s="154"/>
      <c r="TDL108" s="154"/>
      <c r="TDM108" s="154"/>
      <c r="TDN108" s="154"/>
      <c r="TDO108" s="154"/>
      <c r="TDP108" s="154"/>
      <c r="TDQ108" s="154"/>
      <c r="TDR108" s="154"/>
      <c r="TDS108" s="154"/>
      <c r="TDT108" s="154"/>
      <c r="TDU108" s="154"/>
      <c r="TDV108" s="154"/>
      <c r="TDW108" s="154"/>
      <c r="TDX108" s="154"/>
      <c r="TDY108" s="154"/>
      <c r="TDZ108" s="154"/>
      <c r="TEA108" s="154"/>
      <c r="TEB108" s="154"/>
      <c r="TEC108" s="154"/>
      <c r="TED108" s="154"/>
      <c r="TEE108" s="154"/>
      <c r="TEF108" s="154"/>
      <c r="TEG108" s="154"/>
      <c r="TEH108" s="154"/>
      <c r="TEI108" s="154"/>
      <c r="TEJ108" s="154"/>
      <c r="TEK108" s="154"/>
      <c r="TEL108" s="154"/>
      <c r="TEM108" s="154"/>
      <c r="TEN108" s="154"/>
      <c r="TEO108" s="154"/>
      <c r="TEP108" s="154"/>
      <c r="TEQ108" s="154"/>
      <c r="TER108" s="154"/>
      <c r="TES108" s="154"/>
      <c r="TET108" s="154"/>
      <c r="TEU108" s="154"/>
      <c r="TEV108" s="154"/>
      <c r="TEW108" s="154"/>
      <c r="TEX108" s="154"/>
      <c r="TEY108" s="154"/>
      <c r="TEZ108" s="154"/>
      <c r="TFA108" s="154"/>
      <c r="TFB108" s="154"/>
      <c r="TFC108" s="154"/>
      <c r="TFD108" s="154"/>
      <c r="TFE108" s="154"/>
      <c r="TFF108" s="154"/>
      <c r="TFG108" s="154"/>
      <c r="TFH108" s="154"/>
      <c r="TFI108" s="154"/>
      <c r="TFJ108" s="154"/>
      <c r="TFK108" s="154"/>
      <c r="TFL108" s="154"/>
      <c r="TFM108" s="154"/>
      <c r="TFN108" s="154"/>
      <c r="TFO108" s="154"/>
      <c r="TFP108" s="154"/>
      <c r="TFQ108" s="154"/>
      <c r="TFR108" s="154"/>
      <c r="TFS108" s="154"/>
      <c r="TFT108" s="154"/>
      <c r="TFU108" s="154"/>
      <c r="TFV108" s="154"/>
      <c r="TFW108" s="154"/>
      <c r="TFX108" s="154"/>
      <c r="TFY108" s="154"/>
      <c r="TFZ108" s="154"/>
      <c r="TGA108" s="154"/>
      <c r="TGB108" s="154"/>
      <c r="TGC108" s="154"/>
      <c r="TGD108" s="154"/>
      <c r="TGE108" s="154"/>
      <c r="TGF108" s="154"/>
      <c r="TGG108" s="154"/>
      <c r="TGH108" s="154"/>
      <c r="TGI108" s="154"/>
      <c r="TGJ108" s="154"/>
      <c r="TGK108" s="154"/>
      <c r="TGL108" s="154"/>
      <c r="TGM108" s="154"/>
      <c r="TGN108" s="154"/>
      <c r="TGO108" s="154"/>
      <c r="TGP108" s="154"/>
      <c r="TGQ108" s="154"/>
      <c r="TGR108" s="154"/>
      <c r="TGS108" s="154"/>
      <c r="TGT108" s="154"/>
      <c r="TGU108" s="154"/>
      <c r="TGV108" s="154"/>
      <c r="TGW108" s="154"/>
      <c r="TGX108" s="154"/>
      <c r="TGY108" s="154"/>
      <c r="TGZ108" s="154"/>
      <c r="THA108" s="154"/>
      <c r="THB108" s="154"/>
      <c r="THC108" s="154"/>
      <c r="THD108" s="154"/>
      <c r="THE108" s="154"/>
      <c r="THF108" s="154"/>
      <c r="THG108" s="154"/>
      <c r="THH108" s="154"/>
      <c r="THI108" s="154"/>
      <c r="THJ108" s="154"/>
      <c r="THK108" s="154"/>
      <c r="THL108" s="154"/>
      <c r="THM108" s="154"/>
      <c r="THN108" s="154"/>
      <c r="THO108" s="154"/>
      <c r="THP108" s="154"/>
      <c r="THQ108" s="154"/>
      <c r="THR108" s="154"/>
      <c r="THS108" s="154"/>
      <c r="THT108" s="154"/>
      <c r="THU108" s="154"/>
      <c r="THV108" s="154"/>
      <c r="THW108" s="154"/>
      <c r="THX108" s="154"/>
      <c r="THY108" s="154"/>
      <c r="THZ108" s="154"/>
      <c r="TIA108" s="154"/>
      <c r="TIB108" s="154"/>
      <c r="TIC108" s="154"/>
      <c r="TID108" s="154"/>
      <c r="TIE108" s="154"/>
      <c r="TIF108" s="154"/>
      <c r="TIG108" s="154"/>
      <c r="TIH108" s="154"/>
      <c r="TII108" s="154"/>
      <c r="TIJ108" s="154"/>
      <c r="TIK108" s="154"/>
      <c r="TIL108" s="154"/>
      <c r="TIM108" s="154"/>
      <c r="TIN108" s="154"/>
      <c r="TIO108" s="154"/>
      <c r="TIP108" s="154"/>
      <c r="TIQ108" s="154"/>
      <c r="TIR108" s="154"/>
      <c r="TIS108" s="154"/>
      <c r="TIT108" s="154"/>
      <c r="TIU108" s="154"/>
      <c r="TIV108" s="154"/>
      <c r="TIW108" s="154"/>
      <c r="TIX108" s="154"/>
      <c r="TIY108" s="154"/>
      <c r="TIZ108" s="154"/>
      <c r="TJA108" s="154"/>
      <c r="TJB108" s="154"/>
      <c r="TJC108" s="154"/>
      <c r="TJD108" s="154"/>
      <c r="TJE108" s="154"/>
      <c r="TJF108" s="154"/>
      <c r="TJG108" s="154"/>
      <c r="TJH108" s="154"/>
      <c r="TJI108" s="154"/>
      <c r="TJJ108" s="154"/>
      <c r="TJK108" s="154"/>
      <c r="TJL108" s="154"/>
      <c r="TJM108" s="154"/>
      <c r="TJN108" s="154"/>
      <c r="TJO108" s="154"/>
      <c r="TJP108" s="154"/>
      <c r="TJQ108" s="154"/>
      <c r="TJR108" s="154"/>
      <c r="TJS108" s="154"/>
      <c r="TJT108" s="154"/>
      <c r="TJU108" s="154"/>
      <c r="TJV108" s="154"/>
      <c r="TJW108" s="154"/>
      <c r="TJX108" s="154"/>
      <c r="TJY108" s="154"/>
      <c r="TJZ108" s="154"/>
      <c r="TKA108" s="154"/>
      <c r="TKB108" s="154"/>
      <c r="TKC108" s="154"/>
      <c r="TKD108" s="154"/>
      <c r="TKE108" s="154"/>
      <c r="TKF108" s="154"/>
      <c r="TKG108" s="154"/>
      <c r="TKH108" s="154"/>
      <c r="TKI108" s="154"/>
      <c r="TKJ108" s="154"/>
      <c r="TKK108" s="154"/>
      <c r="TKL108" s="154"/>
      <c r="TKM108" s="154"/>
      <c r="TKN108" s="154"/>
      <c r="TKO108" s="154"/>
      <c r="TKP108" s="154"/>
      <c r="TKQ108" s="154"/>
      <c r="TKR108" s="154"/>
      <c r="TKS108" s="154"/>
      <c r="TKT108" s="154"/>
      <c r="TKU108" s="154"/>
      <c r="TKV108" s="154"/>
      <c r="TKW108" s="154"/>
      <c r="TKX108" s="154"/>
      <c r="TKY108" s="154"/>
      <c r="TKZ108" s="154"/>
      <c r="TLA108" s="154"/>
      <c r="TLB108" s="154"/>
      <c r="TLC108" s="154"/>
      <c r="TLD108" s="154"/>
      <c r="TLE108" s="154"/>
      <c r="TLF108" s="154"/>
      <c r="TLG108" s="154"/>
      <c r="TLH108" s="154"/>
      <c r="TLI108" s="154"/>
      <c r="TLJ108" s="154"/>
      <c r="TLK108" s="154"/>
      <c r="TLL108" s="154"/>
      <c r="TLM108" s="154"/>
      <c r="TLN108" s="154"/>
      <c r="TLO108" s="154"/>
      <c r="TLP108" s="154"/>
      <c r="TLQ108" s="154"/>
      <c r="TLR108" s="154"/>
      <c r="TLS108" s="154"/>
      <c r="TLT108" s="154"/>
      <c r="TLU108" s="154"/>
      <c r="TLV108" s="154"/>
      <c r="TLW108" s="154"/>
      <c r="TLX108" s="154"/>
      <c r="TLY108" s="154"/>
      <c r="TLZ108" s="154"/>
      <c r="TMA108" s="154"/>
      <c r="TMB108" s="154"/>
      <c r="TMC108" s="154"/>
      <c r="TMD108" s="154"/>
      <c r="TME108" s="154"/>
      <c r="TMF108" s="154"/>
      <c r="TMG108" s="154"/>
      <c r="TMH108" s="154"/>
      <c r="TMI108" s="154"/>
      <c r="TMJ108" s="154"/>
      <c r="TMK108" s="154"/>
      <c r="TML108" s="154"/>
      <c r="TMM108" s="154"/>
      <c r="TMN108" s="154"/>
      <c r="TMO108" s="154"/>
      <c r="TMP108" s="154"/>
      <c r="TMQ108" s="154"/>
      <c r="TMR108" s="154"/>
      <c r="TMS108" s="154"/>
      <c r="TMT108" s="154"/>
      <c r="TMU108" s="154"/>
      <c r="TMV108" s="154"/>
      <c r="TMW108" s="154"/>
      <c r="TMX108" s="154"/>
      <c r="TMY108" s="154"/>
      <c r="TMZ108" s="154"/>
      <c r="TNA108" s="154"/>
      <c r="TNB108" s="154"/>
      <c r="TNC108" s="154"/>
      <c r="TND108" s="154"/>
      <c r="TNE108" s="154"/>
      <c r="TNF108" s="154"/>
      <c r="TNG108" s="154"/>
      <c r="TNH108" s="154"/>
      <c r="TNI108" s="154"/>
      <c r="TNJ108" s="154"/>
      <c r="TNK108" s="154"/>
      <c r="TNL108" s="154"/>
      <c r="TNM108" s="154"/>
      <c r="TNN108" s="154"/>
      <c r="TNO108" s="154"/>
      <c r="TNP108" s="154"/>
      <c r="TNQ108" s="154"/>
      <c r="TNR108" s="154"/>
      <c r="TNS108" s="154"/>
      <c r="TNT108" s="154"/>
      <c r="TNU108" s="154"/>
      <c r="TNV108" s="154"/>
      <c r="TNW108" s="154"/>
      <c r="TNX108" s="154"/>
      <c r="TNY108" s="154"/>
      <c r="TNZ108" s="154"/>
      <c r="TOA108" s="154"/>
      <c r="TOB108" s="154"/>
      <c r="TOC108" s="154"/>
      <c r="TOD108" s="154"/>
      <c r="TOE108" s="154"/>
      <c r="TOF108" s="154"/>
      <c r="TOG108" s="154"/>
      <c r="TOH108" s="154"/>
      <c r="TOI108" s="154"/>
      <c r="TOJ108" s="154"/>
      <c r="TOK108" s="154"/>
      <c r="TOL108" s="154"/>
      <c r="TOM108" s="154"/>
      <c r="TON108" s="154"/>
      <c r="TOO108" s="154"/>
      <c r="TOP108" s="154"/>
      <c r="TOQ108" s="154"/>
      <c r="TOR108" s="154"/>
      <c r="TOS108" s="154"/>
      <c r="TOT108" s="154"/>
      <c r="TOU108" s="154"/>
      <c r="TOV108" s="154"/>
      <c r="TOW108" s="154"/>
      <c r="TOX108" s="154"/>
      <c r="TOY108" s="154"/>
      <c r="TOZ108" s="154"/>
      <c r="TPA108" s="154"/>
      <c r="TPB108" s="154"/>
      <c r="TPC108" s="154"/>
      <c r="TPD108" s="154"/>
      <c r="TPE108" s="154"/>
      <c r="TPF108" s="154"/>
      <c r="TPG108" s="154"/>
      <c r="TPH108" s="154"/>
      <c r="TPI108" s="154"/>
      <c r="TPJ108" s="154"/>
      <c r="TPK108" s="154"/>
      <c r="TPL108" s="154"/>
      <c r="TPM108" s="154"/>
      <c r="TPN108" s="154"/>
      <c r="TPO108" s="154"/>
      <c r="TPP108" s="154"/>
      <c r="TPQ108" s="154"/>
      <c r="TPR108" s="154"/>
      <c r="TPS108" s="154"/>
      <c r="TPT108" s="154"/>
      <c r="TPU108" s="154"/>
      <c r="TPV108" s="154"/>
      <c r="TPW108" s="154"/>
      <c r="TPX108" s="154"/>
      <c r="TPY108" s="154"/>
      <c r="TPZ108" s="154"/>
      <c r="TQA108" s="154"/>
      <c r="TQB108" s="154"/>
      <c r="TQC108" s="154"/>
      <c r="TQD108" s="154"/>
      <c r="TQE108" s="154"/>
      <c r="TQF108" s="154"/>
      <c r="TQG108" s="154"/>
      <c r="TQH108" s="154"/>
      <c r="TQI108" s="154"/>
      <c r="TQJ108" s="154"/>
      <c r="TQK108" s="154"/>
      <c r="TQL108" s="154"/>
      <c r="TQM108" s="154"/>
      <c r="TQN108" s="154"/>
      <c r="TQO108" s="154"/>
      <c r="TQP108" s="154"/>
      <c r="TQQ108" s="154"/>
      <c r="TQR108" s="154"/>
      <c r="TQS108" s="154"/>
      <c r="TQT108" s="154"/>
      <c r="TQU108" s="154"/>
      <c r="TQV108" s="154"/>
      <c r="TQW108" s="154"/>
      <c r="TQX108" s="154"/>
      <c r="TQY108" s="154"/>
      <c r="TQZ108" s="154"/>
      <c r="TRA108" s="154"/>
      <c r="TRB108" s="154"/>
      <c r="TRC108" s="154"/>
      <c r="TRD108" s="154"/>
      <c r="TRE108" s="154"/>
      <c r="TRF108" s="154"/>
      <c r="TRG108" s="154"/>
      <c r="TRH108" s="154"/>
      <c r="TRI108" s="154"/>
      <c r="TRJ108" s="154"/>
      <c r="TRK108" s="154"/>
      <c r="TRL108" s="154"/>
      <c r="TRM108" s="154"/>
      <c r="TRN108" s="154"/>
      <c r="TRO108" s="154"/>
      <c r="TRP108" s="154"/>
      <c r="TRQ108" s="154"/>
      <c r="TRR108" s="154"/>
      <c r="TRS108" s="154"/>
      <c r="TRT108" s="154"/>
      <c r="TRU108" s="154"/>
      <c r="TRV108" s="154"/>
      <c r="TRW108" s="154"/>
      <c r="TRX108" s="154"/>
      <c r="TRY108" s="154"/>
      <c r="TRZ108" s="154"/>
      <c r="TSA108" s="154"/>
      <c r="TSB108" s="154"/>
      <c r="TSC108" s="154"/>
      <c r="TSD108" s="154"/>
      <c r="TSE108" s="154"/>
      <c r="TSF108" s="154"/>
      <c r="TSG108" s="154"/>
      <c r="TSH108" s="154"/>
      <c r="TSI108" s="154"/>
      <c r="TSJ108" s="154"/>
      <c r="TSK108" s="154"/>
      <c r="TSL108" s="154"/>
      <c r="TSM108" s="154"/>
      <c r="TSN108" s="154"/>
      <c r="TSO108" s="154"/>
      <c r="TSP108" s="154"/>
      <c r="TSQ108" s="154"/>
      <c r="TSR108" s="154"/>
      <c r="TSS108" s="154"/>
      <c r="TST108" s="154"/>
      <c r="TSU108" s="154"/>
      <c r="TSV108" s="154"/>
      <c r="TSW108" s="154"/>
      <c r="TSX108" s="154"/>
      <c r="TSY108" s="154"/>
      <c r="TSZ108" s="154"/>
      <c r="TTA108" s="154"/>
      <c r="TTB108" s="154"/>
      <c r="TTC108" s="154"/>
      <c r="TTD108" s="154"/>
      <c r="TTE108" s="154"/>
      <c r="TTF108" s="154"/>
      <c r="TTG108" s="154"/>
      <c r="TTH108" s="154"/>
      <c r="TTI108" s="154"/>
      <c r="TTJ108" s="154"/>
      <c r="TTK108" s="154"/>
      <c r="TTL108" s="154"/>
      <c r="TTM108" s="154"/>
      <c r="TTN108" s="154"/>
      <c r="TTO108" s="154"/>
      <c r="TTP108" s="154"/>
      <c r="TTQ108" s="154"/>
      <c r="TTR108" s="154"/>
      <c r="TTS108" s="154"/>
      <c r="TTT108" s="154"/>
      <c r="TTU108" s="154"/>
      <c r="TTV108" s="154"/>
      <c r="TTW108" s="154"/>
      <c r="TTX108" s="154"/>
      <c r="TTY108" s="154"/>
      <c r="TTZ108" s="154"/>
      <c r="TUA108" s="154"/>
      <c r="TUB108" s="154"/>
      <c r="TUC108" s="154"/>
      <c r="TUD108" s="154"/>
      <c r="TUE108" s="154"/>
      <c r="TUF108" s="154"/>
      <c r="TUG108" s="154"/>
      <c r="TUH108" s="154"/>
      <c r="TUI108" s="154"/>
      <c r="TUJ108" s="154"/>
      <c r="TUK108" s="154"/>
      <c r="TUL108" s="154"/>
      <c r="TUM108" s="154"/>
      <c r="TUN108" s="154"/>
      <c r="TUO108" s="154"/>
      <c r="TUP108" s="154"/>
      <c r="TUQ108" s="154"/>
      <c r="TUR108" s="154"/>
      <c r="TUS108" s="154"/>
      <c r="TUT108" s="154"/>
      <c r="TUU108" s="154"/>
      <c r="TUV108" s="154"/>
      <c r="TUW108" s="154"/>
      <c r="TUX108" s="154"/>
      <c r="TUY108" s="154"/>
      <c r="TUZ108" s="154"/>
      <c r="TVA108" s="154"/>
      <c r="TVB108" s="154"/>
      <c r="TVC108" s="154"/>
      <c r="TVD108" s="154"/>
      <c r="TVE108" s="154"/>
      <c r="TVF108" s="154"/>
      <c r="TVG108" s="154"/>
      <c r="TVH108" s="154"/>
      <c r="TVI108" s="154"/>
      <c r="TVJ108" s="154"/>
      <c r="TVK108" s="154"/>
      <c r="TVL108" s="154"/>
      <c r="TVM108" s="154"/>
      <c r="TVN108" s="154"/>
      <c r="TVO108" s="154"/>
      <c r="TVP108" s="154"/>
      <c r="TVQ108" s="154"/>
      <c r="TVR108" s="154"/>
      <c r="TVS108" s="154"/>
      <c r="TVT108" s="154"/>
      <c r="TVU108" s="154"/>
      <c r="TVV108" s="154"/>
      <c r="TVW108" s="154"/>
      <c r="TVX108" s="154"/>
      <c r="TVY108" s="154"/>
      <c r="TVZ108" s="154"/>
      <c r="TWA108" s="154"/>
      <c r="TWB108" s="154"/>
      <c r="TWC108" s="154"/>
      <c r="TWD108" s="154"/>
      <c r="TWE108" s="154"/>
      <c r="TWF108" s="154"/>
      <c r="TWG108" s="154"/>
      <c r="TWH108" s="154"/>
      <c r="TWI108" s="154"/>
      <c r="TWJ108" s="154"/>
      <c r="TWK108" s="154"/>
      <c r="TWL108" s="154"/>
      <c r="TWM108" s="154"/>
      <c r="TWN108" s="154"/>
      <c r="TWO108" s="154"/>
      <c r="TWP108" s="154"/>
      <c r="TWQ108" s="154"/>
      <c r="TWR108" s="154"/>
      <c r="TWS108" s="154"/>
      <c r="TWT108" s="154"/>
      <c r="TWU108" s="154"/>
      <c r="TWV108" s="154"/>
      <c r="TWW108" s="154"/>
      <c r="TWX108" s="154"/>
      <c r="TWY108" s="154"/>
      <c r="TWZ108" s="154"/>
      <c r="TXA108" s="154"/>
      <c r="TXB108" s="154"/>
      <c r="TXC108" s="154"/>
      <c r="TXD108" s="154"/>
      <c r="TXE108" s="154"/>
      <c r="TXF108" s="154"/>
      <c r="TXG108" s="154"/>
      <c r="TXH108" s="154"/>
      <c r="TXI108" s="154"/>
      <c r="TXJ108" s="154"/>
      <c r="TXK108" s="154"/>
      <c r="TXL108" s="154"/>
      <c r="TXM108" s="154"/>
      <c r="TXN108" s="154"/>
      <c r="TXO108" s="154"/>
      <c r="TXP108" s="154"/>
      <c r="TXQ108" s="154"/>
      <c r="TXR108" s="154"/>
      <c r="TXS108" s="154"/>
      <c r="TXT108" s="154"/>
      <c r="TXU108" s="154"/>
      <c r="TXV108" s="154"/>
      <c r="TXW108" s="154"/>
      <c r="TXX108" s="154"/>
      <c r="TXY108" s="154"/>
      <c r="TXZ108" s="154"/>
      <c r="TYA108" s="154"/>
      <c r="TYB108" s="154"/>
      <c r="TYC108" s="154"/>
      <c r="TYD108" s="154"/>
      <c r="TYE108" s="154"/>
      <c r="TYF108" s="154"/>
      <c r="TYG108" s="154"/>
      <c r="TYH108" s="154"/>
      <c r="TYI108" s="154"/>
      <c r="TYJ108" s="154"/>
      <c r="TYK108" s="154"/>
      <c r="TYL108" s="154"/>
      <c r="TYM108" s="154"/>
      <c r="TYN108" s="154"/>
      <c r="TYO108" s="154"/>
      <c r="TYP108" s="154"/>
      <c r="TYQ108" s="154"/>
      <c r="TYR108" s="154"/>
      <c r="TYS108" s="154"/>
      <c r="TYT108" s="154"/>
      <c r="TYU108" s="154"/>
      <c r="TYV108" s="154"/>
      <c r="TYW108" s="154"/>
      <c r="TYX108" s="154"/>
      <c r="TYY108" s="154"/>
      <c r="TYZ108" s="154"/>
      <c r="TZA108" s="154"/>
      <c r="TZB108" s="154"/>
      <c r="TZC108" s="154"/>
      <c r="TZD108" s="154"/>
      <c r="TZE108" s="154"/>
      <c r="TZF108" s="154"/>
      <c r="TZG108" s="154"/>
      <c r="TZH108" s="154"/>
      <c r="TZI108" s="154"/>
      <c r="TZJ108" s="154"/>
      <c r="TZK108" s="154"/>
      <c r="TZL108" s="154"/>
      <c r="TZM108" s="154"/>
      <c r="TZN108" s="154"/>
      <c r="TZO108" s="154"/>
      <c r="TZP108" s="154"/>
      <c r="TZQ108" s="154"/>
      <c r="TZR108" s="154"/>
      <c r="TZS108" s="154"/>
      <c r="TZT108" s="154"/>
      <c r="TZU108" s="154"/>
      <c r="TZV108" s="154"/>
      <c r="TZW108" s="154"/>
      <c r="TZX108" s="154"/>
      <c r="TZY108" s="154"/>
      <c r="TZZ108" s="154"/>
      <c r="UAA108" s="154"/>
      <c r="UAB108" s="154"/>
      <c r="UAC108" s="154"/>
      <c r="UAD108" s="154"/>
      <c r="UAE108" s="154"/>
      <c r="UAF108" s="154"/>
      <c r="UAG108" s="154"/>
      <c r="UAH108" s="154"/>
      <c r="UAI108" s="154"/>
      <c r="UAJ108" s="154"/>
      <c r="UAK108" s="154"/>
      <c r="UAL108" s="154"/>
      <c r="UAM108" s="154"/>
      <c r="UAN108" s="154"/>
      <c r="UAO108" s="154"/>
      <c r="UAP108" s="154"/>
      <c r="UAQ108" s="154"/>
      <c r="UAR108" s="154"/>
      <c r="UAS108" s="154"/>
      <c r="UAT108" s="154"/>
      <c r="UAU108" s="154"/>
      <c r="UAV108" s="154"/>
      <c r="UAW108" s="154"/>
      <c r="UAX108" s="154"/>
      <c r="UAY108" s="154"/>
      <c r="UAZ108" s="154"/>
      <c r="UBA108" s="154"/>
      <c r="UBB108" s="154"/>
      <c r="UBC108" s="154"/>
      <c r="UBD108" s="154"/>
      <c r="UBE108" s="154"/>
      <c r="UBF108" s="154"/>
      <c r="UBG108" s="154"/>
      <c r="UBH108" s="154"/>
      <c r="UBI108" s="154"/>
      <c r="UBJ108" s="154"/>
      <c r="UBK108" s="154"/>
      <c r="UBL108" s="154"/>
      <c r="UBM108" s="154"/>
      <c r="UBN108" s="154"/>
      <c r="UBO108" s="154"/>
      <c r="UBP108" s="154"/>
      <c r="UBQ108" s="154"/>
      <c r="UBR108" s="154"/>
      <c r="UBS108" s="154"/>
      <c r="UBT108" s="154"/>
      <c r="UBU108" s="154"/>
      <c r="UBV108" s="154"/>
      <c r="UBW108" s="154"/>
      <c r="UBX108" s="154"/>
      <c r="UBY108" s="154"/>
      <c r="UBZ108" s="154"/>
      <c r="UCA108" s="154"/>
      <c r="UCB108" s="154"/>
      <c r="UCC108" s="154"/>
      <c r="UCD108" s="154"/>
      <c r="UCE108" s="154"/>
      <c r="UCF108" s="154"/>
      <c r="UCG108" s="154"/>
      <c r="UCH108" s="154"/>
      <c r="UCI108" s="154"/>
      <c r="UCJ108" s="154"/>
      <c r="UCK108" s="154"/>
      <c r="UCL108" s="154"/>
      <c r="UCM108" s="154"/>
      <c r="UCN108" s="154"/>
      <c r="UCO108" s="154"/>
      <c r="UCP108" s="154"/>
      <c r="UCQ108" s="154"/>
      <c r="UCR108" s="154"/>
      <c r="UCS108" s="154"/>
      <c r="UCT108" s="154"/>
      <c r="UCU108" s="154"/>
      <c r="UCV108" s="154"/>
      <c r="UCW108" s="154"/>
      <c r="UCX108" s="154"/>
      <c r="UCY108" s="154"/>
      <c r="UCZ108" s="154"/>
      <c r="UDA108" s="154"/>
      <c r="UDB108" s="154"/>
      <c r="UDC108" s="154"/>
      <c r="UDD108" s="154"/>
      <c r="UDE108" s="154"/>
      <c r="UDF108" s="154"/>
      <c r="UDG108" s="154"/>
      <c r="UDH108" s="154"/>
      <c r="UDI108" s="154"/>
      <c r="UDJ108" s="154"/>
      <c r="UDK108" s="154"/>
      <c r="UDL108" s="154"/>
      <c r="UDM108" s="154"/>
      <c r="UDN108" s="154"/>
      <c r="UDO108" s="154"/>
      <c r="UDP108" s="154"/>
      <c r="UDQ108" s="154"/>
      <c r="UDR108" s="154"/>
      <c r="UDS108" s="154"/>
      <c r="UDT108" s="154"/>
      <c r="UDU108" s="154"/>
      <c r="UDV108" s="154"/>
      <c r="UDW108" s="154"/>
      <c r="UDX108" s="154"/>
      <c r="UDY108" s="154"/>
      <c r="UDZ108" s="154"/>
      <c r="UEA108" s="154"/>
      <c r="UEB108" s="154"/>
      <c r="UEC108" s="154"/>
      <c r="UED108" s="154"/>
      <c r="UEE108" s="154"/>
      <c r="UEF108" s="154"/>
      <c r="UEG108" s="154"/>
      <c r="UEH108" s="154"/>
      <c r="UEI108" s="154"/>
      <c r="UEJ108" s="154"/>
      <c r="UEK108" s="154"/>
      <c r="UEL108" s="154"/>
      <c r="UEM108" s="154"/>
      <c r="UEN108" s="154"/>
      <c r="UEO108" s="154"/>
      <c r="UEP108" s="154"/>
      <c r="UEQ108" s="154"/>
      <c r="UER108" s="154"/>
      <c r="UES108" s="154"/>
      <c r="UET108" s="154"/>
      <c r="UEU108" s="154"/>
      <c r="UEV108" s="154"/>
      <c r="UEW108" s="154"/>
      <c r="UEX108" s="154"/>
      <c r="UEY108" s="154"/>
      <c r="UEZ108" s="154"/>
      <c r="UFA108" s="154"/>
      <c r="UFB108" s="154"/>
      <c r="UFC108" s="154"/>
      <c r="UFD108" s="154"/>
      <c r="UFE108" s="154"/>
      <c r="UFF108" s="154"/>
      <c r="UFG108" s="154"/>
      <c r="UFH108" s="154"/>
      <c r="UFI108" s="154"/>
      <c r="UFJ108" s="154"/>
      <c r="UFK108" s="154"/>
      <c r="UFL108" s="154"/>
      <c r="UFM108" s="154"/>
      <c r="UFN108" s="154"/>
      <c r="UFO108" s="154"/>
      <c r="UFP108" s="154"/>
      <c r="UFQ108" s="154"/>
      <c r="UFR108" s="154"/>
      <c r="UFS108" s="154"/>
      <c r="UFT108" s="154"/>
      <c r="UFU108" s="154"/>
      <c r="UFV108" s="154"/>
      <c r="UFW108" s="154"/>
      <c r="UFX108" s="154"/>
      <c r="UFY108" s="154"/>
      <c r="UFZ108" s="154"/>
      <c r="UGA108" s="154"/>
      <c r="UGB108" s="154"/>
      <c r="UGC108" s="154"/>
      <c r="UGD108" s="154"/>
      <c r="UGE108" s="154"/>
      <c r="UGF108" s="154"/>
      <c r="UGG108" s="154"/>
      <c r="UGH108" s="154"/>
      <c r="UGI108" s="154"/>
      <c r="UGJ108" s="154"/>
      <c r="UGK108" s="154"/>
      <c r="UGL108" s="154"/>
      <c r="UGM108" s="154"/>
      <c r="UGN108" s="154"/>
      <c r="UGO108" s="154"/>
      <c r="UGP108" s="154"/>
      <c r="UGQ108" s="154"/>
      <c r="UGR108" s="154"/>
      <c r="UGS108" s="154"/>
      <c r="UGT108" s="154"/>
      <c r="UGU108" s="154"/>
      <c r="UGV108" s="154"/>
      <c r="UGW108" s="154"/>
      <c r="UGX108" s="154"/>
      <c r="UGY108" s="154"/>
      <c r="UGZ108" s="154"/>
      <c r="UHA108" s="154"/>
      <c r="UHB108" s="154"/>
      <c r="UHC108" s="154"/>
      <c r="UHD108" s="154"/>
      <c r="UHE108" s="154"/>
      <c r="UHF108" s="154"/>
      <c r="UHG108" s="154"/>
      <c r="UHH108" s="154"/>
      <c r="UHI108" s="154"/>
      <c r="UHJ108" s="154"/>
      <c r="UHK108" s="154"/>
      <c r="UHL108" s="154"/>
      <c r="UHM108" s="154"/>
      <c r="UHN108" s="154"/>
      <c r="UHO108" s="154"/>
      <c r="UHP108" s="154"/>
      <c r="UHQ108" s="154"/>
      <c r="UHR108" s="154"/>
      <c r="UHS108" s="154"/>
      <c r="UHT108" s="154"/>
      <c r="UHU108" s="154"/>
      <c r="UHV108" s="154"/>
      <c r="UHW108" s="154"/>
      <c r="UHX108" s="154"/>
      <c r="UHY108" s="154"/>
      <c r="UHZ108" s="154"/>
      <c r="UIA108" s="154"/>
      <c r="UIB108" s="154"/>
      <c r="UIC108" s="154"/>
      <c r="UID108" s="154"/>
      <c r="UIE108" s="154"/>
      <c r="UIF108" s="154"/>
      <c r="UIG108" s="154"/>
      <c r="UIH108" s="154"/>
      <c r="UII108" s="154"/>
      <c r="UIJ108" s="154"/>
      <c r="UIK108" s="154"/>
      <c r="UIL108" s="154"/>
      <c r="UIM108" s="154"/>
      <c r="UIN108" s="154"/>
      <c r="UIO108" s="154"/>
      <c r="UIP108" s="154"/>
      <c r="UIQ108" s="154"/>
      <c r="UIR108" s="154"/>
      <c r="UIS108" s="154"/>
      <c r="UIT108" s="154"/>
      <c r="UIU108" s="154"/>
      <c r="UIV108" s="154"/>
      <c r="UIW108" s="154"/>
      <c r="UIX108" s="154"/>
      <c r="UIY108" s="154"/>
      <c r="UIZ108" s="154"/>
      <c r="UJA108" s="154"/>
      <c r="UJB108" s="154"/>
      <c r="UJC108" s="154"/>
      <c r="UJD108" s="154"/>
      <c r="UJE108" s="154"/>
      <c r="UJF108" s="154"/>
      <c r="UJG108" s="154"/>
      <c r="UJH108" s="154"/>
      <c r="UJI108" s="154"/>
      <c r="UJJ108" s="154"/>
      <c r="UJK108" s="154"/>
      <c r="UJL108" s="154"/>
      <c r="UJM108" s="154"/>
      <c r="UJN108" s="154"/>
      <c r="UJO108" s="154"/>
      <c r="UJP108" s="154"/>
      <c r="UJQ108" s="154"/>
      <c r="UJR108" s="154"/>
      <c r="UJS108" s="154"/>
      <c r="UJT108" s="154"/>
      <c r="UJU108" s="154"/>
      <c r="UJV108" s="154"/>
      <c r="UJW108" s="154"/>
      <c r="UJX108" s="154"/>
      <c r="UJY108" s="154"/>
      <c r="UJZ108" s="154"/>
      <c r="UKA108" s="154"/>
      <c r="UKB108" s="154"/>
      <c r="UKC108" s="154"/>
      <c r="UKD108" s="154"/>
      <c r="UKE108" s="154"/>
      <c r="UKF108" s="154"/>
      <c r="UKG108" s="154"/>
      <c r="UKH108" s="154"/>
      <c r="UKI108" s="154"/>
      <c r="UKJ108" s="154"/>
      <c r="UKK108" s="154"/>
      <c r="UKL108" s="154"/>
      <c r="UKM108" s="154"/>
      <c r="UKN108" s="154"/>
      <c r="UKO108" s="154"/>
      <c r="UKP108" s="154"/>
      <c r="UKQ108" s="154"/>
      <c r="UKR108" s="154"/>
      <c r="UKS108" s="154"/>
      <c r="UKT108" s="154"/>
      <c r="UKU108" s="154"/>
      <c r="UKV108" s="154"/>
      <c r="UKW108" s="154"/>
      <c r="UKX108" s="154"/>
      <c r="UKY108" s="154"/>
      <c r="UKZ108" s="154"/>
      <c r="ULA108" s="154"/>
      <c r="ULB108" s="154"/>
      <c r="ULC108" s="154"/>
      <c r="ULD108" s="154"/>
      <c r="ULE108" s="154"/>
      <c r="ULF108" s="154"/>
      <c r="ULG108" s="154"/>
      <c r="ULH108" s="154"/>
      <c r="ULI108" s="154"/>
      <c r="ULJ108" s="154"/>
      <c r="ULK108" s="154"/>
      <c r="ULL108" s="154"/>
      <c r="ULM108" s="154"/>
      <c r="ULN108" s="154"/>
      <c r="ULO108" s="154"/>
      <c r="ULP108" s="154"/>
      <c r="ULQ108" s="154"/>
      <c r="ULR108" s="154"/>
      <c r="ULS108" s="154"/>
      <c r="ULT108" s="154"/>
      <c r="ULU108" s="154"/>
      <c r="ULV108" s="154"/>
      <c r="ULW108" s="154"/>
      <c r="ULX108" s="154"/>
      <c r="ULY108" s="154"/>
      <c r="ULZ108" s="154"/>
      <c r="UMA108" s="154"/>
      <c r="UMB108" s="154"/>
      <c r="UMC108" s="154"/>
      <c r="UMD108" s="154"/>
      <c r="UME108" s="154"/>
      <c r="UMF108" s="154"/>
      <c r="UMG108" s="154"/>
      <c r="UMH108" s="154"/>
      <c r="UMI108" s="154"/>
      <c r="UMJ108" s="154"/>
      <c r="UMK108" s="154"/>
      <c r="UML108" s="154"/>
      <c r="UMM108" s="154"/>
      <c r="UMN108" s="154"/>
      <c r="UMO108" s="154"/>
      <c r="UMP108" s="154"/>
      <c r="UMQ108" s="154"/>
      <c r="UMR108" s="154"/>
      <c r="UMS108" s="154"/>
      <c r="UMT108" s="154"/>
      <c r="UMU108" s="154"/>
      <c r="UMV108" s="154"/>
      <c r="UMW108" s="154"/>
      <c r="UMX108" s="154"/>
      <c r="UMY108" s="154"/>
      <c r="UMZ108" s="154"/>
      <c r="UNA108" s="154"/>
      <c r="UNB108" s="154"/>
      <c r="UNC108" s="154"/>
      <c r="UND108" s="154"/>
      <c r="UNE108" s="154"/>
      <c r="UNF108" s="154"/>
      <c r="UNG108" s="154"/>
      <c r="UNH108" s="154"/>
      <c r="UNI108" s="154"/>
      <c r="UNJ108" s="154"/>
      <c r="UNK108" s="154"/>
      <c r="UNL108" s="154"/>
      <c r="UNM108" s="154"/>
      <c r="UNN108" s="154"/>
      <c r="UNO108" s="154"/>
      <c r="UNP108" s="154"/>
      <c r="UNQ108" s="154"/>
      <c r="UNR108" s="154"/>
      <c r="UNS108" s="154"/>
      <c r="UNT108" s="154"/>
      <c r="UNU108" s="154"/>
      <c r="UNV108" s="154"/>
      <c r="UNW108" s="154"/>
      <c r="UNX108" s="154"/>
      <c r="UNY108" s="154"/>
      <c r="UNZ108" s="154"/>
      <c r="UOA108" s="154"/>
      <c r="UOB108" s="154"/>
      <c r="UOC108" s="154"/>
      <c r="UOD108" s="154"/>
      <c r="UOE108" s="154"/>
      <c r="UOF108" s="154"/>
      <c r="UOG108" s="154"/>
      <c r="UOH108" s="154"/>
      <c r="UOI108" s="154"/>
      <c r="UOJ108" s="154"/>
      <c r="UOK108" s="154"/>
      <c r="UOL108" s="154"/>
      <c r="UOM108" s="154"/>
      <c r="UON108" s="154"/>
      <c r="UOO108" s="154"/>
      <c r="UOP108" s="154"/>
      <c r="UOQ108" s="154"/>
      <c r="UOR108" s="154"/>
      <c r="UOS108" s="154"/>
      <c r="UOT108" s="154"/>
      <c r="UOU108" s="154"/>
      <c r="UOV108" s="154"/>
      <c r="UOW108" s="154"/>
      <c r="UOX108" s="154"/>
      <c r="UOY108" s="154"/>
      <c r="UOZ108" s="154"/>
      <c r="UPA108" s="154"/>
      <c r="UPB108" s="154"/>
      <c r="UPC108" s="154"/>
      <c r="UPD108" s="154"/>
      <c r="UPE108" s="154"/>
      <c r="UPF108" s="154"/>
      <c r="UPG108" s="154"/>
      <c r="UPH108" s="154"/>
      <c r="UPI108" s="154"/>
      <c r="UPJ108" s="154"/>
      <c r="UPK108" s="154"/>
      <c r="UPL108" s="154"/>
      <c r="UPM108" s="154"/>
      <c r="UPN108" s="154"/>
      <c r="UPO108" s="154"/>
      <c r="UPP108" s="154"/>
      <c r="UPQ108" s="154"/>
      <c r="UPR108" s="154"/>
      <c r="UPS108" s="154"/>
      <c r="UPT108" s="154"/>
      <c r="UPU108" s="154"/>
      <c r="UPV108" s="154"/>
      <c r="UPW108" s="154"/>
      <c r="UPX108" s="154"/>
      <c r="UPY108" s="154"/>
      <c r="UPZ108" s="154"/>
      <c r="UQA108" s="154"/>
      <c r="UQB108" s="154"/>
      <c r="UQC108" s="154"/>
      <c r="UQD108" s="154"/>
      <c r="UQE108" s="154"/>
      <c r="UQF108" s="154"/>
      <c r="UQG108" s="154"/>
      <c r="UQH108" s="154"/>
      <c r="UQI108" s="154"/>
      <c r="UQJ108" s="154"/>
      <c r="UQK108" s="154"/>
      <c r="UQL108" s="154"/>
      <c r="UQM108" s="154"/>
      <c r="UQN108" s="154"/>
      <c r="UQO108" s="154"/>
      <c r="UQP108" s="154"/>
      <c r="UQQ108" s="154"/>
      <c r="UQR108" s="154"/>
      <c r="UQS108" s="154"/>
      <c r="UQT108" s="154"/>
      <c r="UQU108" s="154"/>
      <c r="UQV108" s="154"/>
      <c r="UQW108" s="154"/>
      <c r="UQX108" s="154"/>
      <c r="UQY108" s="154"/>
      <c r="UQZ108" s="154"/>
      <c r="URA108" s="154"/>
      <c r="URB108" s="154"/>
      <c r="URC108" s="154"/>
      <c r="URD108" s="154"/>
      <c r="URE108" s="154"/>
      <c r="URF108" s="154"/>
      <c r="URG108" s="154"/>
      <c r="URH108" s="154"/>
      <c r="URI108" s="154"/>
      <c r="URJ108" s="154"/>
      <c r="URK108" s="154"/>
      <c r="URL108" s="154"/>
      <c r="URM108" s="154"/>
      <c r="URN108" s="154"/>
      <c r="URO108" s="154"/>
      <c r="URP108" s="154"/>
      <c r="URQ108" s="154"/>
      <c r="URR108" s="154"/>
      <c r="URS108" s="154"/>
      <c r="URT108" s="154"/>
      <c r="URU108" s="154"/>
      <c r="URV108" s="154"/>
      <c r="URW108" s="154"/>
      <c r="URX108" s="154"/>
      <c r="URY108" s="154"/>
      <c r="URZ108" s="154"/>
      <c r="USA108" s="154"/>
      <c r="USB108" s="154"/>
      <c r="USC108" s="154"/>
      <c r="USD108" s="154"/>
      <c r="USE108" s="154"/>
      <c r="USF108" s="154"/>
      <c r="USG108" s="154"/>
      <c r="USH108" s="154"/>
      <c r="USI108" s="154"/>
      <c r="USJ108" s="154"/>
      <c r="USK108" s="154"/>
      <c r="USL108" s="154"/>
      <c r="USM108" s="154"/>
      <c r="USN108" s="154"/>
      <c r="USO108" s="154"/>
      <c r="USP108" s="154"/>
      <c r="USQ108" s="154"/>
      <c r="USR108" s="154"/>
      <c r="USS108" s="154"/>
      <c r="UST108" s="154"/>
      <c r="USU108" s="154"/>
      <c r="USV108" s="154"/>
      <c r="USW108" s="154"/>
      <c r="USX108" s="154"/>
      <c r="USY108" s="154"/>
      <c r="USZ108" s="154"/>
      <c r="UTA108" s="154"/>
      <c r="UTB108" s="154"/>
      <c r="UTC108" s="154"/>
      <c r="UTD108" s="154"/>
      <c r="UTE108" s="154"/>
      <c r="UTF108" s="154"/>
      <c r="UTG108" s="154"/>
      <c r="UTH108" s="154"/>
      <c r="UTI108" s="154"/>
      <c r="UTJ108" s="154"/>
      <c r="UTK108" s="154"/>
      <c r="UTL108" s="154"/>
      <c r="UTM108" s="154"/>
      <c r="UTN108" s="154"/>
      <c r="UTO108" s="154"/>
      <c r="UTP108" s="154"/>
      <c r="UTQ108" s="154"/>
      <c r="UTR108" s="154"/>
      <c r="UTS108" s="154"/>
      <c r="UTT108" s="154"/>
      <c r="UTU108" s="154"/>
      <c r="UTV108" s="154"/>
      <c r="UTW108" s="154"/>
      <c r="UTX108" s="154"/>
      <c r="UTY108" s="154"/>
      <c r="UTZ108" s="154"/>
      <c r="UUA108" s="154"/>
      <c r="UUB108" s="154"/>
      <c r="UUC108" s="154"/>
      <c r="UUD108" s="154"/>
      <c r="UUE108" s="154"/>
      <c r="UUF108" s="154"/>
      <c r="UUG108" s="154"/>
      <c r="UUH108" s="154"/>
      <c r="UUI108" s="154"/>
      <c r="UUJ108" s="154"/>
      <c r="UUK108" s="154"/>
      <c r="UUL108" s="154"/>
      <c r="UUM108" s="154"/>
      <c r="UUN108" s="154"/>
      <c r="UUO108" s="154"/>
      <c r="UUP108" s="154"/>
      <c r="UUQ108" s="154"/>
      <c r="UUR108" s="154"/>
      <c r="UUS108" s="154"/>
      <c r="UUT108" s="154"/>
      <c r="UUU108" s="154"/>
      <c r="UUV108" s="154"/>
      <c r="UUW108" s="154"/>
      <c r="UUX108" s="154"/>
      <c r="UUY108" s="154"/>
      <c r="UUZ108" s="154"/>
      <c r="UVA108" s="154"/>
      <c r="UVB108" s="154"/>
      <c r="UVC108" s="154"/>
      <c r="UVD108" s="154"/>
      <c r="UVE108" s="154"/>
      <c r="UVF108" s="154"/>
      <c r="UVG108" s="154"/>
      <c r="UVH108" s="154"/>
      <c r="UVI108" s="154"/>
      <c r="UVJ108" s="154"/>
      <c r="UVK108" s="154"/>
      <c r="UVL108" s="154"/>
      <c r="UVM108" s="154"/>
      <c r="UVN108" s="154"/>
      <c r="UVO108" s="154"/>
      <c r="UVP108" s="154"/>
      <c r="UVQ108" s="154"/>
      <c r="UVR108" s="154"/>
      <c r="UVS108" s="154"/>
      <c r="UVT108" s="154"/>
      <c r="UVU108" s="154"/>
      <c r="UVV108" s="154"/>
      <c r="UVW108" s="154"/>
      <c r="UVX108" s="154"/>
      <c r="UVY108" s="154"/>
      <c r="UVZ108" s="154"/>
      <c r="UWA108" s="154"/>
      <c r="UWB108" s="154"/>
      <c r="UWC108" s="154"/>
      <c r="UWD108" s="154"/>
      <c r="UWE108" s="154"/>
      <c r="UWF108" s="154"/>
      <c r="UWG108" s="154"/>
      <c r="UWH108" s="154"/>
      <c r="UWI108" s="154"/>
      <c r="UWJ108" s="154"/>
      <c r="UWK108" s="154"/>
      <c r="UWL108" s="154"/>
      <c r="UWM108" s="154"/>
      <c r="UWN108" s="154"/>
      <c r="UWO108" s="154"/>
      <c r="UWP108" s="154"/>
      <c r="UWQ108" s="154"/>
      <c r="UWR108" s="154"/>
      <c r="UWS108" s="154"/>
      <c r="UWT108" s="154"/>
      <c r="UWU108" s="154"/>
      <c r="UWV108" s="154"/>
      <c r="UWW108" s="154"/>
      <c r="UWX108" s="154"/>
      <c r="UWY108" s="154"/>
      <c r="UWZ108" s="154"/>
      <c r="UXA108" s="154"/>
      <c r="UXB108" s="154"/>
      <c r="UXC108" s="154"/>
      <c r="UXD108" s="154"/>
      <c r="UXE108" s="154"/>
      <c r="UXF108" s="154"/>
      <c r="UXG108" s="154"/>
      <c r="UXH108" s="154"/>
      <c r="UXI108" s="154"/>
      <c r="UXJ108" s="154"/>
      <c r="UXK108" s="154"/>
      <c r="UXL108" s="154"/>
      <c r="UXM108" s="154"/>
      <c r="UXN108" s="154"/>
      <c r="UXO108" s="154"/>
      <c r="UXP108" s="154"/>
      <c r="UXQ108" s="154"/>
      <c r="UXR108" s="154"/>
      <c r="UXS108" s="154"/>
      <c r="UXT108" s="154"/>
      <c r="UXU108" s="154"/>
      <c r="UXV108" s="154"/>
      <c r="UXW108" s="154"/>
      <c r="UXX108" s="154"/>
      <c r="UXY108" s="154"/>
      <c r="UXZ108" s="154"/>
      <c r="UYA108" s="154"/>
      <c r="UYB108" s="154"/>
      <c r="UYC108" s="154"/>
      <c r="UYD108" s="154"/>
      <c r="UYE108" s="154"/>
      <c r="UYF108" s="154"/>
      <c r="UYG108" s="154"/>
      <c r="UYH108" s="154"/>
      <c r="UYI108" s="154"/>
      <c r="UYJ108" s="154"/>
      <c r="UYK108" s="154"/>
      <c r="UYL108" s="154"/>
      <c r="UYM108" s="154"/>
      <c r="UYN108" s="154"/>
      <c r="UYO108" s="154"/>
      <c r="UYP108" s="154"/>
      <c r="UYQ108" s="154"/>
      <c r="UYR108" s="154"/>
      <c r="UYS108" s="154"/>
      <c r="UYT108" s="154"/>
      <c r="UYU108" s="154"/>
      <c r="UYV108" s="154"/>
      <c r="UYW108" s="154"/>
      <c r="UYX108" s="154"/>
      <c r="UYY108" s="154"/>
      <c r="UYZ108" s="154"/>
      <c r="UZA108" s="154"/>
      <c r="UZB108" s="154"/>
      <c r="UZC108" s="154"/>
      <c r="UZD108" s="154"/>
      <c r="UZE108" s="154"/>
      <c r="UZF108" s="154"/>
      <c r="UZG108" s="154"/>
      <c r="UZH108" s="154"/>
      <c r="UZI108" s="154"/>
      <c r="UZJ108" s="154"/>
      <c r="UZK108" s="154"/>
      <c r="UZL108" s="154"/>
      <c r="UZM108" s="154"/>
      <c r="UZN108" s="154"/>
      <c r="UZO108" s="154"/>
      <c r="UZP108" s="154"/>
      <c r="UZQ108" s="154"/>
      <c r="UZR108" s="154"/>
      <c r="UZS108" s="154"/>
      <c r="UZT108" s="154"/>
      <c r="UZU108" s="154"/>
      <c r="UZV108" s="154"/>
      <c r="UZW108" s="154"/>
      <c r="UZX108" s="154"/>
      <c r="UZY108" s="154"/>
      <c r="UZZ108" s="154"/>
      <c r="VAA108" s="154"/>
      <c r="VAB108" s="154"/>
      <c r="VAC108" s="154"/>
      <c r="VAD108" s="154"/>
      <c r="VAE108" s="154"/>
      <c r="VAF108" s="154"/>
      <c r="VAG108" s="154"/>
      <c r="VAH108" s="154"/>
      <c r="VAI108" s="154"/>
      <c r="VAJ108" s="154"/>
      <c r="VAK108" s="154"/>
      <c r="VAL108" s="154"/>
      <c r="VAM108" s="154"/>
      <c r="VAN108" s="154"/>
      <c r="VAO108" s="154"/>
      <c r="VAP108" s="154"/>
      <c r="VAQ108" s="154"/>
      <c r="VAR108" s="154"/>
      <c r="VAS108" s="154"/>
      <c r="VAT108" s="154"/>
      <c r="VAU108" s="154"/>
      <c r="VAV108" s="154"/>
      <c r="VAW108" s="154"/>
      <c r="VAX108" s="154"/>
      <c r="VAY108" s="154"/>
      <c r="VAZ108" s="154"/>
      <c r="VBA108" s="154"/>
      <c r="VBB108" s="154"/>
      <c r="VBC108" s="154"/>
      <c r="VBD108" s="154"/>
      <c r="VBE108" s="154"/>
      <c r="VBF108" s="154"/>
      <c r="VBG108" s="154"/>
      <c r="VBH108" s="154"/>
      <c r="VBI108" s="154"/>
      <c r="VBJ108" s="154"/>
      <c r="VBK108" s="154"/>
      <c r="VBL108" s="154"/>
      <c r="VBM108" s="154"/>
      <c r="VBN108" s="154"/>
      <c r="VBO108" s="154"/>
      <c r="VBP108" s="154"/>
      <c r="VBQ108" s="154"/>
      <c r="VBR108" s="154"/>
      <c r="VBS108" s="154"/>
      <c r="VBT108" s="154"/>
      <c r="VBU108" s="154"/>
      <c r="VBV108" s="154"/>
      <c r="VBW108" s="154"/>
      <c r="VBX108" s="154"/>
      <c r="VBY108" s="154"/>
      <c r="VBZ108" s="154"/>
      <c r="VCA108" s="154"/>
      <c r="VCB108" s="154"/>
      <c r="VCC108" s="154"/>
      <c r="VCD108" s="154"/>
      <c r="VCE108" s="154"/>
      <c r="VCF108" s="154"/>
      <c r="VCG108" s="154"/>
      <c r="VCH108" s="154"/>
      <c r="VCI108" s="154"/>
      <c r="VCJ108" s="154"/>
      <c r="VCK108" s="154"/>
      <c r="VCL108" s="154"/>
      <c r="VCM108" s="154"/>
      <c r="VCN108" s="154"/>
      <c r="VCO108" s="154"/>
      <c r="VCP108" s="154"/>
      <c r="VCQ108" s="154"/>
      <c r="VCR108" s="154"/>
      <c r="VCS108" s="154"/>
      <c r="VCT108" s="154"/>
      <c r="VCU108" s="154"/>
      <c r="VCV108" s="154"/>
      <c r="VCW108" s="154"/>
      <c r="VCX108" s="154"/>
      <c r="VCY108" s="154"/>
      <c r="VCZ108" s="154"/>
      <c r="VDA108" s="154"/>
      <c r="VDB108" s="154"/>
      <c r="VDC108" s="154"/>
      <c r="VDD108" s="154"/>
      <c r="VDE108" s="154"/>
      <c r="VDF108" s="154"/>
      <c r="VDG108" s="154"/>
      <c r="VDH108" s="154"/>
      <c r="VDI108" s="154"/>
      <c r="VDJ108" s="154"/>
      <c r="VDK108" s="154"/>
      <c r="VDL108" s="154"/>
      <c r="VDM108" s="154"/>
      <c r="VDN108" s="154"/>
      <c r="VDO108" s="154"/>
      <c r="VDP108" s="154"/>
      <c r="VDQ108" s="154"/>
      <c r="VDR108" s="154"/>
      <c r="VDS108" s="154"/>
      <c r="VDT108" s="154"/>
      <c r="VDU108" s="154"/>
      <c r="VDV108" s="154"/>
      <c r="VDW108" s="154"/>
      <c r="VDX108" s="154"/>
      <c r="VDY108" s="154"/>
      <c r="VDZ108" s="154"/>
      <c r="VEA108" s="154"/>
      <c r="VEB108" s="154"/>
      <c r="VEC108" s="154"/>
      <c r="VED108" s="154"/>
      <c r="VEE108" s="154"/>
      <c r="VEF108" s="154"/>
      <c r="VEG108" s="154"/>
      <c r="VEH108" s="154"/>
      <c r="VEI108" s="154"/>
      <c r="VEJ108" s="154"/>
      <c r="VEK108" s="154"/>
      <c r="VEL108" s="154"/>
      <c r="VEM108" s="154"/>
      <c r="VEN108" s="154"/>
      <c r="VEO108" s="154"/>
      <c r="VEP108" s="154"/>
      <c r="VEQ108" s="154"/>
      <c r="VER108" s="154"/>
      <c r="VES108" s="154"/>
      <c r="VET108" s="154"/>
      <c r="VEU108" s="154"/>
      <c r="VEV108" s="154"/>
      <c r="VEW108" s="154"/>
      <c r="VEX108" s="154"/>
      <c r="VEY108" s="154"/>
      <c r="VEZ108" s="154"/>
      <c r="VFA108" s="154"/>
      <c r="VFB108" s="154"/>
      <c r="VFC108" s="154"/>
      <c r="VFD108" s="154"/>
      <c r="VFE108" s="154"/>
      <c r="VFF108" s="154"/>
      <c r="VFG108" s="154"/>
      <c r="VFH108" s="154"/>
      <c r="VFI108" s="154"/>
      <c r="VFJ108" s="154"/>
      <c r="VFK108" s="154"/>
      <c r="VFL108" s="154"/>
      <c r="VFM108" s="154"/>
      <c r="VFN108" s="154"/>
      <c r="VFO108" s="154"/>
      <c r="VFP108" s="154"/>
      <c r="VFQ108" s="154"/>
      <c r="VFR108" s="154"/>
      <c r="VFS108" s="154"/>
      <c r="VFT108" s="154"/>
      <c r="VFU108" s="154"/>
      <c r="VFV108" s="154"/>
      <c r="VFW108" s="154"/>
      <c r="VFX108" s="154"/>
      <c r="VFY108" s="154"/>
      <c r="VFZ108" s="154"/>
      <c r="VGA108" s="154"/>
      <c r="VGB108" s="154"/>
      <c r="VGC108" s="154"/>
      <c r="VGD108" s="154"/>
      <c r="VGE108" s="154"/>
      <c r="VGF108" s="154"/>
      <c r="VGG108" s="154"/>
      <c r="VGH108" s="154"/>
      <c r="VGI108" s="154"/>
      <c r="VGJ108" s="154"/>
      <c r="VGK108" s="154"/>
      <c r="VGL108" s="154"/>
      <c r="VGM108" s="154"/>
      <c r="VGN108" s="154"/>
      <c r="VGO108" s="154"/>
      <c r="VGP108" s="154"/>
      <c r="VGQ108" s="154"/>
      <c r="VGR108" s="154"/>
      <c r="VGS108" s="154"/>
      <c r="VGT108" s="154"/>
      <c r="VGU108" s="154"/>
      <c r="VGV108" s="154"/>
      <c r="VGW108" s="154"/>
      <c r="VGX108" s="154"/>
      <c r="VGY108" s="154"/>
      <c r="VGZ108" s="154"/>
      <c r="VHA108" s="154"/>
      <c r="VHB108" s="154"/>
      <c r="VHC108" s="154"/>
      <c r="VHD108" s="154"/>
      <c r="VHE108" s="154"/>
      <c r="VHF108" s="154"/>
      <c r="VHG108" s="154"/>
      <c r="VHH108" s="154"/>
      <c r="VHI108" s="154"/>
      <c r="VHJ108" s="154"/>
      <c r="VHK108" s="154"/>
      <c r="VHL108" s="154"/>
      <c r="VHM108" s="154"/>
      <c r="VHN108" s="154"/>
      <c r="VHO108" s="154"/>
      <c r="VHP108" s="154"/>
      <c r="VHQ108" s="154"/>
      <c r="VHR108" s="154"/>
      <c r="VHS108" s="154"/>
      <c r="VHT108" s="154"/>
      <c r="VHU108" s="154"/>
      <c r="VHV108" s="154"/>
      <c r="VHW108" s="154"/>
      <c r="VHX108" s="154"/>
      <c r="VHY108" s="154"/>
      <c r="VHZ108" s="154"/>
      <c r="VIA108" s="154"/>
      <c r="VIB108" s="154"/>
      <c r="VIC108" s="154"/>
      <c r="VID108" s="154"/>
      <c r="VIE108" s="154"/>
      <c r="VIF108" s="154"/>
      <c r="VIG108" s="154"/>
      <c r="VIH108" s="154"/>
      <c r="VII108" s="154"/>
      <c r="VIJ108" s="154"/>
      <c r="VIK108" s="154"/>
      <c r="VIL108" s="154"/>
      <c r="VIM108" s="154"/>
      <c r="VIN108" s="154"/>
      <c r="VIO108" s="154"/>
      <c r="VIP108" s="154"/>
      <c r="VIQ108" s="154"/>
      <c r="VIR108" s="154"/>
      <c r="VIS108" s="154"/>
      <c r="VIT108" s="154"/>
      <c r="VIU108" s="154"/>
      <c r="VIV108" s="154"/>
      <c r="VIW108" s="154"/>
      <c r="VIX108" s="154"/>
      <c r="VIY108" s="154"/>
      <c r="VIZ108" s="154"/>
      <c r="VJA108" s="154"/>
      <c r="VJB108" s="154"/>
      <c r="VJC108" s="154"/>
      <c r="VJD108" s="154"/>
      <c r="VJE108" s="154"/>
      <c r="VJF108" s="154"/>
      <c r="VJG108" s="154"/>
      <c r="VJH108" s="154"/>
      <c r="VJI108" s="154"/>
      <c r="VJJ108" s="154"/>
      <c r="VJK108" s="154"/>
      <c r="VJL108" s="154"/>
      <c r="VJM108" s="154"/>
      <c r="VJN108" s="154"/>
      <c r="VJO108" s="154"/>
      <c r="VJP108" s="154"/>
      <c r="VJQ108" s="154"/>
      <c r="VJR108" s="154"/>
      <c r="VJS108" s="154"/>
      <c r="VJT108" s="154"/>
      <c r="VJU108" s="154"/>
      <c r="VJV108" s="154"/>
      <c r="VJW108" s="154"/>
      <c r="VJX108" s="154"/>
      <c r="VJY108" s="154"/>
      <c r="VJZ108" s="154"/>
      <c r="VKA108" s="154"/>
      <c r="VKB108" s="154"/>
      <c r="VKC108" s="154"/>
      <c r="VKD108" s="154"/>
      <c r="VKE108" s="154"/>
      <c r="VKF108" s="154"/>
      <c r="VKG108" s="154"/>
      <c r="VKH108" s="154"/>
      <c r="VKI108" s="154"/>
      <c r="VKJ108" s="154"/>
      <c r="VKK108" s="154"/>
      <c r="VKL108" s="154"/>
      <c r="VKM108" s="154"/>
      <c r="VKN108" s="154"/>
      <c r="VKO108" s="154"/>
      <c r="VKP108" s="154"/>
      <c r="VKQ108" s="154"/>
      <c r="VKR108" s="154"/>
      <c r="VKS108" s="154"/>
      <c r="VKT108" s="154"/>
      <c r="VKU108" s="154"/>
      <c r="VKV108" s="154"/>
      <c r="VKW108" s="154"/>
      <c r="VKX108" s="154"/>
      <c r="VKY108" s="154"/>
      <c r="VKZ108" s="154"/>
      <c r="VLA108" s="154"/>
      <c r="VLB108" s="154"/>
      <c r="VLC108" s="154"/>
      <c r="VLD108" s="154"/>
      <c r="VLE108" s="154"/>
      <c r="VLF108" s="154"/>
      <c r="VLG108" s="154"/>
      <c r="VLH108" s="154"/>
      <c r="VLI108" s="154"/>
      <c r="VLJ108" s="154"/>
      <c r="VLK108" s="154"/>
      <c r="VLL108" s="154"/>
      <c r="VLM108" s="154"/>
      <c r="VLN108" s="154"/>
      <c r="VLO108" s="154"/>
      <c r="VLP108" s="154"/>
      <c r="VLQ108" s="154"/>
      <c r="VLR108" s="154"/>
      <c r="VLS108" s="154"/>
      <c r="VLT108" s="154"/>
      <c r="VLU108" s="154"/>
      <c r="VLV108" s="154"/>
      <c r="VLW108" s="154"/>
      <c r="VLX108" s="154"/>
      <c r="VLY108" s="154"/>
      <c r="VLZ108" s="154"/>
      <c r="VMA108" s="154"/>
      <c r="VMB108" s="154"/>
      <c r="VMC108" s="154"/>
      <c r="VMD108" s="154"/>
      <c r="VME108" s="154"/>
      <c r="VMF108" s="154"/>
      <c r="VMG108" s="154"/>
      <c r="VMH108" s="154"/>
      <c r="VMI108" s="154"/>
      <c r="VMJ108" s="154"/>
      <c r="VMK108" s="154"/>
      <c r="VML108" s="154"/>
      <c r="VMM108" s="154"/>
      <c r="VMN108" s="154"/>
      <c r="VMO108" s="154"/>
      <c r="VMP108" s="154"/>
      <c r="VMQ108" s="154"/>
      <c r="VMR108" s="154"/>
      <c r="VMS108" s="154"/>
      <c r="VMT108" s="154"/>
      <c r="VMU108" s="154"/>
      <c r="VMV108" s="154"/>
      <c r="VMW108" s="154"/>
      <c r="VMX108" s="154"/>
      <c r="VMY108" s="154"/>
      <c r="VMZ108" s="154"/>
      <c r="VNA108" s="154"/>
      <c r="VNB108" s="154"/>
      <c r="VNC108" s="154"/>
      <c r="VND108" s="154"/>
      <c r="VNE108" s="154"/>
      <c r="VNF108" s="154"/>
      <c r="VNG108" s="154"/>
      <c r="VNH108" s="154"/>
      <c r="VNI108" s="154"/>
      <c r="VNJ108" s="154"/>
      <c r="VNK108" s="154"/>
      <c r="VNL108" s="154"/>
      <c r="VNM108" s="154"/>
      <c r="VNN108" s="154"/>
      <c r="VNO108" s="154"/>
      <c r="VNP108" s="154"/>
      <c r="VNQ108" s="154"/>
      <c r="VNR108" s="154"/>
      <c r="VNS108" s="154"/>
      <c r="VNT108" s="154"/>
      <c r="VNU108" s="154"/>
      <c r="VNV108" s="154"/>
      <c r="VNW108" s="154"/>
      <c r="VNX108" s="154"/>
      <c r="VNY108" s="154"/>
      <c r="VNZ108" s="154"/>
      <c r="VOA108" s="154"/>
      <c r="VOB108" s="154"/>
      <c r="VOC108" s="154"/>
      <c r="VOD108" s="154"/>
      <c r="VOE108" s="154"/>
      <c r="VOF108" s="154"/>
      <c r="VOG108" s="154"/>
      <c r="VOH108" s="154"/>
      <c r="VOI108" s="154"/>
      <c r="VOJ108" s="154"/>
      <c r="VOK108" s="154"/>
      <c r="VOL108" s="154"/>
      <c r="VOM108" s="154"/>
      <c r="VON108" s="154"/>
      <c r="VOO108" s="154"/>
      <c r="VOP108" s="154"/>
      <c r="VOQ108" s="154"/>
      <c r="VOR108" s="154"/>
      <c r="VOS108" s="154"/>
      <c r="VOT108" s="154"/>
      <c r="VOU108" s="154"/>
      <c r="VOV108" s="154"/>
      <c r="VOW108" s="154"/>
      <c r="VOX108" s="154"/>
      <c r="VOY108" s="154"/>
      <c r="VOZ108" s="154"/>
      <c r="VPA108" s="154"/>
      <c r="VPB108" s="154"/>
      <c r="VPC108" s="154"/>
      <c r="VPD108" s="154"/>
      <c r="VPE108" s="154"/>
      <c r="VPF108" s="154"/>
      <c r="VPG108" s="154"/>
      <c r="VPH108" s="154"/>
      <c r="VPI108" s="154"/>
      <c r="VPJ108" s="154"/>
      <c r="VPK108" s="154"/>
      <c r="VPL108" s="154"/>
      <c r="VPM108" s="154"/>
      <c r="VPN108" s="154"/>
      <c r="VPO108" s="154"/>
      <c r="VPP108" s="154"/>
      <c r="VPQ108" s="154"/>
      <c r="VPR108" s="154"/>
      <c r="VPS108" s="154"/>
      <c r="VPT108" s="154"/>
      <c r="VPU108" s="154"/>
      <c r="VPV108" s="154"/>
      <c r="VPW108" s="154"/>
      <c r="VPX108" s="154"/>
      <c r="VPY108" s="154"/>
      <c r="VPZ108" s="154"/>
      <c r="VQA108" s="154"/>
      <c r="VQB108" s="154"/>
      <c r="VQC108" s="154"/>
      <c r="VQD108" s="154"/>
      <c r="VQE108" s="154"/>
      <c r="VQF108" s="154"/>
      <c r="VQG108" s="154"/>
      <c r="VQH108" s="154"/>
      <c r="VQI108" s="154"/>
      <c r="VQJ108" s="154"/>
      <c r="VQK108" s="154"/>
      <c r="VQL108" s="154"/>
      <c r="VQM108" s="154"/>
      <c r="VQN108" s="154"/>
      <c r="VQO108" s="154"/>
      <c r="VQP108" s="154"/>
      <c r="VQQ108" s="154"/>
      <c r="VQR108" s="154"/>
      <c r="VQS108" s="154"/>
      <c r="VQT108" s="154"/>
      <c r="VQU108" s="154"/>
      <c r="VQV108" s="154"/>
      <c r="VQW108" s="154"/>
      <c r="VQX108" s="154"/>
      <c r="VQY108" s="154"/>
      <c r="VQZ108" s="154"/>
      <c r="VRA108" s="154"/>
      <c r="VRB108" s="154"/>
      <c r="VRC108" s="154"/>
      <c r="VRD108" s="154"/>
      <c r="VRE108" s="154"/>
      <c r="VRF108" s="154"/>
      <c r="VRG108" s="154"/>
      <c r="VRH108" s="154"/>
      <c r="VRI108" s="154"/>
      <c r="VRJ108" s="154"/>
      <c r="VRK108" s="154"/>
      <c r="VRL108" s="154"/>
      <c r="VRM108" s="154"/>
      <c r="VRN108" s="154"/>
      <c r="VRO108" s="154"/>
      <c r="VRP108" s="154"/>
      <c r="VRQ108" s="154"/>
      <c r="VRR108" s="154"/>
      <c r="VRS108" s="154"/>
      <c r="VRT108" s="154"/>
      <c r="VRU108" s="154"/>
      <c r="VRV108" s="154"/>
      <c r="VRW108" s="154"/>
      <c r="VRX108" s="154"/>
      <c r="VRY108" s="154"/>
      <c r="VRZ108" s="154"/>
      <c r="VSA108" s="154"/>
      <c r="VSB108" s="154"/>
      <c r="VSC108" s="154"/>
      <c r="VSD108" s="154"/>
      <c r="VSE108" s="154"/>
      <c r="VSF108" s="154"/>
      <c r="VSG108" s="154"/>
      <c r="VSH108" s="154"/>
      <c r="VSI108" s="154"/>
      <c r="VSJ108" s="154"/>
      <c r="VSK108" s="154"/>
      <c r="VSL108" s="154"/>
      <c r="VSM108" s="154"/>
      <c r="VSN108" s="154"/>
      <c r="VSO108" s="154"/>
      <c r="VSP108" s="154"/>
      <c r="VSQ108" s="154"/>
      <c r="VSR108" s="154"/>
      <c r="VSS108" s="154"/>
      <c r="VST108" s="154"/>
      <c r="VSU108" s="154"/>
      <c r="VSV108" s="154"/>
      <c r="VSW108" s="154"/>
      <c r="VSX108" s="154"/>
      <c r="VSY108" s="154"/>
      <c r="VSZ108" s="154"/>
      <c r="VTA108" s="154"/>
      <c r="VTB108" s="154"/>
      <c r="VTC108" s="154"/>
      <c r="VTD108" s="154"/>
      <c r="VTE108" s="154"/>
      <c r="VTF108" s="154"/>
      <c r="VTG108" s="154"/>
      <c r="VTH108" s="154"/>
      <c r="VTI108" s="154"/>
      <c r="VTJ108" s="154"/>
      <c r="VTK108" s="154"/>
      <c r="VTL108" s="154"/>
      <c r="VTM108" s="154"/>
      <c r="VTN108" s="154"/>
      <c r="VTO108" s="154"/>
      <c r="VTP108" s="154"/>
      <c r="VTQ108" s="154"/>
      <c r="VTR108" s="154"/>
      <c r="VTS108" s="154"/>
      <c r="VTT108" s="154"/>
      <c r="VTU108" s="154"/>
      <c r="VTV108" s="154"/>
      <c r="VTW108" s="154"/>
      <c r="VTX108" s="154"/>
      <c r="VTY108" s="154"/>
      <c r="VTZ108" s="154"/>
      <c r="VUA108" s="154"/>
      <c r="VUB108" s="154"/>
      <c r="VUC108" s="154"/>
      <c r="VUD108" s="154"/>
      <c r="VUE108" s="154"/>
      <c r="VUF108" s="154"/>
      <c r="VUG108" s="154"/>
      <c r="VUH108" s="154"/>
      <c r="VUI108" s="154"/>
      <c r="VUJ108" s="154"/>
      <c r="VUK108" s="154"/>
      <c r="VUL108" s="154"/>
      <c r="VUM108" s="154"/>
      <c r="VUN108" s="154"/>
      <c r="VUO108" s="154"/>
      <c r="VUP108" s="154"/>
      <c r="VUQ108" s="154"/>
      <c r="VUR108" s="154"/>
      <c r="VUS108" s="154"/>
      <c r="VUT108" s="154"/>
      <c r="VUU108" s="154"/>
      <c r="VUV108" s="154"/>
      <c r="VUW108" s="154"/>
      <c r="VUX108" s="154"/>
      <c r="VUY108" s="154"/>
      <c r="VUZ108" s="154"/>
      <c r="VVA108" s="154"/>
      <c r="VVB108" s="154"/>
      <c r="VVC108" s="154"/>
      <c r="VVD108" s="154"/>
      <c r="VVE108" s="154"/>
      <c r="VVF108" s="154"/>
      <c r="VVG108" s="154"/>
      <c r="VVH108" s="154"/>
      <c r="VVI108" s="154"/>
      <c r="VVJ108" s="154"/>
      <c r="VVK108" s="154"/>
      <c r="VVL108" s="154"/>
      <c r="VVM108" s="154"/>
      <c r="VVN108" s="154"/>
      <c r="VVO108" s="154"/>
      <c r="VVP108" s="154"/>
      <c r="VVQ108" s="154"/>
      <c r="VVR108" s="154"/>
      <c r="VVS108" s="154"/>
      <c r="VVT108" s="154"/>
      <c r="VVU108" s="154"/>
      <c r="VVV108" s="154"/>
      <c r="VVW108" s="154"/>
      <c r="VVX108" s="154"/>
      <c r="VVY108" s="154"/>
      <c r="VVZ108" s="154"/>
      <c r="VWA108" s="154"/>
      <c r="VWB108" s="154"/>
      <c r="VWC108" s="154"/>
      <c r="VWD108" s="154"/>
      <c r="VWE108" s="154"/>
      <c r="VWF108" s="154"/>
      <c r="VWG108" s="154"/>
      <c r="VWH108" s="154"/>
      <c r="VWI108" s="154"/>
      <c r="VWJ108" s="154"/>
      <c r="VWK108" s="154"/>
      <c r="VWL108" s="154"/>
      <c r="VWM108" s="154"/>
      <c r="VWN108" s="154"/>
      <c r="VWO108" s="154"/>
      <c r="VWP108" s="154"/>
      <c r="VWQ108" s="154"/>
      <c r="VWR108" s="154"/>
      <c r="VWS108" s="154"/>
      <c r="VWT108" s="154"/>
      <c r="VWU108" s="154"/>
      <c r="VWV108" s="154"/>
      <c r="VWW108" s="154"/>
      <c r="VWX108" s="154"/>
      <c r="VWY108" s="154"/>
      <c r="VWZ108" s="154"/>
      <c r="VXA108" s="154"/>
      <c r="VXB108" s="154"/>
      <c r="VXC108" s="154"/>
      <c r="VXD108" s="154"/>
      <c r="VXE108" s="154"/>
      <c r="VXF108" s="154"/>
      <c r="VXG108" s="154"/>
      <c r="VXH108" s="154"/>
      <c r="VXI108" s="154"/>
      <c r="VXJ108" s="154"/>
      <c r="VXK108" s="154"/>
      <c r="VXL108" s="154"/>
      <c r="VXM108" s="154"/>
      <c r="VXN108" s="154"/>
      <c r="VXO108" s="154"/>
      <c r="VXP108" s="154"/>
      <c r="VXQ108" s="154"/>
      <c r="VXR108" s="154"/>
      <c r="VXS108" s="154"/>
      <c r="VXT108" s="154"/>
      <c r="VXU108" s="154"/>
      <c r="VXV108" s="154"/>
      <c r="VXW108" s="154"/>
      <c r="VXX108" s="154"/>
      <c r="VXY108" s="154"/>
      <c r="VXZ108" s="154"/>
      <c r="VYA108" s="154"/>
      <c r="VYB108" s="154"/>
      <c r="VYC108" s="154"/>
      <c r="VYD108" s="154"/>
      <c r="VYE108" s="154"/>
      <c r="VYF108" s="154"/>
      <c r="VYG108" s="154"/>
      <c r="VYH108" s="154"/>
      <c r="VYI108" s="154"/>
      <c r="VYJ108" s="154"/>
      <c r="VYK108" s="154"/>
      <c r="VYL108" s="154"/>
      <c r="VYM108" s="154"/>
      <c r="VYN108" s="154"/>
      <c r="VYO108" s="154"/>
      <c r="VYP108" s="154"/>
      <c r="VYQ108" s="154"/>
      <c r="VYR108" s="154"/>
      <c r="VYS108" s="154"/>
      <c r="VYT108" s="154"/>
      <c r="VYU108" s="154"/>
      <c r="VYV108" s="154"/>
      <c r="VYW108" s="154"/>
      <c r="VYX108" s="154"/>
      <c r="VYY108" s="154"/>
      <c r="VYZ108" s="154"/>
      <c r="VZA108" s="154"/>
      <c r="VZB108" s="154"/>
      <c r="VZC108" s="154"/>
      <c r="VZD108" s="154"/>
      <c r="VZE108" s="154"/>
      <c r="VZF108" s="154"/>
      <c r="VZG108" s="154"/>
      <c r="VZH108" s="154"/>
      <c r="VZI108" s="154"/>
      <c r="VZJ108" s="154"/>
      <c r="VZK108" s="154"/>
      <c r="VZL108" s="154"/>
      <c r="VZM108" s="154"/>
      <c r="VZN108" s="154"/>
      <c r="VZO108" s="154"/>
      <c r="VZP108" s="154"/>
      <c r="VZQ108" s="154"/>
      <c r="VZR108" s="154"/>
      <c r="VZS108" s="154"/>
      <c r="VZT108" s="154"/>
      <c r="VZU108" s="154"/>
      <c r="VZV108" s="154"/>
      <c r="VZW108" s="154"/>
      <c r="VZX108" s="154"/>
      <c r="VZY108" s="154"/>
      <c r="VZZ108" s="154"/>
      <c r="WAA108" s="154"/>
      <c r="WAB108" s="154"/>
      <c r="WAC108" s="154"/>
      <c r="WAD108" s="154"/>
      <c r="WAE108" s="154"/>
      <c r="WAF108" s="154"/>
      <c r="WAG108" s="154"/>
      <c r="WAH108" s="154"/>
      <c r="WAI108" s="154"/>
      <c r="WAJ108" s="154"/>
      <c r="WAK108" s="154"/>
      <c r="WAL108" s="154"/>
      <c r="WAM108" s="154"/>
      <c r="WAN108" s="154"/>
      <c r="WAO108" s="154"/>
      <c r="WAP108" s="154"/>
      <c r="WAQ108" s="154"/>
      <c r="WAR108" s="154"/>
      <c r="WAS108" s="154"/>
      <c r="WAT108" s="154"/>
      <c r="WAU108" s="154"/>
      <c r="WAV108" s="154"/>
      <c r="WAW108" s="154"/>
      <c r="WAX108" s="154"/>
      <c r="WAY108" s="154"/>
      <c r="WAZ108" s="154"/>
      <c r="WBA108" s="154"/>
      <c r="WBB108" s="154"/>
      <c r="WBC108" s="154"/>
      <c r="WBD108" s="154"/>
      <c r="WBE108" s="154"/>
      <c r="WBF108" s="154"/>
      <c r="WBG108" s="154"/>
      <c r="WBH108" s="154"/>
      <c r="WBI108" s="154"/>
      <c r="WBJ108" s="154"/>
      <c r="WBK108" s="154"/>
      <c r="WBL108" s="154"/>
      <c r="WBM108" s="154"/>
      <c r="WBN108" s="154"/>
      <c r="WBO108" s="154"/>
      <c r="WBP108" s="154"/>
      <c r="WBQ108" s="154"/>
      <c r="WBR108" s="154"/>
      <c r="WBS108" s="154"/>
      <c r="WBT108" s="154"/>
      <c r="WBU108" s="154"/>
      <c r="WBV108" s="154"/>
      <c r="WBW108" s="154"/>
      <c r="WBX108" s="154"/>
      <c r="WBY108" s="154"/>
      <c r="WBZ108" s="154"/>
      <c r="WCA108" s="154"/>
      <c r="WCB108" s="154"/>
      <c r="WCC108" s="154"/>
      <c r="WCD108" s="154"/>
      <c r="WCE108" s="154"/>
      <c r="WCF108" s="154"/>
      <c r="WCG108" s="154"/>
      <c r="WCH108" s="154"/>
      <c r="WCI108" s="154"/>
      <c r="WCJ108" s="154"/>
      <c r="WCK108" s="154"/>
      <c r="WCL108" s="154"/>
      <c r="WCM108" s="154"/>
      <c r="WCN108" s="154"/>
      <c r="WCO108" s="154"/>
      <c r="WCP108" s="154"/>
      <c r="WCQ108" s="154"/>
      <c r="WCR108" s="154"/>
      <c r="WCS108" s="154"/>
      <c r="WCT108" s="154"/>
      <c r="WCU108" s="154"/>
      <c r="WCV108" s="154"/>
      <c r="WCW108" s="154"/>
      <c r="WCX108" s="154"/>
      <c r="WCY108" s="154"/>
      <c r="WCZ108" s="154"/>
      <c r="WDA108" s="154"/>
      <c r="WDB108" s="154"/>
      <c r="WDC108" s="154"/>
      <c r="WDD108" s="154"/>
      <c r="WDE108" s="154"/>
      <c r="WDF108" s="154"/>
      <c r="WDG108" s="154"/>
      <c r="WDH108" s="154"/>
      <c r="WDI108" s="154"/>
      <c r="WDJ108" s="154"/>
      <c r="WDK108" s="154"/>
      <c r="WDL108" s="154"/>
      <c r="WDM108" s="154"/>
      <c r="WDN108" s="154"/>
      <c r="WDO108" s="154"/>
      <c r="WDP108" s="154"/>
      <c r="WDQ108" s="154"/>
      <c r="WDR108" s="154"/>
      <c r="WDS108" s="154"/>
      <c r="WDT108" s="154"/>
      <c r="WDU108" s="154"/>
      <c r="WDV108" s="154"/>
      <c r="WDW108" s="154"/>
      <c r="WDX108" s="154"/>
      <c r="WDY108" s="154"/>
      <c r="WDZ108" s="154"/>
      <c r="WEA108" s="154"/>
      <c r="WEB108" s="154"/>
      <c r="WEC108" s="154"/>
      <c r="WED108" s="154"/>
      <c r="WEE108" s="154"/>
      <c r="WEF108" s="154"/>
      <c r="WEG108" s="154"/>
      <c r="WEH108" s="154"/>
      <c r="WEI108" s="154"/>
      <c r="WEJ108" s="154"/>
      <c r="WEK108" s="154"/>
      <c r="WEL108" s="154"/>
      <c r="WEM108" s="154"/>
      <c r="WEN108" s="154"/>
      <c r="WEO108" s="154"/>
      <c r="WEP108" s="154"/>
      <c r="WEQ108" s="154"/>
      <c r="WER108" s="154"/>
      <c r="WES108" s="154"/>
      <c r="WET108" s="154"/>
      <c r="WEU108" s="154"/>
      <c r="WEV108" s="154"/>
      <c r="WEW108" s="154"/>
      <c r="WEX108" s="154"/>
      <c r="WEY108" s="154"/>
      <c r="WEZ108" s="154"/>
      <c r="WFA108" s="154"/>
      <c r="WFB108" s="154"/>
      <c r="WFC108" s="154"/>
      <c r="WFD108" s="154"/>
      <c r="WFE108" s="154"/>
      <c r="WFF108" s="154"/>
      <c r="WFG108" s="154"/>
      <c r="WFH108" s="154"/>
      <c r="WFI108" s="154"/>
      <c r="WFJ108" s="154"/>
      <c r="WFK108" s="154"/>
      <c r="WFL108" s="154"/>
      <c r="WFM108" s="154"/>
      <c r="WFN108" s="154"/>
      <c r="WFO108" s="154"/>
      <c r="WFP108" s="154"/>
      <c r="WFQ108" s="154"/>
      <c r="WFR108" s="154"/>
      <c r="WFS108" s="154"/>
      <c r="WFT108" s="154"/>
      <c r="WFU108" s="154"/>
      <c r="WFV108" s="154"/>
      <c r="WFW108" s="154"/>
      <c r="WFX108" s="154"/>
      <c r="WFY108" s="154"/>
      <c r="WFZ108" s="154"/>
      <c r="WGA108" s="154"/>
      <c r="WGB108" s="154"/>
      <c r="WGC108" s="154"/>
      <c r="WGD108" s="154"/>
      <c r="WGE108" s="154"/>
      <c r="WGF108" s="154"/>
      <c r="WGG108" s="154"/>
      <c r="WGH108" s="154"/>
      <c r="WGI108" s="154"/>
      <c r="WGJ108" s="154"/>
      <c r="WGK108" s="154"/>
      <c r="WGL108" s="154"/>
      <c r="WGM108" s="154"/>
      <c r="WGN108" s="154"/>
      <c r="WGO108" s="154"/>
      <c r="WGP108" s="154"/>
      <c r="WGQ108" s="154"/>
      <c r="WGR108" s="154"/>
      <c r="WGS108" s="154"/>
      <c r="WGT108" s="154"/>
      <c r="WGU108" s="154"/>
      <c r="WGV108" s="154"/>
      <c r="WGW108" s="154"/>
      <c r="WGX108" s="154"/>
      <c r="WGY108" s="154"/>
      <c r="WGZ108" s="154"/>
      <c r="WHA108" s="154"/>
      <c r="WHB108" s="154"/>
      <c r="WHC108" s="154"/>
      <c r="WHD108" s="154"/>
      <c r="WHE108" s="154"/>
      <c r="WHF108" s="154"/>
      <c r="WHG108" s="154"/>
      <c r="WHH108" s="154"/>
      <c r="WHI108" s="154"/>
      <c r="WHJ108" s="154"/>
      <c r="WHK108" s="154"/>
      <c r="WHL108" s="154"/>
      <c r="WHM108" s="154"/>
      <c r="WHN108" s="154"/>
      <c r="WHO108" s="154"/>
      <c r="WHP108" s="154"/>
      <c r="WHQ108" s="154"/>
      <c r="WHR108" s="154"/>
      <c r="WHS108" s="154"/>
      <c r="WHT108" s="154"/>
      <c r="WHU108" s="154"/>
      <c r="WHV108" s="154"/>
      <c r="WHW108" s="154"/>
      <c r="WHX108" s="154"/>
      <c r="WHY108" s="154"/>
      <c r="WHZ108" s="154"/>
      <c r="WIA108" s="154"/>
      <c r="WIB108" s="154"/>
      <c r="WIC108" s="154"/>
      <c r="WID108" s="154"/>
      <c r="WIE108" s="154"/>
      <c r="WIF108" s="154"/>
      <c r="WIG108" s="154"/>
      <c r="WIH108" s="154"/>
      <c r="WII108" s="154"/>
      <c r="WIJ108" s="154"/>
      <c r="WIK108" s="154"/>
      <c r="WIL108" s="154"/>
      <c r="WIM108" s="154"/>
      <c r="WIN108" s="154"/>
      <c r="WIO108" s="154"/>
      <c r="WIP108" s="154"/>
      <c r="WIQ108" s="154"/>
      <c r="WIR108" s="154"/>
      <c r="WIS108" s="154"/>
      <c r="WIT108" s="154"/>
      <c r="WIU108" s="154"/>
      <c r="WIV108" s="154"/>
      <c r="WIW108" s="154"/>
      <c r="WIX108" s="154"/>
      <c r="WIY108" s="154"/>
      <c r="WIZ108" s="154"/>
      <c r="WJA108" s="154"/>
      <c r="WJB108" s="154"/>
      <c r="WJC108" s="154"/>
      <c r="WJD108" s="154"/>
      <c r="WJE108" s="154"/>
      <c r="WJF108" s="154"/>
      <c r="WJG108" s="154"/>
      <c r="WJH108" s="154"/>
      <c r="WJI108" s="154"/>
      <c r="WJJ108" s="154"/>
      <c r="WJK108" s="154"/>
      <c r="WJL108" s="154"/>
      <c r="WJM108" s="154"/>
      <c r="WJN108" s="154"/>
      <c r="WJO108" s="154"/>
      <c r="WJP108" s="154"/>
      <c r="WJQ108" s="154"/>
      <c r="WJR108" s="154"/>
      <c r="WJS108" s="154"/>
      <c r="WJT108" s="154"/>
      <c r="WJU108" s="154"/>
      <c r="WJV108" s="154"/>
      <c r="WJW108" s="154"/>
      <c r="WJX108" s="154"/>
      <c r="WJY108" s="154"/>
      <c r="WJZ108" s="154"/>
      <c r="WKA108" s="154"/>
      <c r="WKB108" s="154"/>
      <c r="WKC108" s="154"/>
      <c r="WKD108" s="154"/>
      <c r="WKE108" s="154"/>
      <c r="WKF108" s="154"/>
      <c r="WKG108" s="154"/>
      <c r="WKH108" s="154"/>
      <c r="WKI108" s="154"/>
      <c r="WKJ108" s="154"/>
      <c r="WKK108" s="154"/>
      <c r="WKL108" s="154"/>
      <c r="WKM108" s="154"/>
      <c r="WKN108" s="154"/>
      <c r="WKO108" s="154"/>
      <c r="WKP108" s="154"/>
      <c r="WKQ108" s="154"/>
      <c r="WKR108" s="154"/>
      <c r="WKS108" s="154"/>
      <c r="WKT108" s="154"/>
      <c r="WKU108" s="154"/>
      <c r="WKV108" s="154"/>
      <c r="WKW108" s="154"/>
      <c r="WKX108" s="154"/>
      <c r="WKY108" s="154"/>
      <c r="WKZ108" s="154"/>
      <c r="WLA108" s="154"/>
      <c r="WLB108" s="154"/>
      <c r="WLC108" s="154"/>
      <c r="WLD108" s="154"/>
      <c r="WLE108" s="154"/>
      <c r="WLF108" s="154"/>
      <c r="WLG108" s="154"/>
      <c r="WLH108" s="154"/>
      <c r="WLI108" s="154"/>
      <c r="WLJ108" s="154"/>
      <c r="WLK108" s="154"/>
      <c r="WLL108" s="154"/>
      <c r="WLM108" s="154"/>
      <c r="WLN108" s="154"/>
      <c r="WLO108" s="154"/>
      <c r="WLP108" s="154"/>
      <c r="WLQ108" s="154"/>
      <c r="WLR108" s="154"/>
      <c r="WLS108" s="154"/>
      <c r="WLT108" s="154"/>
      <c r="WLU108" s="154"/>
      <c r="WLV108" s="154"/>
      <c r="WLW108" s="154"/>
      <c r="WLX108" s="154"/>
      <c r="WLY108" s="154"/>
      <c r="WLZ108" s="154"/>
      <c r="WMA108" s="154"/>
      <c r="WMB108" s="154"/>
      <c r="WMC108" s="154"/>
      <c r="WMD108" s="154"/>
      <c r="WME108" s="154"/>
      <c r="WMF108" s="154"/>
      <c r="WMG108" s="154"/>
      <c r="WMH108" s="154"/>
      <c r="WMI108" s="154"/>
      <c r="WMJ108" s="154"/>
      <c r="WMK108" s="154"/>
      <c r="WML108" s="154"/>
      <c r="WMM108" s="154"/>
      <c r="WMN108" s="154"/>
      <c r="WMO108" s="154"/>
      <c r="WMP108" s="154"/>
      <c r="WMQ108" s="154"/>
      <c r="WMR108" s="154"/>
      <c r="WMS108" s="154"/>
      <c r="WMT108" s="154"/>
      <c r="WMU108" s="154"/>
      <c r="WMV108" s="154"/>
      <c r="WMW108" s="154"/>
      <c r="WMX108" s="154"/>
      <c r="WMY108" s="154"/>
      <c r="WMZ108" s="154"/>
      <c r="WNA108" s="154"/>
      <c r="WNB108" s="154"/>
      <c r="WNC108" s="154"/>
      <c r="WND108" s="154"/>
      <c r="WNE108" s="154"/>
      <c r="WNF108" s="154"/>
      <c r="WNG108" s="154"/>
      <c r="WNH108" s="154"/>
      <c r="WNI108" s="154"/>
      <c r="WNJ108" s="154"/>
      <c r="WNK108" s="154"/>
      <c r="WNL108" s="154"/>
      <c r="WNM108" s="154"/>
      <c r="WNN108" s="154"/>
      <c r="WNO108" s="154"/>
      <c r="WNP108" s="154"/>
      <c r="WNQ108" s="154"/>
      <c r="WNR108" s="154"/>
      <c r="WNS108" s="154"/>
      <c r="WNT108" s="154"/>
      <c r="WNU108" s="154"/>
      <c r="WNV108" s="154"/>
      <c r="WNW108" s="154"/>
      <c r="WNX108" s="154"/>
      <c r="WNY108" s="154"/>
      <c r="WNZ108" s="154"/>
      <c r="WOA108" s="154"/>
      <c r="WOB108" s="154"/>
      <c r="WOC108" s="154"/>
      <c r="WOD108" s="154"/>
      <c r="WOE108" s="154"/>
      <c r="WOF108" s="154"/>
      <c r="WOG108" s="154"/>
      <c r="WOH108" s="154"/>
      <c r="WOI108" s="154"/>
      <c r="WOJ108" s="154"/>
      <c r="WOK108" s="154"/>
      <c r="WOL108" s="154"/>
      <c r="WOM108" s="154"/>
      <c r="WON108" s="154"/>
      <c r="WOO108" s="154"/>
      <c r="WOP108" s="154"/>
      <c r="WOQ108" s="154"/>
      <c r="WOR108" s="154"/>
      <c r="WOS108" s="154"/>
      <c r="WOT108" s="154"/>
      <c r="WOU108" s="154"/>
      <c r="WOV108" s="154"/>
      <c r="WOW108" s="154"/>
      <c r="WOX108" s="154"/>
      <c r="WOY108" s="154"/>
      <c r="WOZ108" s="154"/>
      <c r="WPA108" s="154"/>
      <c r="WPB108" s="154"/>
      <c r="WPC108" s="154"/>
      <c r="WPD108" s="154"/>
      <c r="WPE108" s="154"/>
      <c r="WPF108" s="154"/>
      <c r="WPG108" s="154"/>
      <c r="WPH108" s="154"/>
      <c r="WPI108" s="154"/>
      <c r="WPJ108" s="154"/>
      <c r="WPK108" s="154"/>
      <c r="WPL108" s="154"/>
      <c r="WPM108" s="154"/>
      <c r="WPN108" s="154"/>
      <c r="WPO108" s="154"/>
      <c r="WPP108" s="154"/>
      <c r="WPQ108" s="154"/>
      <c r="WPR108" s="154"/>
      <c r="WPS108" s="154"/>
      <c r="WPT108" s="154"/>
      <c r="WPU108" s="154"/>
      <c r="WPV108" s="154"/>
      <c r="WPW108" s="154"/>
      <c r="WPX108" s="154"/>
      <c r="WPY108" s="154"/>
      <c r="WPZ108" s="154"/>
      <c r="WQA108" s="154"/>
      <c r="WQB108" s="154"/>
      <c r="WQC108" s="154"/>
      <c r="WQD108" s="154"/>
      <c r="WQE108" s="154"/>
      <c r="WQF108" s="154"/>
      <c r="WQG108" s="154"/>
      <c r="WQH108" s="154"/>
      <c r="WQI108" s="154"/>
      <c r="WQJ108" s="154"/>
      <c r="WQK108" s="154"/>
      <c r="WQL108" s="154"/>
      <c r="WQM108" s="154"/>
      <c r="WQN108" s="154"/>
      <c r="WQO108" s="154"/>
      <c r="WQP108" s="154"/>
      <c r="WQQ108" s="154"/>
      <c r="WQR108" s="154"/>
      <c r="WQS108" s="154"/>
      <c r="WQT108" s="154"/>
      <c r="WQU108" s="154"/>
      <c r="WQV108" s="154"/>
      <c r="WQW108" s="154"/>
      <c r="WQX108" s="154"/>
      <c r="WQY108" s="154"/>
      <c r="WQZ108" s="154"/>
      <c r="WRA108" s="154"/>
      <c r="WRB108" s="154"/>
      <c r="WRC108" s="154"/>
      <c r="WRD108" s="154"/>
      <c r="WRE108" s="154"/>
      <c r="WRF108" s="154"/>
      <c r="WRG108" s="154"/>
      <c r="WRH108" s="154"/>
      <c r="WRI108" s="154"/>
      <c r="WRJ108" s="154"/>
      <c r="WRK108" s="154"/>
      <c r="WRL108" s="154"/>
      <c r="WRM108" s="154"/>
      <c r="WRN108" s="154"/>
      <c r="WRO108" s="154"/>
      <c r="WRP108" s="154"/>
      <c r="WRQ108" s="154"/>
      <c r="WRR108" s="154"/>
      <c r="WRS108" s="154"/>
      <c r="WRT108" s="154"/>
      <c r="WRU108" s="154"/>
      <c r="WRV108" s="154"/>
      <c r="WRW108" s="154"/>
      <c r="WRX108" s="154"/>
      <c r="WRY108" s="154"/>
      <c r="WRZ108" s="154"/>
      <c r="WSA108" s="154"/>
      <c r="WSB108" s="154"/>
      <c r="WSC108" s="154"/>
      <c r="WSD108" s="154"/>
      <c r="WSE108" s="154"/>
      <c r="WSF108" s="154"/>
      <c r="WSG108" s="154"/>
      <c r="WSH108" s="154"/>
      <c r="WSI108" s="154"/>
      <c r="WSJ108" s="154"/>
      <c r="WSK108" s="154"/>
      <c r="WSL108" s="154"/>
      <c r="WSM108" s="154"/>
      <c r="WSN108" s="154"/>
      <c r="WSO108" s="154"/>
      <c r="WSP108" s="154"/>
      <c r="WSQ108" s="154"/>
      <c r="WSR108" s="154"/>
      <c r="WSS108" s="154"/>
      <c r="WST108" s="154"/>
      <c r="WSU108" s="154"/>
      <c r="WSV108" s="154"/>
      <c r="WSW108" s="154"/>
      <c r="WSX108" s="154"/>
      <c r="WSY108" s="154"/>
      <c r="WSZ108" s="154"/>
      <c r="WTA108" s="154"/>
      <c r="WTB108" s="154"/>
      <c r="WTC108" s="154"/>
      <c r="WTD108" s="154"/>
      <c r="WTE108" s="154"/>
      <c r="WTF108" s="154"/>
      <c r="WTG108" s="154"/>
      <c r="WTH108" s="154"/>
      <c r="WTI108" s="154"/>
      <c r="WTJ108" s="154"/>
      <c r="WTK108" s="154"/>
      <c r="WTL108" s="154"/>
      <c r="WTM108" s="154"/>
      <c r="WTN108" s="154"/>
      <c r="WTO108" s="154"/>
      <c r="WTP108" s="154"/>
      <c r="WTQ108" s="154"/>
      <c r="WTR108" s="154"/>
      <c r="WTS108" s="154"/>
      <c r="WTT108" s="154"/>
      <c r="WTU108" s="154"/>
      <c r="WTV108" s="154"/>
      <c r="WTW108" s="154"/>
      <c r="WTX108" s="154"/>
      <c r="WTY108" s="154"/>
      <c r="WTZ108" s="154"/>
      <c r="WUA108" s="154"/>
      <c r="WUB108" s="154"/>
      <c r="WUC108" s="154"/>
      <c r="WUD108" s="154"/>
      <c r="WUE108" s="154"/>
      <c r="WUF108" s="154"/>
      <c r="WUG108" s="154"/>
      <c r="WUH108" s="154"/>
      <c r="WUI108" s="154"/>
      <c r="WUJ108" s="154"/>
      <c r="WUK108" s="154"/>
      <c r="WUL108" s="154"/>
      <c r="WUM108" s="154"/>
      <c r="WUN108" s="154"/>
      <c r="WUO108" s="154"/>
      <c r="WUP108" s="154"/>
      <c r="WUQ108" s="154"/>
      <c r="WUR108" s="154"/>
      <c r="WUS108" s="154"/>
      <c r="WUT108" s="154"/>
      <c r="WUU108" s="154"/>
      <c r="WUV108" s="154"/>
      <c r="WUW108" s="154"/>
      <c r="WUX108" s="154"/>
      <c r="WUY108" s="154"/>
      <c r="WUZ108" s="154"/>
      <c r="WVA108" s="154"/>
      <c r="WVB108" s="154"/>
      <c r="WVC108" s="154"/>
      <c r="WVD108" s="154"/>
      <c r="WVE108" s="154"/>
      <c r="WVF108" s="154"/>
      <c r="WVG108" s="154"/>
      <c r="WVH108" s="154"/>
      <c r="WVI108" s="154"/>
      <c r="WVJ108" s="154"/>
      <c r="WVK108" s="154"/>
      <c r="WVL108" s="154"/>
      <c r="WVM108" s="154"/>
      <c r="WVN108" s="154"/>
      <c r="WVO108" s="154"/>
      <c r="WVP108" s="154"/>
      <c r="WVQ108" s="154"/>
      <c r="WVR108" s="154"/>
      <c r="WVS108" s="154"/>
      <c r="WVT108" s="154"/>
      <c r="WVU108" s="154"/>
      <c r="WVV108" s="154"/>
      <c r="WVW108" s="154"/>
      <c r="WVX108" s="154"/>
      <c r="WVY108" s="154"/>
      <c r="WVZ108" s="154"/>
      <c r="WWA108" s="154"/>
      <c r="WWB108" s="154"/>
      <c r="WWC108" s="154"/>
      <c r="WWD108" s="154"/>
      <c r="WWE108" s="154"/>
      <c r="WWF108" s="154"/>
      <c r="WWG108" s="154"/>
      <c r="WWH108" s="154"/>
      <c r="WWI108" s="154"/>
      <c r="WWJ108" s="154"/>
      <c r="WWK108" s="154"/>
      <c r="WWL108" s="154"/>
      <c r="WWM108" s="154"/>
      <c r="WWN108" s="154"/>
      <c r="WWO108" s="154"/>
      <c r="WWP108" s="154"/>
      <c r="WWQ108" s="154"/>
      <c r="WWR108" s="154"/>
      <c r="WWS108" s="154"/>
      <c r="WWT108" s="154"/>
      <c r="WWU108" s="154"/>
      <c r="WWV108" s="154"/>
      <c r="WWW108" s="154"/>
      <c r="WWX108" s="154"/>
      <c r="WWY108" s="154"/>
      <c r="WWZ108" s="154"/>
      <c r="WXA108" s="154"/>
      <c r="WXB108" s="154"/>
      <c r="WXC108" s="154"/>
      <c r="WXD108" s="154"/>
      <c r="WXE108" s="154"/>
      <c r="WXF108" s="154"/>
      <c r="WXG108" s="154"/>
      <c r="WXH108" s="154"/>
      <c r="WXI108" s="154"/>
      <c r="WXJ108" s="154"/>
      <c r="WXK108" s="154"/>
      <c r="WXL108" s="154"/>
      <c r="WXM108" s="154"/>
      <c r="WXN108" s="154"/>
      <c r="WXO108" s="154"/>
      <c r="WXP108" s="154"/>
      <c r="WXQ108" s="154"/>
      <c r="WXR108" s="154"/>
      <c r="WXS108" s="154"/>
      <c r="WXT108" s="154"/>
      <c r="WXU108" s="154"/>
      <c r="WXV108" s="154"/>
      <c r="WXW108" s="154"/>
      <c r="WXX108" s="154"/>
      <c r="WXY108" s="154"/>
      <c r="WXZ108" s="154"/>
      <c r="WYA108" s="154"/>
      <c r="WYB108" s="154"/>
      <c r="WYC108" s="154"/>
      <c r="WYD108" s="154"/>
      <c r="WYE108" s="154"/>
      <c r="WYF108" s="154"/>
      <c r="WYG108" s="154"/>
      <c r="WYH108" s="154"/>
      <c r="WYI108" s="154"/>
      <c r="WYJ108" s="154"/>
      <c r="WYK108" s="154"/>
      <c r="WYL108" s="154"/>
      <c r="WYM108" s="154"/>
      <c r="WYN108" s="154"/>
      <c r="WYO108" s="154"/>
      <c r="WYP108" s="154"/>
      <c r="WYQ108" s="154"/>
      <c r="WYR108" s="154"/>
      <c r="WYS108" s="154"/>
      <c r="WYT108" s="154"/>
      <c r="WYU108" s="154"/>
      <c r="WYV108" s="154"/>
      <c r="WYW108" s="154"/>
      <c r="WYX108" s="154"/>
      <c r="WYY108" s="154"/>
      <c r="WYZ108" s="154"/>
      <c r="WZA108" s="154"/>
      <c r="WZB108" s="154"/>
      <c r="WZC108" s="154"/>
      <c r="WZD108" s="154"/>
      <c r="WZE108" s="154"/>
      <c r="WZF108" s="154"/>
      <c r="WZG108" s="154"/>
      <c r="WZH108" s="154"/>
      <c r="WZI108" s="154"/>
      <c r="WZJ108" s="154"/>
      <c r="WZK108" s="154"/>
      <c r="WZL108" s="154"/>
      <c r="WZM108" s="154"/>
      <c r="WZN108" s="154"/>
      <c r="WZO108" s="154"/>
      <c r="WZP108" s="154"/>
      <c r="WZQ108" s="154"/>
      <c r="WZR108" s="154"/>
      <c r="WZS108" s="154"/>
      <c r="WZT108" s="154"/>
      <c r="WZU108" s="154"/>
      <c r="WZV108" s="154"/>
      <c r="WZW108" s="154"/>
      <c r="WZX108" s="154"/>
      <c r="WZY108" s="154"/>
      <c r="WZZ108" s="154"/>
      <c r="XAA108" s="154"/>
      <c r="XAB108" s="154"/>
      <c r="XAC108" s="154"/>
      <c r="XAD108" s="154"/>
      <c r="XAE108" s="154"/>
      <c r="XAF108" s="154"/>
      <c r="XAG108" s="154"/>
      <c r="XAH108" s="154"/>
      <c r="XAI108" s="154"/>
      <c r="XAJ108" s="154"/>
      <c r="XAK108" s="154"/>
      <c r="XAL108" s="154"/>
      <c r="XAM108" s="154"/>
      <c r="XAN108" s="154"/>
      <c r="XAO108" s="154"/>
      <c r="XAP108" s="154"/>
      <c r="XAQ108" s="154"/>
      <c r="XAR108" s="154"/>
      <c r="XAS108" s="154"/>
      <c r="XAT108" s="154"/>
      <c r="XAU108" s="154"/>
      <c r="XAV108" s="154"/>
      <c r="XAW108" s="154"/>
      <c r="XAX108" s="154"/>
      <c r="XAY108" s="154"/>
      <c r="XAZ108" s="154"/>
      <c r="XBA108" s="154"/>
      <c r="XBB108" s="154"/>
      <c r="XBC108" s="154"/>
      <c r="XBD108" s="154"/>
      <c r="XBE108" s="154"/>
      <c r="XBF108" s="154"/>
      <c r="XBG108" s="154"/>
      <c r="XBH108" s="154"/>
      <c r="XBI108" s="154"/>
      <c r="XBJ108" s="154"/>
      <c r="XBK108" s="154"/>
      <c r="XBL108" s="154"/>
      <c r="XBM108" s="154"/>
      <c r="XBN108" s="154"/>
      <c r="XBO108" s="154"/>
      <c r="XBP108" s="154"/>
      <c r="XBQ108" s="154"/>
      <c r="XBR108" s="154"/>
      <c r="XBS108" s="154"/>
      <c r="XBT108" s="154"/>
      <c r="XBU108" s="154"/>
      <c r="XBV108" s="154"/>
      <c r="XBW108" s="154"/>
      <c r="XBX108" s="154"/>
      <c r="XBY108" s="154"/>
      <c r="XBZ108" s="154"/>
      <c r="XCA108" s="154"/>
      <c r="XCB108" s="154"/>
      <c r="XCC108" s="154"/>
      <c r="XCD108" s="154"/>
      <c r="XCE108" s="154"/>
      <c r="XCF108" s="154"/>
      <c r="XCG108" s="154"/>
      <c r="XCH108" s="154"/>
      <c r="XCI108" s="154"/>
      <c r="XCJ108" s="154"/>
      <c r="XCK108" s="154"/>
      <c r="XCL108" s="154"/>
      <c r="XCM108" s="154"/>
      <c r="XCN108" s="154"/>
      <c r="XCO108" s="154"/>
      <c r="XCP108" s="154"/>
      <c r="XCQ108" s="154"/>
      <c r="XCR108" s="154"/>
      <c r="XCS108" s="154"/>
      <c r="XCT108" s="154"/>
      <c r="XCU108" s="154"/>
      <c r="XCV108" s="154"/>
      <c r="XCW108" s="154"/>
      <c r="XCX108" s="154"/>
      <c r="XCY108" s="154"/>
      <c r="XCZ108" s="154"/>
      <c r="XDA108" s="154"/>
      <c r="XDB108" s="154"/>
      <c r="XDC108" s="154"/>
      <c r="XDD108" s="154"/>
      <c r="XDE108" s="154"/>
      <c r="XDF108" s="154"/>
      <c r="XDG108" s="154"/>
      <c r="XDH108" s="154"/>
      <c r="XDI108" s="154"/>
      <c r="XDJ108" s="154"/>
      <c r="XDK108" s="154"/>
      <c r="XDL108" s="154"/>
      <c r="XDM108" s="154"/>
      <c r="XDN108" s="154"/>
      <c r="XDO108" s="154"/>
      <c r="XDP108" s="154"/>
      <c r="XDQ108" s="154"/>
      <c r="XDR108" s="154"/>
      <c r="XDS108" s="154"/>
      <c r="XDT108" s="154"/>
      <c r="XDU108" s="154"/>
      <c r="XDV108" s="154"/>
      <c r="XDW108" s="154"/>
      <c r="XDX108" s="154"/>
      <c r="XDY108" s="154"/>
      <c r="XDZ108" s="154"/>
      <c r="XEA108" s="154"/>
      <c r="XEB108" s="154"/>
      <c r="XEC108" s="154"/>
      <c r="XED108" s="154"/>
      <c r="XEE108" s="154"/>
      <c r="XEF108" s="154"/>
      <c r="XEG108" s="154"/>
      <c r="XEH108" s="154"/>
      <c r="XEI108" s="154"/>
      <c r="XEJ108" s="154"/>
      <c r="XEK108" s="154"/>
      <c r="XEL108" s="154"/>
      <c r="XEM108" s="154"/>
      <c r="XEN108" s="154"/>
      <c r="XEO108" s="154"/>
      <c r="XEP108" s="154"/>
      <c r="XEQ108" s="154"/>
      <c r="XER108" s="154"/>
      <c r="XES108" s="154"/>
      <c r="XET108" s="154"/>
      <c r="XEU108" s="154"/>
      <c r="XEV108" s="154"/>
      <c r="XEW108" s="154"/>
      <c r="XEX108" s="154"/>
      <c r="XEY108" s="154"/>
      <c r="XEZ108" s="154"/>
      <c r="XFA108" s="154"/>
      <c r="XFB108" s="154"/>
      <c r="XFC108" s="154"/>
      <c r="XFD108" s="154"/>
    </row>
    <row r="109" spans="1:16384" s="141" customFormat="1" ht="13.5">
      <c r="A109" s="141" t="s">
        <v>744</v>
      </c>
      <c r="B109" s="139" t="s">
        <v>413</v>
      </c>
      <c r="C109" s="342" t="s">
        <v>611</v>
      </c>
      <c r="D109" s="154"/>
      <c r="E109" s="95">
        <v>0</v>
      </c>
      <c r="F109" s="154"/>
      <c r="G109" s="154"/>
      <c r="H109" s="154"/>
      <c r="I109" s="154"/>
      <c r="J109" s="154"/>
      <c r="K109" s="154"/>
      <c r="L109" s="154"/>
      <c r="M109" s="154"/>
      <c r="N109" s="156" t="s">
        <v>413</v>
      </c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54"/>
      <c r="EY109" s="154"/>
      <c r="EZ109" s="154"/>
      <c r="FA109" s="154"/>
      <c r="FB109" s="154"/>
      <c r="FC109" s="154"/>
      <c r="FD109" s="154"/>
      <c r="FE109" s="154"/>
      <c r="FF109" s="154"/>
      <c r="FG109" s="154"/>
      <c r="FH109" s="154"/>
      <c r="FI109" s="154"/>
      <c r="FJ109" s="154"/>
      <c r="FK109" s="154"/>
      <c r="FL109" s="154"/>
      <c r="FM109" s="154"/>
      <c r="FN109" s="154"/>
      <c r="FO109" s="154"/>
      <c r="FP109" s="154"/>
      <c r="FQ109" s="154"/>
      <c r="FR109" s="154"/>
      <c r="FS109" s="154"/>
      <c r="FT109" s="154"/>
      <c r="FU109" s="154"/>
      <c r="FV109" s="154"/>
      <c r="FW109" s="154"/>
      <c r="FX109" s="154"/>
      <c r="FY109" s="154"/>
      <c r="FZ109" s="154"/>
      <c r="GA109" s="154"/>
      <c r="GB109" s="154"/>
      <c r="GC109" s="154"/>
      <c r="GD109" s="154"/>
      <c r="GE109" s="154"/>
      <c r="GF109" s="154"/>
      <c r="GG109" s="154"/>
      <c r="GH109" s="154"/>
      <c r="GI109" s="154"/>
      <c r="GJ109" s="154"/>
      <c r="GK109" s="154"/>
      <c r="GL109" s="154"/>
      <c r="GM109" s="154"/>
      <c r="GN109" s="154"/>
      <c r="GO109" s="154"/>
      <c r="GP109" s="154"/>
      <c r="GQ109" s="154"/>
      <c r="GR109" s="154"/>
      <c r="GS109" s="154"/>
      <c r="GT109" s="154"/>
      <c r="GU109" s="154"/>
      <c r="GV109" s="154"/>
      <c r="GW109" s="154"/>
      <c r="GX109" s="154"/>
      <c r="GY109" s="154"/>
      <c r="GZ109" s="154"/>
      <c r="HA109" s="154"/>
      <c r="HB109" s="154"/>
      <c r="HC109" s="154"/>
      <c r="HD109" s="154"/>
      <c r="HE109" s="154"/>
      <c r="HF109" s="154"/>
      <c r="HG109" s="154"/>
      <c r="HH109" s="154"/>
      <c r="HI109" s="154"/>
      <c r="HJ109" s="154"/>
      <c r="HK109" s="154"/>
      <c r="HL109" s="154"/>
      <c r="HM109" s="154"/>
      <c r="HN109" s="154"/>
      <c r="HO109" s="154"/>
      <c r="HP109" s="154"/>
      <c r="HQ109" s="154"/>
      <c r="HR109" s="154"/>
      <c r="HS109" s="154"/>
      <c r="HT109" s="154"/>
      <c r="HU109" s="154"/>
      <c r="HV109" s="154"/>
      <c r="HW109" s="154"/>
      <c r="HX109" s="154"/>
      <c r="HY109" s="154"/>
      <c r="HZ109" s="154"/>
      <c r="IA109" s="154"/>
      <c r="IB109" s="154"/>
      <c r="IC109" s="154"/>
      <c r="ID109" s="154"/>
      <c r="IE109" s="154"/>
      <c r="IF109" s="154"/>
      <c r="IG109" s="154"/>
      <c r="IH109" s="154"/>
      <c r="II109" s="154"/>
      <c r="IJ109" s="154"/>
      <c r="IK109" s="154"/>
      <c r="IL109" s="154"/>
      <c r="IM109" s="154"/>
      <c r="IN109" s="154"/>
      <c r="IO109" s="154"/>
      <c r="IP109" s="154"/>
      <c r="IQ109" s="154"/>
      <c r="IR109" s="154"/>
      <c r="IS109" s="154"/>
      <c r="IT109" s="154"/>
      <c r="IU109" s="154"/>
      <c r="IV109" s="154"/>
      <c r="IW109" s="154"/>
      <c r="IX109" s="154"/>
      <c r="IY109" s="154"/>
      <c r="IZ109" s="154"/>
      <c r="JA109" s="154"/>
      <c r="JB109" s="154"/>
      <c r="JC109" s="154"/>
      <c r="JD109" s="154"/>
      <c r="JE109" s="154"/>
      <c r="JF109" s="154"/>
      <c r="JG109" s="154"/>
      <c r="JH109" s="154"/>
      <c r="JI109" s="154"/>
      <c r="JJ109" s="154"/>
      <c r="JK109" s="154"/>
      <c r="JL109" s="154"/>
      <c r="JM109" s="154"/>
      <c r="JN109" s="154"/>
      <c r="JO109" s="154"/>
      <c r="JP109" s="154"/>
      <c r="JQ109" s="154"/>
      <c r="JR109" s="154"/>
      <c r="JS109" s="154"/>
      <c r="JT109" s="154"/>
      <c r="JU109" s="154"/>
      <c r="JV109" s="154"/>
      <c r="JW109" s="154"/>
      <c r="JX109" s="154"/>
      <c r="JY109" s="154"/>
      <c r="JZ109" s="154"/>
      <c r="KA109" s="154"/>
      <c r="KB109" s="154"/>
      <c r="KC109" s="154"/>
      <c r="KD109" s="154"/>
      <c r="KE109" s="154"/>
      <c r="KF109" s="154"/>
      <c r="KG109" s="154"/>
      <c r="KH109" s="154"/>
      <c r="KI109" s="154"/>
      <c r="KJ109" s="154"/>
      <c r="KK109" s="154"/>
      <c r="KL109" s="154"/>
      <c r="KM109" s="154"/>
      <c r="KN109" s="154"/>
      <c r="KO109" s="154"/>
      <c r="KP109" s="154"/>
      <c r="KQ109" s="154"/>
      <c r="KR109" s="154"/>
      <c r="KS109" s="154"/>
      <c r="KT109" s="154"/>
      <c r="KU109" s="154"/>
      <c r="KV109" s="154"/>
      <c r="KW109" s="154"/>
      <c r="KX109" s="154"/>
      <c r="KY109" s="154"/>
      <c r="KZ109" s="154"/>
      <c r="LA109" s="154"/>
      <c r="LB109" s="154"/>
      <c r="LC109" s="154"/>
      <c r="LD109" s="154"/>
      <c r="LE109" s="154"/>
      <c r="LF109" s="154"/>
      <c r="LG109" s="154"/>
      <c r="LH109" s="154"/>
      <c r="LI109" s="154"/>
      <c r="LJ109" s="154"/>
      <c r="LK109" s="154"/>
      <c r="LL109" s="154"/>
      <c r="LM109" s="154"/>
      <c r="LN109" s="154"/>
      <c r="LO109" s="154"/>
      <c r="LP109" s="154"/>
      <c r="LQ109" s="154"/>
      <c r="LR109" s="154"/>
      <c r="LS109" s="154"/>
      <c r="LT109" s="154"/>
      <c r="LU109" s="154"/>
      <c r="LV109" s="154"/>
      <c r="LW109" s="154"/>
      <c r="LX109" s="154"/>
      <c r="LY109" s="154"/>
      <c r="LZ109" s="154"/>
      <c r="MA109" s="154"/>
      <c r="MB109" s="154"/>
      <c r="MC109" s="154"/>
      <c r="MD109" s="154"/>
      <c r="ME109" s="154"/>
      <c r="MF109" s="154"/>
      <c r="MG109" s="154"/>
      <c r="MH109" s="154"/>
      <c r="MI109" s="154"/>
      <c r="MJ109" s="154"/>
      <c r="MK109" s="154"/>
      <c r="ML109" s="154"/>
      <c r="MM109" s="154"/>
      <c r="MN109" s="154"/>
      <c r="MO109" s="154"/>
      <c r="MP109" s="154"/>
      <c r="MQ109" s="154"/>
      <c r="MR109" s="154"/>
      <c r="MS109" s="154"/>
      <c r="MT109" s="154"/>
      <c r="MU109" s="154"/>
      <c r="MV109" s="154"/>
      <c r="MW109" s="154"/>
      <c r="MX109" s="154"/>
      <c r="MY109" s="154"/>
      <c r="MZ109" s="154"/>
      <c r="NA109" s="154"/>
      <c r="NB109" s="154"/>
      <c r="NC109" s="154"/>
      <c r="ND109" s="154"/>
      <c r="NE109" s="154"/>
      <c r="NF109" s="154"/>
      <c r="NG109" s="154"/>
      <c r="NH109" s="154"/>
      <c r="NI109" s="154"/>
      <c r="NJ109" s="154"/>
      <c r="NK109" s="154"/>
      <c r="NL109" s="154"/>
      <c r="NM109" s="154"/>
      <c r="NN109" s="154"/>
      <c r="NO109" s="154"/>
      <c r="NP109" s="154"/>
      <c r="NQ109" s="154"/>
      <c r="NR109" s="154"/>
      <c r="NS109" s="154"/>
      <c r="NT109" s="154"/>
      <c r="NU109" s="154"/>
      <c r="NV109" s="154"/>
      <c r="NW109" s="154"/>
      <c r="NX109" s="154"/>
      <c r="NY109" s="154"/>
      <c r="NZ109" s="154"/>
      <c r="OA109" s="154"/>
      <c r="OB109" s="154"/>
      <c r="OC109" s="154"/>
      <c r="OD109" s="154"/>
      <c r="OE109" s="154"/>
      <c r="OF109" s="154"/>
      <c r="OG109" s="154"/>
      <c r="OH109" s="154"/>
      <c r="OI109" s="154"/>
      <c r="OJ109" s="154"/>
      <c r="OK109" s="154"/>
      <c r="OL109" s="154"/>
      <c r="OM109" s="154"/>
      <c r="ON109" s="154"/>
      <c r="OO109" s="154"/>
      <c r="OP109" s="154"/>
      <c r="OQ109" s="154"/>
      <c r="OR109" s="154"/>
      <c r="OS109" s="154"/>
      <c r="OT109" s="154"/>
      <c r="OU109" s="154"/>
      <c r="OV109" s="154"/>
      <c r="OW109" s="154"/>
      <c r="OX109" s="154"/>
      <c r="OY109" s="154"/>
      <c r="OZ109" s="154"/>
      <c r="PA109" s="154"/>
      <c r="PB109" s="154"/>
      <c r="PC109" s="154"/>
      <c r="PD109" s="154"/>
      <c r="PE109" s="154"/>
      <c r="PF109" s="154"/>
      <c r="PG109" s="154"/>
      <c r="PH109" s="154"/>
      <c r="PI109" s="154"/>
      <c r="PJ109" s="154"/>
      <c r="PK109" s="154"/>
      <c r="PL109" s="154"/>
      <c r="PM109" s="154"/>
      <c r="PN109" s="154"/>
      <c r="PO109" s="154"/>
      <c r="PP109" s="154"/>
      <c r="PQ109" s="154"/>
      <c r="PR109" s="154"/>
      <c r="PS109" s="154"/>
      <c r="PT109" s="154"/>
      <c r="PU109" s="154"/>
      <c r="PV109" s="154"/>
      <c r="PW109" s="154"/>
      <c r="PX109" s="154"/>
      <c r="PY109" s="154"/>
      <c r="PZ109" s="154"/>
      <c r="QA109" s="154"/>
      <c r="QB109" s="154"/>
      <c r="QC109" s="154"/>
      <c r="QD109" s="154"/>
      <c r="QE109" s="154"/>
      <c r="QF109" s="154"/>
      <c r="QG109" s="154"/>
      <c r="QH109" s="154"/>
      <c r="QI109" s="154"/>
      <c r="QJ109" s="154"/>
      <c r="QK109" s="154"/>
      <c r="QL109" s="154"/>
      <c r="QM109" s="154"/>
      <c r="QN109" s="154"/>
      <c r="QO109" s="154"/>
      <c r="QP109" s="154"/>
      <c r="QQ109" s="154"/>
      <c r="QR109" s="154"/>
      <c r="QS109" s="154"/>
      <c r="QT109" s="154"/>
      <c r="QU109" s="154"/>
      <c r="QV109" s="154"/>
      <c r="QW109" s="154"/>
      <c r="QX109" s="154"/>
      <c r="QY109" s="154"/>
      <c r="QZ109" s="154"/>
      <c r="RA109" s="154"/>
      <c r="RB109" s="154"/>
      <c r="RC109" s="154"/>
      <c r="RD109" s="154"/>
      <c r="RE109" s="154"/>
      <c r="RF109" s="154"/>
      <c r="RG109" s="154"/>
      <c r="RH109" s="154"/>
      <c r="RI109" s="154"/>
      <c r="RJ109" s="154"/>
      <c r="RK109" s="154"/>
      <c r="RL109" s="154"/>
      <c r="RM109" s="154"/>
      <c r="RN109" s="154"/>
      <c r="RO109" s="154"/>
      <c r="RP109" s="154"/>
      <c r="RQ109" s="154"/>
      <c r="RR109" s="154"/>
      <c r="RS109" s="154"/>
      <c r="RT109" s="154"/>
      <c r="RU109" s="154"/>
      <c r="RV109" s="154"/>
      <c r="RW109" s="154"/>
      <c r="RX109" s="154"/>
      <c r="RY109" s="154"/>
      <c r="RZ109" s="154"/>
      <c r="SA109" s="154"/>
      <c r="SB109" s="154"/>
      <c r="SC109" s="154"/>
      <c r="SD109" s="154"/>
      <c r="SE109" s="154"/>
      <c r="SF109" s="154"/>
      <c r="SG109" s="154"/>
      <c r="SH109" s="154"/>
      <c r="SI109" s="154"/>
      <c r="SJ109" s="154"/>
      <c r="SK109" s="154"/>
      <c r="SL109" s="154"/>
      <c r="SM109" s="154"/>
      <c r="SN109" s="154"/>
      <c r="SO109" s="154"/>
      <c r="SP109" s="154"/>
      <c r="SQ109" s="154"/>
      <c r="SR109" s="154"/>
      <c r="SS109" s="154"/>
      <c r="ST109" s="154"/>
      <c r="SU109" s="154"/>
      <c r="SV109" s="154"/>
      <c r="SW109" s="154"/>
      <c r="SX109" s="154"/>
      <c r="SY109" s="154"/>
      <c r="SZ109" s="154"/>
      <c r="TA109" s="154"/>
      <c r="TB109" s="154"/>
      <c r="TC109" s="154"/>
      <c r="TD109" s="154"/>
      <c r="TE109" s="154"/>
      <c r="TF109" s="154"/>
      <c r="TG109" s="154"/>
      <c r="TH109" s="154"/>
      <c r="TI109" s="154"/>
      <c r="TJ109" s="154"/>
      <c r="TK109" s="154"/>
      <c r="TL109" s="154"/>
      <c r="TM109" s="154"/>
      <c r="TN109" s="154"/>
      <c r="TO109" s="154"/>
      <c r="TP109" s="154"/>
      <c r="TQ109" s="154"/>
      <c r="TR109" s="154"/>
      <c r="TS109" s="154"/>
      <c r="TT109" s="154"/>
      <c r="TU109" s="154"/>
      <c r="TV109" s="154"/>
      <c r="TW109" s="154"/>
      <c r="TX109" s="154"/>
      <c r="TY109" s="154"/>
      <c r="TZ109" s="154"/>
      <c r="UA109" s="154"/>
      <c r="UB109" s="154"/>
      <c r="UC109" s="154"/>
      <c r="UD109" s="154"/>
      <c r="UE109" s="154"/>
      <c r="UF109" s="154"/>
      <c r="UG109" s="154"/>
      <c r="UH109" s="154"/>
      <c r="UI109" s="154"/>
      <c r="UJ109" s="154"/>
      <c r="UK109" s="154"/>
      <c r="UL109" s="154"/>
      <c r="UM109" s="154"/>
      <c r="UN109" s="154"/>
      <c r="UO109" s="154"/>
      <c r="UP109" s="154"/>
      <c r="UQ109" s="154"/>
      <c r="UR109" s="154"/>
      <c r="US109" s="154"/>
      <c r="UT109" s="154"/>
      <c r="UU109" s="154"/>
      <c r="UV109" s="154"/>
      <c r="UW109" s="154"/>
      <c r="UX109" s="154"/>
      <c r="UY109" s="154"/>
      <c r="UZ109" s="154"/>
      <c r="VA109" s="154"/>
      <c r="VB109" s="154"/>
      <c r="VC109" s="154"/>
      <c r="VD109" s="154"/>
      <c r="VE109" s="154"/>
      <c r="VF109" s="154"/>
      <c r="VG109" s="154"/>
      <c r="VH109" s="154"/>
      <c r="VI109" s="154"/>
      <c r="VJ109" s="154"/>
      <c r="VK109" s="154"/>
      <c r="VL109" s="154"/>
      <c r="VM109" s="154"/>
      <c r="VN109" s="154"/>
      <c r="VO109" s="154"/>
      <c r="VP109" s="154"/>
      <c r="VQ109" s="154"/>
      <c r="VR109" s="154"/>
      <c r="VS109" s="154"/>
      <c r="VT109" s="154"/>
      <c r="VU109" s="154"/>
      <c r="VV109" s="154"/>
      <c r="VW109" s="154"/>
      <c r="VX109" s="154"/>
      <c r="VY109" s="154"/>
      <c r="VZ109" s="154"/>
      <c r="WA109" s="154"/>
      <c r="WB109" s="154"/>
      <c r="WC109" s="154"/>
      <c r="WD109" s="154"/>
      <c r="WE109" s="154"/>
      <c r="WF109" s="154"/>
      <c r="WG109" s="154"/>
      <c r="WH109" s="154"/>
      <c r="WI109" s="154"/>
      <c r="WJ109" s="154"/>
      <c r="WK109" s="154"/>
      <c r="WL109" s="154"/>
      <c r="WM109" s="154"/>
      <c r="WN109" s="154"/>
      <c r="WO109" s="154"/>
      <c r="WP109" s="154"/>
      <c r="WQ109" s="154"/>
      <c r="WR109" s="154"/>
      <c r="WS109" s="154"/>
      <c r="WT109" s="154"/>
      <c r="WU109" s="154"/>
      <c r="WV109" s="154"/>
      <c r="WW109" s="154"/>
      <c r="WX109" s="154"/>
      <c r="WY109" s="154"/>
      <c r="WZ109" s="154"/>
      <c r="XA109" s="154"/>
      <c r="XB109" s="154"/>
      <c r="XC109" s="154"/>
      <c r="XD109" s="154"/>
      <c r="XE109" s="154"/>
      <c r="XF109" s="154"/>
      <c r="XG109" s="154"/>
      <c r="XH109" s="154"/>
      <c r="XI109" s="154"/>
      <c r="XJ109" s="154"/>
      <c r="XK109" s="154"/>
      <c r="XL109" s="154"/>
      <c r="XM109" s="154"/>
      <c r="XN109" s="154"/>
      <c r="XO109" s="154"/>
      <c r="XP109" s="154"/>
      <c r="XQ109" s="154"/>
      <c r="XR109" s="154"/>
      <c r="XS109" s="154"/>
      <c r="XT109" s="154"/>
      <c r="XU109" s="154"/>
      <c r="XV109" s="154"/>
      <c r="XW109" s="154"/>
      <c r="XX109" s="154"/>
      <c r="XY109" s="154"/>
      <c r="XZ109" s="154"/>
      <c r="YA109" s="154"/>
      <c r="YB109" s="154"/>
      <c r="YC109" s="154"/>
      <c r="YD109" s="154"/>
      <c r="YE109" s="154"/>
      <c r="YF109" s="154"/>
      <c r="YG109" s="154"/>
      <c r="YH109" s="154"/>
      <c r="YI109" s="154"/>
      <c r="YJ109" s="154"/>
      <c r="YK109" s="154"/>
      <c r="YL109" s="154"/>
      <c r="YM109" s="154"/>
      <c r="YN109" s="154"/>
      <c r="YO109" s="154"/>
      <c r="YP109" s="154"/>
      <c r="YQ109" s="154"/>
      <c r="YR109" s="154"/>
      <c r="YS109" s="154"/>
      <c r="YT109" s="154"/>
      <c r="YU109" s="154"/>
      <c r="YV109" s="154"/>
      <c r="YW109" s="154"/>
      <c r="YX109" s="154"/>
      <c r="YY109" s="154"/>
      <c r="YZ109" s="154"/>
      <c r="ZA109" s="154"/>
      <c r="ZB109" s="154"/>
      <c r="ZC109" s="154"/>
      <c r="ZD109" s="154"/>
      <c r="ZE109" s="154"/>
      <c r="ZF109" s="154"/>
      <c r="ZG109" s="154"/>
      <c r="ZH109" s="154"/>
      <c r="ZI109" s="154"/>
      <c r="ZJ109" s="154"/>
      <c r="ZK109" s="154"/>
      <c r="ZL109" s="154"/>
      <c r="ZM109" s="154"/>
      <c r="ZN109" s="154"/>
      <c r="ZO109" s="154"/>
      <c r="ZP109" s="154"/>
      <c r="ZQ109" s="154"/>
      <c r="ZR109" s="154"/>
      <c r="ZS109" s="154"/>
      <c r="ZT109" s="154"/>
      <c r="ZU109" s="154"/>
      <c r="ZV109" s="154"/>
      <c r="ZW109" s="154"/>
      <c r="ZX109" s="154"/>
      <c r="ZY109" s="154"/>
      <c r="ZZ109" s="154"/>
      <c r="AAA109" s="154"/>
      <c r="AAB109" s="154"/>
      <c r="AAC109" s="154"/>
      <c r="AAD109" s="154"/>
      <c r="AAE109" s="154"/>
      <c r="AAF109" s="154"/>
      <c r="AAG109" s="154"/>
      <c r="AAH109" s="154"/>
      <c r="AAI109" s="154"/>
      <c r="AAJ109" s="154"/>
      <c r="AAK109" s="154"/>
      <c r="AAL109" s="154"/>
      <c r="AAM109" s="154"/>
      <c r="AAN109" s="154"/>
      <c r="AAO109" s="154"/>
      <c r="AAP109" s="154"/>
      <c r="AAQ109" s="154"/>
      <c r="AAR109" s="154"/>
      <c r="AAS109" s="154"/>
      <c r="AAT109" s="154"/>
      <c r="AAU109" s="154"/>
      <c r="AAV109" s="154"/>
      <c r="AAW109" s="154"/>
      <c r="AAX109" s="154"/>
      <c r="AAY109" s="154"/>
      <c r="AAZ109" s="154"/>
      <c r="ABA109" s="154"/>
      <c r="ABB109" s="154"/>
      <c r="ABC109" s="154"/>
      <c r="ABD109" s="154"/>
      <c r="ABE109" s="154"/>
      <c r="ABF109" s="154"/>
      <c r="ABG109" s="154"/>
      <c r="ABH109" s="154"/>
      <c r="ABI109" s="154"/>
      <c r="ABJ109" s="154"/>
      <c r="ABK109" s="154"/>
      <c r="ABL109" s="154"/>
      <c r="ABM109" s="154"/>
      <c r="ABN109" s="154"/>
      <c r="ABO109" s="154"/>
      <c r="ABP109" s="154"/>
      <c r="ABQ109" s="154"/>
      <c r="ABR109" s="154"/>
      <c r="ABS109" s="154"/>
      <c r="ABT109" s="154"/>
      <c r="ABU109" s="154"/>
      <c r="ABV109" s="154"/>
      <c r="ABW109" s="154"/>
      <c r="ABX109" s="154"/>
      <c r="ABY109" s="154"/>
      <c r="ABZ109" s="154"/>
      <c r="ACA109" s="154"/>
      <c r="ACB109" s="154"/>
      <c r="ACC109" s="154"/>
      <c r="ACD109" s="154"/>
      <c r="ACE109" s="154"/>
      <c r="ACF109" s="154"/>
      <c r="ACG109" s="154"/>
      <c r="ACH109" s="154"/>
      <c r="ACI109" s="154"/>
      <c r="ACJ109" s="154"/>
      <c r="ACK109" s="154"/>
      <c r="ACL109" s="154"/>
      <c r="ACM109" s="154"/>
      <c r="ACN109" s="154"/>
      <c r="ACO109" s="154"/>
      <c r="ACP109" s="154"/>
      <c r="ACQ109" s="154"/>
      <c r="ACR109" s="154"/>
      <c r="ACS109" s="154"/>
      <c r="ACT109" s="154"/>
      <c r="ACU109" s="154"/>
      <c r="ACV109" s="154"/>
      <c r="ACW109" s="154"/>
      <c r="ACX109" s="154"/>
      <c r="ACY109" s="154"/>
      <c r="ACZ109" s="154"/>
      <c r="ADA109" s="154"/>
      <c r="ADB109" s="154"/>
      <c r="ADC109" s="154"/>
      <c r="ADD109" s="154"/>
      <c r="ADE109" s="154"/>
      <c r="ADF109" s="154"/>
      <c r="ADG109" s="154"/>
      <c r="ADH109" s="154"/>
      <c r="ADI109" s="154"/>
      <c r="ADJ109" s="154"/>
      <c r="ADK109" s="154"/>
      <c r="ADL109" s="154"/>
      <c r="ADM109" s="154"/>
      <c r="ADN109" s="154"/>
      <c r="ADO109" s="154"/>
      <c r="ADP109" s="154"/>
      <c r="ADQ109" s="154"/>
      <c r="ADR109" s="154"/>
      <c r="ADS109" s="154"/>
      <c r="ADT109" s="154"/>
      <c r="ADU109" s="154"/>
      <c r="ADV109" s="154"/>
      <c r="ADW109" s="154"/>
      <c r="ADX109" s="154"/>
      <c r="ADY109" s="154"/>
      <c r="ADZ109" s="154"/>
      <c r="AEA109" s="154"/>
      <c r="AEB109" s="154"/>
      <c r="AEC109" s="154"/>
      <c r="AED109" s="154"/>
      <c r="AEE109" s="154"/>
      <c r="AEF109" s="154"/>
      <c r="AEG109" s="154"/>
      <c r="AEH109" s="154"/>
      <c r="AEI109" s="154"/>
      <c r="AEJ109" s="154"/>
      <c r="AEK109" s="154"/>
      <c r="AEL109" s="154"/>
      <c r="AEM109" s="154"/>
      <c r="AEN109" s="154"/>
      <c r="AEO109" s="154"/>
      <c r="AEP109" s="154"/>
      <c r="AEQ109" s="154"/>
      <c r="AER109" s="154"/>
      <c r="AES109" s="154"/>
      <c r="AET109" s="154"/>
      <c r="AEU109" s="154"/>
      <c r="AEV109" s="154"/>
      <c r="AEW109" s="154"/>
      <c r="AEX109" s="154"/>
      <c r="AEY109" s="154"/>
      <c r="AEZ109" s="154"/>
      <c r="AFA109" s="154"/>
      <c r="AFB109" s="154"/>
      <c r="AFC109" s="154"/>
      <c r="AFD109" s="154"/>
      <c r="AFE109" s="154"/>
      <c r="AFF109" s="154"/>
      <c r="AFG109" s="154"/>
      <c r="AFH109" s="154"/>
      <c r="AFI109" s="154"/>
      <c r="AFJ109" s="154"/>
      <c r="AFK109" s="154"/>
      <c r="AFL109" s="154"/>
      <c r="AFM109" s="154"/>
      <c r="AFN109" s="154"/>
      <c r="AFO109" s="154"/>
      <c r="AFP109" s="154"/>
      <c r="AFQ109" s="154"/>
      <c r="AFR109" s="154"/>
      <c r="AFS109" s="154"/>
      <c r="AFT109" s="154"/>
      <c r="AFU109" s="154"/>
      <c r="AFV109" s="154"/>
      <c r="AFW109" s="154"/>
      <c r="AFX109" s="154"/>
      <c r="AFY109" s="154"/>
      <c r="AFZ109" s="154"/>
      <c r="AGA109" s="154"/>
      <c r="AGB109" s="154"/>
      <c r="AGC109" s="154"/>
      <c r="AGD109" s="154"/>
      <c r="AGE109" s="154"/>
      <c r="AGF109" s="154"/>
      <c r="AGG109" s="154"/>
      <c r="AGH109" s="154"/>
      <c r="AGI109" s="154"/>
      <c r="AGJ109" s="154"/>
      <c r="AGK109" s="154"/>
      <c r="AGL109" s="154"/>
      <c r="AGM109" s="154"/>
      <c r="AGN109" s="154"/>
      <c r="AGO109" s="154"/>
      <c r="AGP109" s="154"/>
      <c r="AGQ109" s="154"/>
      <c r="AGR109" s="154"/>
      <c r="AGS109" s="154"/>
      <c r="AGT109" s="154"/>
      <c r="AGU109" s="154"/>
      <c r="AGV109" s="154"/>
      <c r="AGW109" s="154"/>
      <c r="AGX109" s="154"/>
      <c r="AGY109" s="154"/>
      <c r="AGZ109" s="154"/>
      <c r="AHA109" s="154"/>
      <c r="AHB109" s="154"/>
      <c r="AHC109" s="154"/>
      <c r="AHD109" s="154"/>
      <c r="AHE109" s="154"/>
      <c r="AHF109" s="154"/>
      <c r="AHG109" s="154"/>
      <c r="AHH109" s="154"/>
      <c r="AHI109" s="154"/>
      <c r="AHJ109" s="154"/>
      <c r="AHK109" s="154"/>
      <c r="AHL109" s="154"/>
      <c r="AHM109" s="154"/>
      <c r="AHN109" s="154"/>
      <c r="AHO109" s="154"/>
      <c r="AHP109" s="154"/>
      <c r="AHQ109" s="154"/>
      <c r="AHR109" s="154"/>
      <c r="AHS109" s="154"/>
      <c r="AHT109" s="154"/>
      <c r="AHU109" s="154"/>
      <c r="AHV109" s="154"/>
      <c r="AHW109" s="154"/>
      <c r="AHX109" s="154"/>
      <c r="AHY109" s="154"/>
      <c r="AHZ109" s="154"/>
      <c r="AIA109" s="154"/>
      <c r="AIB109" s="154"/>
      <c r="AIC109" s="154"/>
      <c r="AID109" s="154"/>
      <c r="AIE109" s="154"/>
      <c r="AIF109" s="154"/>
      <c r="AIG109" s="154"/>
      <c r="AIH109" s="154"/>
      <c r="AII109" s="154"/>
      <c r="AIJ109" s="154"/>
      <c r="AIK109" s="154"/>
      <c r="AIL109" s="154"/>
      <c r="AIM109" s="154"/>
      <c r="AIN109" s="154"/>
      <c r="AIO109" s="154"/>
      <c r="AIP109" s="154"/>
      <c r="AIQ109" s="154"/>
      <c r="AIR109" s="154"/>
      <c r="AIS109" s="154"/>
      <c r="AIT109" s="154"/>
      <c r="AIU109" s="154"/>
      <c r="AIV109" s="154"/>
      <c r="AIW109" s="154"/>
      <c r="AIX109" s="154"/>
      <c r="AIY109" s="154"/>
      <c r="AIZ109" s="154"/>
      <c r="AJA109" s="154"/>
      <c r="AJB109" s="154"/>
      <c r="AJC109" s="154"/>
      <c r="AJD109" s="154"/>
      <c r="AJE109" s="154"/>
      <c r="AJF109" s="154"/>
      <c r="AJG109" s="154"/>
      <c r="AJH109" s="154"/>
      <c r="AJI109" s="154"/>
      <c r="AJJ109" s="154"/>
      <c r="AJK109" s="154"/>
      <c r="AJL109" s="154"/>
      <c r="AJM109" s="154"/>
      <c r="AJN109" s="154"/>
      <c r="AJO109" s="154"/>
      <c r="AJP109" s="154"/>
      <c r="AJQ109" s="154"/>
      <c r="AJR109" s="154"/>
      <c r="AJS109" s="154"/>
      <c r="AJT109" s="154"/>
      <c r="AJU109" s="154"/>
      <c r="AJV109" s="154"/>
      <c r="AJW109" s="154"/>
      <c r="AJX109" s="154"/>
      <c r="AJY109" s="154"/>
      <c r="AJZ109" s="154"/>
      <c r="AKA109" s="154"/>
      <c r="AKB109" s="154"/>
      <c r="AKC109" s="154"/>
      <c r="AKD109" s="154"/>
      <c r="AKE109" s="154"/>
      <c r="AKF109" s="154"/>
      <c r="AKG109" s="154"/>
      <c r="AKH109" s="154"/>
      <c r="AKI109" s="154"/>
      <c r="AKJ109" s="154"/>
      <c r="AKK109" s="154"/>
      <c r="AKL109" s="154"/>
      <c r="AKM109" s="154"/>
      <c r="AKN109" s="154"/>
      <c r="AKO109" s="154"/>
      <c r="AKP109" s="154"/>
      <c r="AKQ109" s="154"/>
      <c r="AKR109" s="154"/>
      <c r="AKS109" s="154"/>
      <c r="AKT109" s="154"/>
      <c r="AKU109" s="154"/>
      <c r="AKV109" s="154"/>
      <c r="AKW109" s="154"/>
      <c r="AKX109" s="154"/>
      <c r="AKY109" s="154"/>
      <c r="AKZ109" s="154"/>
      <c r="ALA109" s="154"/>
      <c r="ALB109" s="154"/>
      <c r="ALC109" s="154"/>
      <c r="ALD109" s="154"/>
      <c r="ALE109" s="154"/>
      <c r="ALF109" s="154"/>
      <c r="ALG109" s="154"/>
      <c r="ALH109" s="154"/>
      <c r="ALI109" s="154"/>
      <c r="ALJ109" s="154"/>
      <c r="ALK109" s="154"/>
      <c r="ALL109" s="154"/>
      <c r="ALM109" s="154"/>
      <c r="ALN109" s="154"/>
      <c r="ALO109" s="154"/>
      <c r="ALP109" s="154"/>
      <c r="ALQ109" s="154"/>
      <c r="ALR109" s="154"/>
      <c r="ALS109" s="154"/>
      <c r="ALT109" s="154"/>
      <c r="ALU109" s="154"/>
      <c r="ALV109" s="154"/>
      <c r="ALW109" s="154"/>
      <c r="ALX109" s="154"/>
      <c r="ALY109" s="154"/>
      <c r="ALZ109" s="154"/>
      <c r="AMA109" s="154"/>
      <c r="AMB109" s="154"/>
      <c r="AMC109" s="154"/>
      <c r="AMD109" s="154"/>
      <c r="AME109" s="154"/>
      <c r="AMF109" s="154"/>
      <c r="AMG109" s="154"/>
      <c r="AMH109" s="154"/>
      <c r="AMI109" s="154"/>
      <c r="AMJ109" s="154"/>
      <c r="AMK109" s="154"/>
      <c r="AML109" s="154"/>
      <c r="AMM109" s="154"/>
      <c r="AMN109" s="154"/>
      <c r="AMO109" s="154"/>
      <c r="AMP109" s="154"/>
      <c r="AMQ109" s="154"/>
      <c r="AMR109" s="154"/>
      <c r="AMS109" s="154"/>
      <c r="AMT109" s="154"/>
      <c r="AMU109" s="154"/>
      <c r="AMV109" s="154"/>
      <c r="AMW109" s="154"/>
      <c r="AMX109" s="154"/>
      <c r="AMY109" s="154"/>
      <c r="AMZ109" s="154"/>
      <c r="ANA109" s="154"/>
      <c r="ANB109" s="154"/>
      <c r="ANC109" s="154"/>
      <c r="AND109" s="154"/>
      <c r="ANE109" s="154"/>
      <c r="ANF109" s="154"/>
      <c r="ANG109" s="154"/>
      <c r="ANH109" s="154"/>
      <c r="ANI109" s="154"/>
      <c r="ANJ109" s="154"/>
      <c r="ANK109" s="154"/>
      <c r="ANL109" s="154"/>
      <c r="ANM109" s="154"/>
      <c r="ANN109" s="154"/>
      <c r="ANO109" s="154"/>
      <c r="ANP109" s="154"/>
      <c r="ANQ109" s="154"/>
      <c r="ANR109" s="154"/>
      <c r="ANS109" s="154"/>
      <c r="ANT109" s="154"/>
      <c r="ANU109" s="154"/>
      <c r="ANV109" s="154"/>
      <c r="ANW109" s="154"/>
      <c r="ANX109" s="154"/>
      <c r="ANY109" s="154"/>
      <c r="ANZ109" s="154"/>
      <c r="AOA109" s="154"/>
      <c r="AOB109" s="154"/>
      <c r="AOC109" s="154"/>
      <c r="AOD109" s="154"/>
      <c r="AOE109" s="154"/>
      <c r="AOF109" s="154"/>
      <c r="AOG109" s="154"/>
      <c r="AOH109" s="154"/>
      <c r="AOI109" s="154"/>
      <c r="AOJ109" s="154"/>
      <c r="AOK109" s="154"/>
      <c r="AOL109" s="154"/>
      <c r="AOM109" s="154"/>
      <c r="AON109" s="154"/>
      <c r="AOO109" s="154"/>
      <c r="AOP109" s="154"/>
      <c r="AOQ109" s="154"/>
      <c r="AOR109" s="154"/>
      <c r="AOS109" s="154"/>
      <c r="AOT109" s="154"/>
      <c r="AOU109" s="154"/>
      <c r="AOV109" s="154"/>
      <c r="AOW109" s="154"/>
      <c r="AOX109" s="154"/>
      <c r="AOY109" s="154"/>
      <c r="AOZ109" s="154"/>
      <c r="APA109" s="154"/>
      <c r="APB109" s="154"/>
      <c r="APC109" s="154"/>
      <c r="APD109" s="154"/>
      <c r="APE109" s="154"/>
      <c r="APF109" s="154"/>
      <c r="APG109" s="154"/>
      <c r="APH109" s="154"/>
      <c r="API109" s="154"/>
      <c r="APJ109" s="154"/>
      <c r="APK109" s="154"/>
      <c r="APL109" s="154"/>
      <c r="APM109" s="154"/>
      <c r="APN109" s="154"/>
      <c r="APO109" s="154"/>
      <c r="APP109" s="154"/>
      <c r="APQ109" s="154"/>
      <c r="APR109" s="154"/>
      <c r="APS109" s="154"/>
      <c r="APT109" s="154"/>
      <c r="APU109" s="154"/>
      <c r="APV109" s="154"/>
      <c r="APW109" s="154"/>
      <c r="APX109" s="154"/>
      <c r="APY109" s="154"/>
      <c r="APZ109" s="154"/>
      <c r="AQA109" s="154"/>
      <c r="AQB109" s="154"/>
      <c r="AQC109" s="154"/>
      <c r="AQD109" s="154"/>
      <c r="AQE109" s="154"/>
      <c r="AQF109" s="154"/>
      <c r="AQG109" s="154"/>
      <c r="AQH109" s="154"/>
      <c r="AQI109" s="154"/>
      <c r="AQJ109" s="154"/>
      <c r="AQK109" s="154"/>
      <c r="AQL109" s="154"/>
      <c r="AQM109" s="154"/>
      <c r="AQN109" s="154"/>
      <c r="AQO109" s="154"/>
      <c r="AQP109" s="154"/>
      <c r="AQQ109" s="154"/>
      <c r="AQR109" s="154"/>
      <c r="AQS109" s="154"/>
      <c r="AQT109" s="154"/>
      <c r="AQU109" s="154"/>
      <c r="AQV109" s="154"/>
      <c r="AQW109" s="154"/>
      <c r="AQX109" s="154"/>
      <c r="AQY109" s="154"/>
      <c r="AQZ109" s="154"/>
      <c r="ARA109" s="154"/>
      <c r="ARB109" s="154"/>
      <c r="ARC109" s="154"/>
      <c r="ARD109" s="154"/>
      <c r="ARE109" s="154"/>
      <c r="ARF109" s="154"/>
      <c r="ARG109" s="154"/>
      <c r="ARH109" s="154"/>
      <c r="ARI109" s="154"/>
      <c r="ARJ109" s="154"/>
      <c r="ARK109" s="154"/>
      <c r="ARL109" s="154"/>
      <c r="ARM109" s="154"/>
      <c r="ARN109" s="154"/>
      <c r="ARO109" s="154"/>
      <c r="ARP109" s="154"/>
      <c r="ARQ109" s="154"/>
      <c r="ARR109" s="154"/>
      <c r="ARS109" s="154"/>
      <c r="ART109" s="154"/>
      <c r="ARU109" s="154"/>
      <c r="ARV109" s="154"/>
      <c r="ARW109" s="154"/>
      <c r="ARX109" s="154"/>
      <c r="ARY109" s="154"/>
      <c r="ARZ109" s="154"/>
      <c r="ASA109" s="154"/>
      <c r="ASB109" s="154"/>
      <c r="ASC109" s="154"/>
      <c r="ASD109" s="154"/>
      <c r="ASE109" s="154"/>
      <c r="ASF109" s="154"/>
      <c r="ASG109" s="154"/>
      <c r="ASH109" s="154"/>
      <c r="ASI109" s="154"/>
      <c r="ASJ109" s="154"/>
      <c r="ASK109" s="154"/>
      <c r="ASL109" s="154"/>
      <c r="ASM109" s="154"/>
      <c r="ASN109" s="154"/>
      <c r="ASO109" s="154"/>
      <c r="ASP109" s="154"/>
      <c r="ASQ109" s="154"/>
      <c r="ASR109" s="154"/>
      <c r="ASS109" s="154"/>
      <c r="AST109" s="154"/>
      <c r="ASU109" s="154"/>
      <c r="ASV109" s="154"/>
      <c r="ASW109" s="154"/>
      <c r="ASX109" s="154"/>
      <c r="ASY109" s="154"/>
      <c r="ASZ109" s="154"/>
      <c r="ATA109" s="154"/>
      <c r="ATB109" s="154"/>
      <c r="ATC109" s="154"/>
      <c r="ATD109" s="154"/>
      <c r="ATE109" s="154"/>
      <c r="ATF109" s="154"/>
      <c r="ATG109" s="154"/>
      <c r="ATH109" s="154"/>
      <c r="ATI109" s="154"/>
      <c r="ATJ109" s="154"/>
      <c r="ATK109" s="154"/>
      <c r="ATL109" s="154"/>
      <c r="ATM109" s="154"/>
      <c r="ATN109" s="154"/>
      <c r="ATO109" s="154"/>
      <c r="ATP109" s="154"/>
      <c r="ATQ109" s="154"/>
      <c r="ATR109" s="154"/>
      <c r="ATS109" s="154"/>
      <c r="ATT109" s="154"/>
      <c r="ATU109" s="154"/>
      <c r="ATV109" s="154"/>
      <c r="ATW109" s="154"/>
      <c r="ATX109" s="154"/>
      <c r="ATY109" s="154"/>
      <c r="ATZ109" s="154"/>
      <c r="AUA109" s="154"/>
      <c r="AUB109" s="154"/>
      <c r="AUC109" s="154"/>
      <c r="AUD109" s="154"/>
      <c r="AUE109" s="154"/>
      <c r="AUF109" s="154"/>
      <c r="AUG109" s="154"/>
      <c r="AUH109" s="154"/>
      <c r="AUI109" s="154"/>
      <c r="AUJ109" s="154"/>
      <c r="AUK109" s="154"/>
      <c r="AUL109" s="154"/>
      <c r="AUM109" s="154"/>
      <c r="AUN109" s="154"/>
      <c r="AUO109" s="154"/>
      <c r="AUP109" s="154"/>
      <c r="AUQ109" s="154"/>
      <c r="AUR109" s="154"/>
      <c r="AUS109" s="154"/>
      <c r="AUT109" s="154"/>
      <c r="AUU109" s="154"/>
      <c r="AUV109" s="154"/>
      <c r="AUW109" s="154"/>
      <c r="AUX109" s="154"/>
      <c r="AUY109" s="154"/>
      <c r="AUZ109" s="154"/>
      <c r="AVA109" s="154"/>
      <c r="AVB109" s="154"/>
      <c r="AVC109" s="154"/>
      <c r="AVD109" s="154"/>
      <c r="AVE109" s="154"/>
      <c r="AVF109" s="154"/>
      <c r="AVG109" s="154"/>
      <c r="AVH109" s="154"/>
      <c r="AVI109" s="154"/>
      <c r="AVJ109" s="154"/>
      <c r="AVK109" s="154"/>
      <c r="AVL109" s="154"/>
      <c r="AVM109" s="154"/>
      <c r="AVN109" s="154"/>
      <c r="AVO109" s="154"/>
      <c r="AVP109" s="154"/>
      <c r="AVQ109" s="154"/>
      <c r="AVR109" s="154"/>
      <c r="AVS109" s="154"/>
      <c r="AVT109" s="154"/>
      <c r="AVU109" s="154"/>
      <c r="AVV109" s="154"/>
      <c r="AVW109" s="154"/>
      <c r="AVX109" s="154"/>
      <c r="AVY109" s="154"/>
      <c r="AVZ109" s="154"/>
      <c r="AWA109" s="154"/>
      <c r="AWB109" s="154"/>
      <c r="AWC109" s="154"/>
      <c r="AWD109" s="154"/>
      <c r="AWE109" s="154"/>
      <c r="AWF109" s="154"/>
      <c r="AWG109" s="154"/>
      <c r="AWH109" s="154"/>
      <c r="AWI109" s="154"/>
      <c r="AWJ109" s="154"/>
      <c r="AWK109" s="154"/>
      <c r="AWL109" s="154"/>
      <c r="AWM109" s="154"/>
      <c r="AWN109" s="154"/>
      <c r="AWO109" s="154"/>
      <c r="AWP109" s="154"/>
      <c r="AWQ109" s="154"/>
      <c r="AWR109" s="154"/>
      <c r="AWS109" s="154"/>
      <c r="AWT109" s="154"/>
      <c r="AWU109" s="154"/>
      <c r="AWV109" s="154"/>
      <c r="AWW109" s="154"/>
      <c r="AWX109" s="154"/>
      <c r="AWY109" s="154"/>
      <c r="AWZ109" s="154"/>
      <c r="AXA109" s="154"/>
      <c r="AXB109" s="154"/>
      <c r="AXC109" s="154"/>
      <c r="AXD109" s="154"/>
      <c r="AXE109" s="154"/>
      <c r="AXF109" s="154"/>
      <c r="AXG109" s="154"/>
      <c r="AXH109" s="154"/>
      <c r="AXI109" s="154"/>
      <c r="AXJ109" s="154"/>
      <c r="AXK109" s="154"/>
      <c r="AXL109" s="154"/>
      <c r="AXM109" s="154"/>
      <c r="AXN109" s="154"/>
      <c r="AXO109" s="154"/>
      <c r="AXP109" s="154"/>
      <c r="AXQ109" s="154"/>
      <c r="AXR109" s="154"/>
      <c r="AXS109" s="154"/>
      <c r="AXT109" s="154"/>
      <c r="AXU109" s="154"/>
      <c r="AXV109" s="154"/>
      <c r="AXW109" s="154"/>
      <c r="AXX109" s="154"/>
      <c r="AXY109" s="154"/>
      <c r="AXZ109" s="154"/>
      <c r="AYA109" s="154"/>
      <c r="AYB109" s="154"/>
      <c r="AYC109" s="154"/>
      <c r="AYD109" s="154"/>
      <c r="AYE109" s="154"/>
      <c r="AYF109" s="154"/>
      <c r="AYG109" s="154"/>
      <c r="AYH109" s="154"/>
      <c r="AYI109" s="154"/>
      <c r="AYJ109" s="154"/>
      <c r="AYK109" s="154"/>
      <c r="AYL109" s="154"/>
      <c r="AYM109" s="154"/>
      <c r="AYN109" s="154"/>
      <c r="AYO109" s="154"/>
      <c r="AYP109" s="154"/>
      <c r="AYQ109" s="154"/>
      <c r="AYR109" s="154"/>
      <c r="AYS109" s="154"/>
      <c r="AYT109" s="154"/>
      <c r="AYU109" s="154"/>
      <c r="AYV109" s="154"/>
      <c r="AYW109" s="154"/>
      <c r="AYX109" s="154"/>
      <c r="AYY109" s="154"/>
      <c r="AYZ109" s="154"/>
      <c r="AZA109" s="154"/>
      <c r="AZB109" s="154"/>
      <c r="AZC109" s="154"/>
      <c r="AZD109" s="154"/>
      <c r="AZE109" s="154"/>
      <c r="AZF109" s="154"/>
      <c r="AZG109" s="154"/>
      <c r="AZH109" s="154"/>
      <c r="AZI109" s="154"/>
      <c r="AZJ109" s="154"/>
      <c r="AZK109" s="154"/>
      <c r="AZL109" s="154"/>
      <c r="AZM109" s="154"/>
      <c r="AZN109" s="154"/>
      <c r="AZO109" s="154"/>
      <c r="AZP109" s="154"/>
      <c r="AZQ109" s="154"/>
      <c r="AZR109" s="154"/>
      <c r="AZS109" s="154"/>
      <c r="AZT109" s="154"/>
      <c r="AZU109" s="154"/>
      <c r="AZV109" s="154"/>
      <c r="AZW109" s="154"/>
      <c r="AZX109" s="154"/>
      <c r="AZY109" s="154"/>
      <c r="AZZ109" s="154"/>
      <c r="BAA109" s="154"/>
      <c r="BAB109" s="154"/>
      <c r="BAC109" s="154"/>
      <c r="BAD109" s="154"/>
      <c r="BAE109" s="154"/>
      <c r="BAF109" s="154"/>
      <c r="BAG109" s="154"/>
      <c r="BAH109" s="154"/>
      <c r="BAI109" s="154"/>
      <c r="BAJ109" s="154"/>
      <c r="BAK109" s="154"/>
      <c r="BAL109" s="154"/>
      <c r="BAM109" s="154"/>
      <c r="BAN109" s="154"/>
      <c r="BAO109" s="154"/>
      <c r="BAP109" s="154"/>
      <c r="BAQ109" s="154"/>
      <c r="BAR109" s="154"/>
      <c r="BAS109" s="154"/>
      <c r="BAT109" s="154"/>
      <c r="BAU109" s="154"/>
      <c r="BAV109" s="154"/>
      <c r="BAW109" s="154"/>
      <c r="BAX109" s="154"/>
      <c r="BAY109" s="154"/>
      <c r="BAZ109" s="154"/>
      <c r="BBA109" s="154"/>
      <c r="BBB109" s="154"/>
      <c r="BBC109" s="154"/>
      <c r="BBD109" s="154"/>
      <c r="BBE109" s="154"/>
      <c r="BBF109" s="154"/>
      <c r="BBG109" s="154"/>
      <c r="BBH109" s="154"/>
      <c r="BBI109" s="154"/>
      <c r="BBJ109" s="154"/>
      <c r="BBK109" s="154"/>
      <c r="BBL109" s="154"/>
      <c r="BBM109" s="154"/>
      <c r="BBN109" s="154"/>
      <c r="BBO109" s="154"/>
      <c r="BBP109" s="154"/>
      <c r="BBQ109" s="154"/>
      <c r="BBR109" s="154"/>
      <c r="BBS109" s="154"/>
      <c r="BBT109" s="154"/>
      <c r="BBU109" s="154"/>
      <c r="BBV109" s="154"/>
      <c r="BBW109" s="154"/>
      <c r="BBX109" s="154"/>
      <c r="BBY109" s="154"/>
      <c r="BBZ109" s="154"/>
      <c r="BCA109" s="154"/>
      <c r="BCB109" s="154"/>
      <c r="BCC109" s="154"/>
      <c r="BCD109" s="154"/>
      <c r="BCE109" s="154"/>
      <c r="BCF109" s="154"/>
      <c r="BCG109" s="154"/>
      <c r="BCH109" s="154"/>
      <c r="BCI109" s="154"/>
      <c r="BCJ109" s="154"/>
      <c r="BCK109" s="154"/>
      <c r="BCL109" s="154"/>
      <c r="BCM109" s="154"/>
      <c r="BCN109" s="154"/>
      <c r="BCO109" s="154"/>
      <c r="BCP109" s="154"/>
      <c r="BCQ109" s="154"/>
      <c r="BCR109" s="154"/>
      <c r="BCS109" s="154"/>
      <c r="BCT109" s="154"/>
      <c r="BCU109" s="154"/>
      <c r="BCV109" s="154"/>
      <c r="BCW109" s="154"/>
      <c r="BCX109" s="154"/>
      <c r="BCY109" s="154"/>
      <c r="BCZ109" s="154"/>
      <c r="BDA109" s="154"/>
      <c r="BDB109" s="154"/>
      <c r="BDC109" s="154"/>
      <c r="BDD109" s="154"/>
      <c r="BDE109" s="154"/>
      <c r="BDF109" s="154"/>
      <c r="BDG109" s="154"/>
      <c r="BDH109" s="154"/>
      <c r="BDI109" s="154"/>
      <c r="BDJ109" s="154"/>
      <c r="BDK109" s="154"/>
      <c r="BDL109" s="154"/>
      <c r="BDM109" s="154"/>
      <c r="BDN109" s="154"/>
      <c r="BDO109" s="154"/>
      <c r="BDP109" s="154"/>
      <c r="BDQ109" s="154"/>
      <c r="BDR109" s="154"/>
      <c r="BDS109" s="154"/>
      <c r="BDT109" s="154"/>
      <c r="BDU109" s="154"/>
      <c r="BDV109" s="154"/>
      <c r="BDW109" s="154"/>
      <c r="BDX109" s="154"/>
      <c r="BDY109" s="154"/>
      <c r="BDZ109" s="154"/>
      <c r="BEA109" s="154"/>
      <c r="BEB109" s="154"/>
      <c r="BEC109" s="154"/>
      <c r="BED109" s="154"/>
      <c r="BEE109" s="154"/>
      <c r="BEF109" s="154"/>
      <c r="BEG109" s="154"/>
      <c r="BEH109" s="154"/>
      <c r="BEI109" s="154"/>
      <c r="BEJ109" s="154"/>
      <c r="BEK109" s="154"/>
      <c r="BEL109" s="154"/>
      <c r="BEM109" s="154"/>
      <c r="BEN109" s="154"/>
      <c r="BEO109" s="154"/>
      <c r="BEP109" s="154"/>
      <c r="BEQ109" s="154"/>
      <c r="BER109" s="154"/>
      <c r="BES109" s="154"/>
      <c r="BET109" s="154"/>
      <c r="BEU109" s="154"/>
      <c r="BEV109" s="154"/>
      <c r="BEW109" s="154"/>
      <c r="BEX109" s="154"/>
      <c r="BEY109" s="154"/>
      <c r="BEZ109" s="154"/>
      <c r="BFA109" s="154"/>
      <c r="BFB109" s="154"/>
      <c r="BFC109" s="154"/>
      <c r="BFD109" s="154"/>
      <c r="BFE109" s="154"/>
      <c r="BFF109" s="154"/>
      <c r="BFG109" s="154"/>
      <c r="BFH109" s="154"/>
      <c r="BFI109" s="154"/>
      <c r="BFJ109" s="154"/>
      <c r="BFK109" s="154"/>
      <c r="BFL109" s="154"/>
      <c r="BFM109" s="154"/>
      <c r="BFN109" s="154"/>
      <c r="BFO109" s="154"/>
      <c r="BFP109" s="154"/>
      <c r="BFQ109" s="154"/>
      <c r="BFR109" s="154"/>
      <c r="BFS109" s="154"/>
      <c r="BFT109" s="154"/>
      <c r="BFU109" s="154"/>
      <c r="BFV109" s="154"/>
      <c r="BFW109" s="154"/>
      <c r="BFX109" s="154"/>
      <c r="BFY109" s="154"/>
      <c r="BFZ109" s="154"/>
      <c r="BGA109" s="154"/>
      <c r="BGB109" s="154"/>
      <c r="BGC109" s="154"/>
      <c r="BGD109" s="154"/>
      <c r="BGE109" s="154"/>
      <c r="BGF109" s="154"/>
      <c r="BGG109" s="154"/>
      <c r="BGH109" s="154"/>
      <c r="BGI109" s="154"/>
      <c r="BGJ109" s="154"/>
      <c r="BGK109" s="154"/>
      <c r="BGL109" s="154"/>
      <c r="BGM109" s="154"/>
      <c r="BGN109" s="154"/>
      <c r="BGO109" s="154"/>
      <c r="BGP109" s="154"/>
      <c r="BGQ109" s="154"/>
      <c r="BGR109" s="154"/>
      <c r="BGS109" s="154"/>
      <c r="BGT109" s="154"/>
      <c r="BGU109" s="154"/>
      <c r="BGV109" s="154"/>
      <c r="BGW109" s="154"/>
      <c r="BGX109" s="154"/>
      <c r="BGY109" s="154"/>
      <c r="BGZ109" s="154"/>
      <c r="BHA109" s="154"/>
      <c r="BHB109" s="154"/>
      <c r="BHC109" s="154"/>
      <c r="BHD109" s="154"/>
      <c r="BHE109" s="154"/>
      <c r="BHF109" s="154"/>
      <c r="BHG109" s="154"/>
      <c r="BHH109" s="154"/>
      <c r="BHI109" s="154"/>
      <c r="BHJ109" s="154"/>
      <c r="BHK109" s="154"/>
      <c r="BHL109" s="154"/>
      <c r="BHM109" s="154"/>
      <c r="BHN109" s="154"/>
      <c r="BHO109" s="154"/>
      <c r="BHP109" s="154"/>
      <c r="BHQ109" s="154"/>
      <c r="BHR109" s="154"/>
      <c r="BHS109" s="154"/>
      <c r="BHT109" s="154"/>
      <c r="BHU109" s="154"/>
      <c r="BHV109" s="154"/>
      <c r="BHW109" s="154"/>
      <c r="BHX109" s="154"/>
      <c r="BHY109" s="154"/>
      <c r="BHZ109" s="154"/>
      <c r="BIA109" s="154"/>
      <c r="BIB109" s="154"/>
      <c r="BIC109" s="154"/>
      <c r="BID109" s="154"/>
      <c r="BIE109" s="154"/>
      <c r="BIF109" s="154"/>
      <c r="BIG109" s="154"/>
      <c r="BIH109" s="154"/>
      <c r="BII109" s="154"/>
      <c r="BIJ109" s="154"/>
      <c r="BIK109" s="154"/>
      <c r="BIL109" s="154"/>
      <c r="BIM109" s="154"/>
      <c r="BIN109" s="154"/>
      <c r="BIO109" s="154"/>
      <c r="BIP109" s="154"/>
      <c r="BIQ109" s="154"/>
      <c r="BIR109" s="154"/>
      <c r="BIS109" s="154"/>
      <c r="BIT109" s="154"/>
      <c r="BIU109" s="154"/>
      <c r="BIV109" s="154"/>
      <c r="BIW109" s="154"/>
      <c r="BIX109" s="154"/>
      <c r="BIY109" s="154"/>
      <c r="BIZ109" s="154"/>
      <c r="BJA109" s="154"/>
      <c r="BJB109" s="154"/>
      <c r="BJC109" s="154"/>
      <c r="BJD109" s="154"/>
      <c r="BJE109" s="154"/>
      <c r="BJF109" s="154"/>
      <c r="BJG109" s="154"/>
      <c r="BJH109" s="154"/>
      <c r="BJI109" s="154"/>
      <c r="BJJ109" s="154"/>
      <c r="BJK109" s="154"/>
      <c r="BJL109" s="154"/>
      <c r="BJM109" s="154"/>
      <c r="BJN109" s="154"/>
      <c r="BJO109" s="154"/>
      <c r="BJP109" s="154"/>
      <c r="BJQ109" s="154"/>
      <c r="BJR109" s="154"/>
      <c r="BJS109" s="154"/>
      <c r="BJT109" s="154"/>
      <c r="BJU109" s="154"/>
      <c r="BJV109" s="154"/>
      <c r="BJW109" s="154"/>
      <c r="BJX109" s="154"/>
      <c r="BJY109" s="154"/>
      <c r="BJZ109" s="154"/>
      <c r="BKA109" s="154"/>
      <c r="BKB109" s="154"/>
      <c r="BKC109" s="154"/>
      <c r="BKD109" s="154"/>
      <c r="BKE109" s="154"/>
      <c r="BKF109" s="154"/>
      <c r="BKG109" s="154"/>
      <c r="BKH109" s="154"/>
      <c r="BKI109" s="154"/>
      <c r="BKJ109" s="154"/>
      <c r="BKK109" s="154"/>
      <c r="BKL109" s="154"/>
      <c r="BKM109" s="154"/>
      <c r="BKN109" s="154"/>
      <c r="BKO109" s="154"/>
      <c r="BKP109" s="154"/>
      <c r="BKQ109" s="154"/>
      <c r="BKR109" s="154"/>
      <c r="BKS109" s="154"/>
      <c r="BKT109" s="154"/>
      <c r="BKU109" s="154"/>
      <c r="BKV109" s="154"/>
      <c r="BKW109" s="154"/>
      <c r="BKX109" s="154"/>
      <c r="BKY109" s="154"/>
      <c r="BKZ109" s="154"/>
      <c r="BLA109" s="154"/>
      <c r="BLB109" s="154"/>
      <c r="BLC109" s="154"/>
      <c r="BLD109" s="154"/>
      <c r="BLE109" s="154"/>
      <c r="BLF109" s="154"/>
      <c r="BLG109" s="154"/>
      <c r="BLH109" s="154"/>
      <c r="BLI109" s="154"/>
      <c r="BLJ109" s="154"/>
      <c r="BLK109" s="154"/>
      <c r="BLL109" s="154"/>
      <c r="BLM109" s="154"/>
      <c r="BLN109" s="154"/>
      <c r="BLO109" s="154"/>
      <c r="BLP109" s="154"/>
      <c r="BLQ109" s="154"/>
      <c r="BLR109" s="154"/>
      <c r="BLS109" s="154"/>
      <c r="BLT109" s="154"/>
      <c r="BLU109" s="154"/>
      <c r="BLV109" s="154"/>
      <c r="BLW109" s="154"/>
      <c r="BLX109" s="154"/>
      <c r="BLY109" s="154"/>
      <c r="BLZ109" s="154"/>
      <c r="BMA109" s="154"/>
      <c r="BMB109" s="154"/>
      <c r="BMC109" s="154"/>
      <c r="BMD109" s="154"/>
      <c r="BME109" s="154"/>
      <c r="BMF109" s="154"/>
      <c r="BMG109" s="154"/>
      <c r="BMH109" s="154"/>
      <c r="BMI109" s="154"/>
      <c r="BMJ109" s="154"/>
      <c r="BMK109" s="154"/>
      <c r="BML109" s="154"/>
      <c r="BMM109" s="154"/>
      <c r="BMN109" s="154"/>
      <c r="BMO109" s="154"/>
      <c r="BMP109" s="154"/>
      <c r="BMQ109" s="154"/>
      <c r="BMR109" s="154"/>
      <c r="BMS109" s="154"/>
      <c r="BMT109" s="154"/>
      <c r="BMU109" s="154"/>
      <c r="BMV109" s="154"/>
      <c r="BMW109" s="154"/>
      <c r="BMX109" s="154"/>
      <c r="BMY109" s="154"/>
      <c r="BMZ109" s="154"/>
      <c r="BNA109" s="154"/>
      <c r="BNB109" s="154"/>
      <c r="BNC109" s="154"/>
      <c r="BND109" s="154"/>
      <c r="BNE109" s="154"/>
      <c r="BNF109" s="154"/>
      <c r="BNG109" s="154"/>
      <c r="BNH109" s="154"/>
      <c r="BNI109" s="154"/>
      <c r="BNJ109" s="154"/>
      <c r="BNK109" s="154"/>
      <c r="BNL109" s="154"/>
      <c r="BNM109" s="154"/>
      <c r="BNN109" s="154"/>
      <c r="BNO109" s="154"/>
      <c r="BNP109" s="154"/>
      <c r="BNQ109" s="154"/>
      <c r="BNR109" s="154"/>
      <c r="BNS109" s="154"/>
      <c r="BNT109" s="154"/>
      <c r="BNU109" s="154"/>
      <c r="BNV109" s="154"/>
      <c r="BNW109" s="154"/>
      <c r="BNX109" s="154"/>
      <c r="BNY109" s="154"/>
      <c r="BNZ109" s="154"/>
      <c r="BOA109" s="154"/>
      <c r="BOB109" s="154"/>
      <c r="BOC109" s="154"/>
      <c r="BOD109" s="154"/>
      <c r="BOE109" s="154"/>
      <c r="BOF109" s="154"/>
      <c r="BOG109" s="154"/>
      <c r="BOH109" s="154"/>
      <c r="BOI109" s="154"/>
      <c r="BOJ109" s="154"/>
      <c r="BOK109" s="154"/>
      <c r="BOL109" s="154"/>
      <c r="BOM109" s="154"/>
      <c r="BON109" s="154"/>
      <c r="BOO109" s="154"/>
      <c r="BOP109" s="154"/>
      <c r="BOQ109" s="154"/>
      <c r="BOR109" s="154"/>
      <c r="BOS109" s="154"/>
      <c r="BOT109" s="154"/>
      <c r="BOU109" s="154"/>
      <c r="BOV109" s="154"/>
      <c r="BOW109" s="154"/>
      <c r="BOX109" s="154"/>
      <c r="BOY109" s="154"/>
      <c r="BOZ109" s="154"/>
      <c r="BPA109" s="154"/>
      <c r="BPB109" s="154"/>
      <c r="BPC109" s="154"/>
      <c r="BPD109" s="154"/>
      <c r="BPE109" s="154"/>
      <c r="BPF109" s="154"/>
      <c r="BPG109" s="154"/>
      <c r="BPH109" s="154"/>
      <c r="BPI109" s="154"/>
      <c r="BPJ109" s="154"/>
      <c r="BPK109" s="154"/>
      <c r="BPL109" s="154"/>
      <c r="BPM109" s="154"/>
      <c r="BPN109" s="154"/>
      <c r="BPO109" s="154"/>
      <c r="BPP109" s="154"/>
      <c r="BPQ109" s="154"/>
      <c r="BPR109" s="154"/>
      <c r="BPS109" s="154"/>
      <c r="BPT109" s="154"/>
      <c r="BPU109" s="154"/>
      <c r="BPV109" s="154"/>
      <c r="BPW109" s="154"/>
      <c r="BPX109" s="154"/>
      <c r="BPY109" s="154"/>
      <c r="BPZ109" s="154"/>
      <c r="BQA109" s="154"/>
      <c r="BQB109" s="154"/>
      <c r="BQC109" s="154"/>
      <c r="BQD109" s="154"/>
      <c r="BQE109" s="154"/>
      <c r="BQF109" s="154"/>
      <c r="BQG109" s="154"/>
      <c r="BQH109" s="154"/>
      <c r="BQI109" s="154"/>
      <c r="BQJ109" s="154"/>
      <c r="BQK109" s="154"/>
      <c r="BQL109" s="154"/>
      <c r="BQM109" s="154"/>
      <c r="BQN109" s="154"/>
      <c r="BQO109" s="154"/>
      <c r="BQP109" s="154"/>
      <c r="BQQ109" s="154"/>
      <c r="BQR109" s="154"/>
      <c r="BQS109" s="154"/>
      <c r="BQT109" s="154"/>
      <c r="BQU109" s="154"/>
      <c r="BQV109" s="154"/>
      <c r="BQW109" s="154"/>
      <c r="BQX109" s="154"/>
      <c r="BQY109" s="154"/>
      <c r="BQZ109" s="154"/>
      <c r="BRA109" s="154"/>
      <c r="BRB109" s="154"/>
      <c r="BRC109" s="154"/>
      <c r="BRD109" s="154"/>
      <c r="BRE109" s="154"/>
      <c r="BRF109" s="154"/>
      <c r="BRG109" s="154"/>
      <c r="BRH109" s="154"/>
      <c r="BRI109" s="154"/>
      <c r="BRJ109" s="154"/>
      <c r="BRK109" s="154"/>
      <c r="BRL109" s="154"/>
      <c r="BRM109" s="154"/>
      <c r="BRN109" s="154"/>
      <c r="BRO109" s="154"/>
      <c r="BRP109" s="154"/>
      <c r="BRQ109" s="154"/>
      <c r="BRR109" s="154"/>
      <c r="BRS109" s="154"/>
      <c r="BRT109" s="154"/>
      <c r="BRU109" s="154"/>
      <c r="BRV109" s="154"/>
      <c r="BRW109" s="154"/>
      <c r="BRX109" s="154"/>
      <c r="BRY109" s="154"/>
      <c r="BRZ109" s="154"/>
      <c r="BSA109" s="154"/>
      <c r="BSB109" s="154"/>
      <c r="BSC109" s="154"/>
      <c r="BSD109" s="154"/>
      <c r="BSE109" s="154"/>
      <c r="BSF109" s="154"/>
      <c r="BSG109" s="154"/>
      <c r="BSH109" s="154"/>
      <c r="BSI109" s="154"/>
      <c r="BSJ109" s="154"/>
      <c r="BSK109" s="154"/>
      <c r="BSL109" s="154"/>
      <c r="BSM109" s="154"/>
      <c r="BSN109" s="154"/>
      <c r="BSO109" s="154"/>
      <c r="BSP109" s="154"/>
      <c r="BSQ109" s="154"/>
      <c r="BSR109" s="154"/>
      <c r="BSS109" s="154"/>
      <c r="BST109" s="154"/>
      <c r="BSU109" s="154"/>
      <c r="BSV109" s="154"/>
      <c r="BSW109" s="154"/>
      <c r="BSX109" s="154"/>
      <c r="BSY109" s="154"/>
      <c r="BSZ109" s="154"/>
      <c r="BTA109" s="154"/>
      <c r="BTB109" s="154"/>
      <c r="BTC109" s="154"/>
      <c r="BTD109" s="154"/>
      <c r="BTE109" s="154"/>
      <c r="BTF109" s="154"/>
      <c r="BTG109" s="154"/>
      <c r="BTH109" s="154"/>
      <c r="BTI109" s="154"/>
      <c r="BTJ109" s="154"/>
      <c r="BTK109" s="154"/>
      <c r="BTL109" s="154"/>
      <c r="BTM109" s="154"/>
      <c r="BTN109" s="154"/>
      <c r="BTO109" s="154"/>
      <c r="BTP109" s="154"/>
      <c r="BTQ109" s="154"/>
      <c r="BTR109" s="154"/>
      <c r="BTS109" s="154"/>
      <c r="BTT109" s="154"/>
      <c r="BTU109" s="154"/>
      <c r="BTV109" s="154"/>
      <c r="BTW109" s="154"/>
      <c r="BTX109" s="154"/>
      <c r="BTY109" s="154"/>
      <c r="BTZ109" s="154"/>
      <c r="BUA109" s="154"/>
      <c r="BUB109" s="154"/>
      <c r="BUC109" s="154"/>
      <c r="BUD109" s="154"/>
      <c r="BUE109" s="154"/>
      <c r="BUF109" s="154"/>
      <c r="BUG109" s="154"/>
      <c r="BUH109" s="154"/>
      <c r="BUI109" s="154"/>
      <c r="BUJ109" s="154"/>
      <c r="BUK109" s="154"/>
      <c r="BUL109" s="154"/>
      <c r="BUM109" s="154"/>
      <c r="BUN109" s="154"/>
      <c r="BUO109" s="154"/>
      <c r="BUP109" s="154"/>
      <c r="BUQ109" s="154"/>
      <c r="BUR109" s="154"/>
      <c r="BUS109" s="154"/>
      <c r="BUT109" s="154"/>
      <c r="BUU109" s="154"/>
      <c r="BUV109" s="154"/>
      <c r="BUW109" s="154"/>
      <c r="BUX109" s="154"/>
      <c r="BUY109" s="154"/>
      <c r="BUZ109" s="154"/>
      <c r="BVA109" s="154"/>
      <c r="BVB109" s="154"/>
      <c r="BVC109" s="154"/>
      <c r="BVD109" s="154"/>
      <c r="BVE109" s="154"/>
      <c r="BVF109" s="154"/>
      <c r="BVG109" s="154"/>
      <c r="BVH109" s="154"/>
      <c r="BVI109" s="154"/>
      <c r="BVJ109" s="154"/>
      <c r="BVK109" s="154"/>
      <c r="BVL109" s="154"/>
      <c r="BVM109" s="154"/>
      <c r="BVN109" s="154"/>
      <c r="BVO109" s="154"/>
      <c r="BVP109" s="154"/>
      <c r="BVQ109" s="154"/>
      <c r="BVR109" s="154"/>
      <c r="BVS109" s="154"/>
      <c r="BVT109" s="154"/>
      <c r="BVU109" s="154"/>
      <c r="BVV109" s="154"/>
      <c r="BVW109" s="154"/>
      <c r="BVX109" s="154"/>
      <c r="BVY109" s="154"/>
      <c r="BVZ109" s="154"/>
      <c r="BWA109" s="154"/>
      <c r="BWB109" s="154"/>
      <c r="BWC109" s="154"/>
      <c r="BWD109" s="154"/>
      <c r="BWE109" s="154"/>
      <c r="BWF109" s="154"/>
      <c r="BWG109" s="154"/>
      <c r="BWH109" s="154"/>
      <c r="BWI109" s="154"/>
      <c r="BWJ109" s="154"/>
      <c r="BWK109" s="154"/>
      <c r="BWL109" s="154"/>
      <c r="BWM109" s="154"/>
      <c r="BWN109" s="154"/>
      <c r="BWO109" s="154"/>
      <c r="BWP109" s="154"/>
      <c r="BWQ109" s="154"/>
      <c r="BWR109" s="154"/>
      <c r="BWS109" s="154"/>
      <c r="BWT109" s="154"/>
      <c r="BWU109" s="154"/>
      <c r="BWV109" s="154"/>
      <c r="BWW109" s="154"/>
      <c r="BWX109" s="154"/>
      <c r="BWY109" s="154"/>
      <c r="BWZ109" s="154"/>
      <c r="BXA109" s="154"/>
      <c r="BXB109" s="154"/>
      <c r="BXC109" s="154"/>
      <c r="BXD109" s="154"/>
      <c r="BXE109" s="154"/>
      <c r="BXF109" s="154"/>
      <c r="BXG109" s="154"/>
      <c r="BXH109" s="154"/>
      <c r="BXI109" s="154"/>
      <c r="BXJ109" s="154"/>
      <c r="BXK109" s="154"/>
      <c r="BXL109" s="154"/>
      <c r="BXM109" s="154"/>
      <c r="BXN109" s="154"/>
      <c r="BXO109" s="154"/>
      <c r="BXP109" s="154"/>
      <c r="BXQ109" s="154"/>
      <c r="BXR109" s="154"/>
      <c r="BXS109" s="154"/>
      <c r="BXT109" s="154"/>
      <c r="BXU109" s="154"/>
      <c r="BXV109" s="154"/>
      <c r="BXW109" s="154"/>
      <c r="BXX109" s="154"/>
      <c r="BXY109" s="154"/>
      <c r="BXZ109" s="154"/>
      <c r="BYA109" s="154"/>
      <c r="BYB109" s="154"/>
      <c r="BYC109" s="154"/>
      <c r="BYD109" s="154"/>
      <c r="BYE109" s="154"/>
      <c r="BYF109" s="154"/>
      <c r="BYG109" s="154"/>
      <c r="BYH109" s="154"/>
      <c r="BYI109" s="154"/>
      <c r="BYJ109" s="154"/>
      <c r="BYK109" s="154"/>
      <c r="BYL109" s="154"/>
      <c r="BYM109" s="154"/>
      <c r="BYN109" s="154"/>
      <c r="BYO109" s="154"/>
      <c r="BYP109" s="154"/>
      <c r="BYQ109" s="154"/>
      <c r="BYR109" s="154"/>
      <c r="BYS109" s="154"/>
      <c r="BYT109" s="154"/>
      <c r="BYU109" s="154"/>
      <c r="BYV109" s="154"/>
      <c r="BYW109" s="154"/>
      <c r="BYX109" s="154"/>
      <c r="BYY109" s="154"/>
      <c r="BYZ109" s="154"/>
      <c r="BZA109" s="154"/>
      <c r="BZB109" s="154"/>
      <c r="BZC109" s="154"/>
      <c r="BZD109" s="154"/>
      <c r="BZE109" s="154"/>
      <c r="BZF109" s="154"/>
      <c r="BZG109" s="154"/>
      <c r="BZH109" s="154"/>
      <c r="BZI109" s="154"/>
      <c r="BZJ109" s="154"/>
      <c r="BZK109" s="154"/>
      <c r="BZL109" s="154"/>
      <c r="BZM109" s="154"/>
      <c r="BZN109" s="154"/>
      <c r="BZO109" s="154"/>
      <c r="BZP109" s="154"/>
      <c r="BZQ109" s="154"/>
      <c r="BZR109" s="154"/>
      <c r="BZS109" s="154"/>
      <c r="BZT109" s="154"/>
      <c r="BZU109" s="154"/>
      <c r="BZV109" s="154"/>
      <c r="BZW109" s="154"/>
      <c r="BZX109" s="154"/>
      <c r="BZY109" s="154"/>
      <c r="BZZ109" s="154"/>
      <c r="CAA109" s="154"/>
      <c r="CAB109" s="154"/>
      <c r="CAC109" s="154"/>
      <c r="CAD109" s="154"/>
      <c r="CAE109" s="154"/>
      <c r="CAF109" s="154"/>
      <c r="CAG109" s="154"/>
      <c r="CAH109" s="154"/>
      <c r="CAI109" s="154"/>
      <c r="CAJ109" s="154"/>
      <c r="CAK109" s="154"/>
      <c r="CAL109" s="154"/>
      <c r="CAM109" s="154"/>
      <c r="CAN109" s="154"/>
      <c r="CAO109" s="154"/>
      <c r="CAP109" s="154"/>
      <c r="CAQ109" s="154"/>
      <c r="CAR109" s="154"/>
      <c r="CAS109" s="154"/>
      <c r="CAT109" s="154"/>
      <c r="CAU109" s="154"/>
      <c r="CAV109" s="154"/>
      <c r="CAW109" s="154"/>
      <c r="CAX109" s="154"/>
      <c r="CAY109" s="154"/>
      <c r="CAZ109" s="154"/>
      <c r="CBA109" s="154"/>
      <c r="CBB109" s="154"/>
      <c r="CBC109" s="154"/>
      <c r="CBD109" s="154"/>
      <c r="CBE109" s="154"/>
      <c r="CBF109" s="154"/>
      <c r="CBG109" s="154"/>
      <c r="CBH109" s="154"/>
      <c r="CBI109" s="154"/>
      <c r="CBJ109" s="154"/>
      <c r="CBK109" s="154"/>
      <c r="CBL109" s="154"/>
      <c r="CBM109" s="154"/>
      <c r="CBN109" s="154"/>
      <c r="CBO109" s="154"/>
      <c r="CBP109" s="154"/>
      <c r="CBQ109" s="154"/>
      <c r="CBR109" s="154"/>
      <c r="CBS109" s="154"/>
      <c r="CBT109" s="154"/>
      <c r="CBU109" s="154"/>
      <c r="CBV109" s="154"/>
      <c r="CBW109" s="154"/>
      <c r="CBX109" s="154"/>
      <c r="CBY109" s="154"/>
      <c r="CBZ109" s="154"/>
      <c r="CCA109" s="154"/>
      <c r="CCB109" s="154"/>
      <c r="CCC109" s="154"/>
      <c r="CCD109" s="154"/>
      <c r="CCE109" s="154"/>
      <c r="CCF109" s="154"/>
      <c r="CCG109" s="154"/>
      <c r="CCH109" s="154"/>
      <c r="CCI109" s="154"/>
      <c r="CCJ109" s="154"/>
      <c r="CCK109" s="154"/>
      <c r="CCL109" s="154"/>
      <c r="CCM109" s="154"/>
      <c r="CCN109" s="154"/>
      <c r="CCO109" s="154"/>
      <c r="CCP109" s="154"/>
      <c r="CCQ109" s="154"/>
      <c r="CCR109" s="154"/>
      <c r="CCS109" s="154"/>
      <c r="CCT109" s="154"/>
      <c r="CCU109" s="154"/>
      <c r="CCV109" s="154"/>
      <c r="CCW109" s="154"/>
      <c r="CCX109" s="154"/>
      <c r="CCY109" s="154"/>
      <c r="CCZ109" s="154"/>
      <c r="CDA109" s="154"/>
      <c r="CDB109" s="154"/>
      <c r="CDC109" s="154"/>
      <c r="CDD109" s="154"/>
      <c r="CDE109" s="154"/>
      <c r="CDF109" s="154"/>
      <c r="CDG109" s="154"/>
      <c r="CDH109" s="154"/>
      <c r="CDI109" s="154"/>
      <c r="CDJ109" s="154"/>
      <c r="CDK109" s="154"/>
      <c r="CDL109" s="154"/>
      <c r="CDM109" s="154"/>
      <c r="CDN109" s="154"/>
      <c r="CDO109" s="154"/>
      <c r="CDP109" s="154"/>
      <c r="CDQ109" s="154"/>
      <c r="CDR109" s="154"/>
      <c r="CDS109" s="154"/>
      <c r="CDT109" s="154"/>
      <c r="CDU109" s="154"/>
      <c r="CDV109" s="154"/>
      <c r="CDW109" s="154"/>
      <c r="CDX109" s="154"/>
      <c r="CDY109" s="154"/>
      <c r="CDZ109" s="154"/>
      <c r="CEA109" s="154"/>
      <c r="CEB109" s="154"/>
      <c r="CEC109" s="154"/>
      <c r="CED109" s="154"/>
      <c r="CEE109" s="154"/>
      <c r="CEF109" s="154"/>
      <c r="CEG109" s="154"/>
      <c r="CEH109" s="154"/>
      <c r="CEI109" s="154"/>
      <c r="CEJ109" s="154"/>
      <c r="CEK109" s="154"/>
      <c r="CEL109" s="154"/>
      <c r="CEM109" s="154"/>
      <c r="CEN109" s="154"/>
      <c r="CEO109" s="154"/>
      <c r="CEP109" s="154"/>
      <c r="CEQ109" s="154"/>
      <c r="CER109" s="154"/>
      <c r="CES109" s="154"/>
      <c r="CET109" s="154"/>
      <c r="CEU109" s="154"/>
      <c r="CEV109" s="154"/>
      <c r="CEW109" s="154"/>
      <c r="CEX109" s="154"/>
      <c r="CEY109" s="154"/>
      <c r="CEZ109" s="154"/>
      <c r="CFA109" s="154"/>
      <c r="CFB109" s="154"/>
      <c r="CFC109" s="154"/>
      <c r="CFD109" s="154"/>
      <c r="CFE109" s="154"/>
      <c r="CFF109" s="154"/>
      <c r="CFG109" s="154"/>
      <c r="CFH109" s="154"/>
      <c r="CFI109" s="154"/>
      <c r="CFJ109" s="154"/>
      <c r="CFK109" s="154"/>
      <c r="CFL109" s="154"/>
      <c r="CFM109" s="154"/>
      <c r="CFN109" s="154"/>
      <c r="CFO109" s="154"/>
      <c r="CFP109" s="154"/>
      <c r="CFQ109" s="154"/>
      <c r="CFR109" s="154"/>
      <c r="CFS109" s="154"/>
      <c r="CFT109" s="154"/>
      <c r="CFU109" s="154"/>
      <c r="CFV109" s="154"/>
      <c r="CFW109" s="154"/>
      <c r="CFX109" s="154"/>
      <c r="CFY109" s="154"/>
      <c r="CFZ109" s="154"/>
      <c r="CGA109" s="154"/>
      <c r="CGB109" s="154"/>
      <c r="CGC109" s="154"/>
      <c r="CGD109" s="154"/>
      <c r="CGE109" s="154"/>
      <c r="CGF109" s="154"/>
      <c r="CGG109" s="154"/>
      <c r="CGH109" s="154"/>
      <c r="CGI109" s="154"/>
      <c r="CGJ109" s="154"/>
      <c r="CGK109" s="154"/>
      <c r="CGL109" s="154"/>
      <c r="CGM109" s="154"/>
      <c r="CGN109" s="154"/>
      <c r="CGO109" s="154"/>
      <c r="CGP109" s="154"/>
      <c r="CGQ109" s="154"/>
      <c r="CGR109" s="154"/>
      <c r="CGS109" s="154"/>
      <c r="CGT109" s="154"/>
      <c r="CGU109" s="154"/>
      <c r="CGV109" s="154"/>
      <c r="CGW109" s="154"/>
      <c r="CGX109" s="154"/>
      <c r="CGY109" s="154"/>
      <c r="CGZ109" s="154"/>
      <c r="CHA109" s="154"/>
      <c r="CHB109" s="154"/>
      <c r="CHC109" s="154"/>
      <c r="CHD109" s="154"/>
      <c r="CHE109" s="154"/>
      <c r="CHF109" s="154"/>
      <c r="CHG109" s="154"/>
      <c r="CHH109" s="154"/>
      <c r="CHI109" s="154"/>
      <c r="CHJ109" s="154"/>
      <c r="CHK109" s="154"/>
      <c r="CHL109" s="154"/>
      <c r="CHM109" s="154"/>
      <c r="CHN109" s="154"/>
      <c r="CHO109" s="154"/>
      <c r="CHP109" s="154"/>
      <c r="CHQ109" s="154"/>
      <c r="CHR109" s="154"/>
      <c r="CHS109" s="154"/>
      <c r="CHT109" s="154"/>
      <c r="CHU109" s="154"/>
      <c r="CHV109" s="154"/>
      <c r="CHW109" s="154"/>
      <c r="CHX109" s="154"/>
      <c r="CHY109" s="154"/>
      <c r="CHZ109" s="154"/>
      <c r="CIA109" s="154"/>
      <c r="CIB109" s="154"/>
      <c r="CIC109" s="154"/>
      <c r="CID109" s="154"/>
      <c r="CIE109" s="154"/>
      <c r="CIF109" s="154"/>
      <c r="CIG109" s="154"/>
      <c r="CIH109" s="154"/>
      <c r="CII109" s="154"/>
      <c r="CIJ109" s="154"/>
      <c r="CIK109" s="154"/>
      <c r="CIL109" s="154"/>
      <c r="CIM109" s="154"/>
      <c r="CIN109" s="154"/>
      <c r="CIO109" s="154"/>
      <c r="CIP109" s="154"/>
      <c r="CIQ109" s="154"/>
      <c r="CIR109" s="154"/>
      <c r="CIS109" s="154"/>
      <c r="CIT109" s="154"/>
      <c r="CIU109" s="154"/>
      <c r="CIV109" s="154"/>
      <c r="CIW109" s="154"/>
      <c r="CIX109" s="154"/>
      <c r="CIY109" s="154"/>
      <c r="CIZ109" s="154"/>
      <c r="CJA109" s="154"/>
      <c r="CJB109" s="154"/>
      <c r="CJC109" s="154"/>
      <c r="CJD109" s="154"/>
      <c r="CJE109" s="154"/>
      <c r="CJF109" s="154"/>
      <c r="CJG109" s="154"/>
      <c r="CJH109" s="154"/>
      <c r="CJI109" s="154"/>
      <c r="CJJ109" s="154"/>
      <c r="CJK109" s="154"/>
      <c r="CJL109" s="154"/>
      <c r="CJM109" s="154"/>
      <c r="CJN109" s="154"/>
      <c r="CJO109" s="154"/>
      <c r="CJP109" s="154"/>
      <c r="CJQ109" s="154"/>
      <c r="CJR109" s="154"/>
      <c r="CJS109" s="154"/>
      <c r="CJT109" s="154"/>
      <c r="CJU109" s="154"/>
      <c r="CJV109" s="154"/>
      <c r="CJW109" s="154"/>
      <c r="CJX109" s="154"/>
      <c r="CJY109" s="154"/>
      <c r="CJZ109" s="154"/>
      <c r="CKA109" s="154"/>
      <c r="CKB109" s="154"/>
      <c r="CKC109" s="154"/>
      <c r="CKD109" s="154"/>
      <c r="CKE109" s="154"/>
      <c r="CKF109" s="154"/>
      <c r="CKG109" s="154"/>
      <c r="CKH109" s="154"/>
      <c r="CKI109" s="154"/>
      <c r="CKJ109" s="154"/>
      <c r="CKK109" s="154"/>
      <c r="CKL109" s="154"/>
      <c r="CKM109" s="154"/>
      <c r="CKN109" s="154"/>
      <c r="CKO109" s="154"/>
      <c r="CKP109" s="154"/>
      <c r="CKQ109" s="154"/>
      <c r="CKR109" s="154"/>
      <c r="CKS109" s="154"/>
      <c r="CKT109" s="154"/>
      <c r="CKU109" s="154"/>
      <c r="CKV109" s="154"/>
      <c r="CKW109" s="154"/>
      <c r="CKX109" s="154"/>
      <c r="CKY109" s="154"/>
      <c r="CKZ109" s="154"/>
      <c r="CLA109" s="154"/>
      <c r="CLB109" s="154"/>
      <c r="CLC109" s="154"/>
      <c r="CLD109" s="154"/>
      <c r="CLE109" s="154"/>
      <c r="CLF109" s="154"/>
      <c r="CLG109" s="154"/>
      <c r="CLH109" s="154"/>
      <c r="CLI109" s="154"/>
      <c r="CLJ109" s="154"/>
      <c r="CLK109" s="154"/>
      <c r="CLL109" s="154"/>
      <c r="CLM109" s="154"/>
      <c r="CLN109" s="154"/>
      <c r="CLO109" s="154"/>
      <c r="CLP109" s="154"/>
      <c r="CLQ109" s="154"/>
      <c r="CLR109" s="154"/>
      <c r="CLS109" s="154"/>
      <c r="CLT109" s="154"/>
      <c r="CLU109" s="154"/>
      <c r="CLV109" s="154"/>
      <c r="CLW109" s="154"/>
      <c r="CLX109" s="154"/>
      <c r="CLY109" s="154"/>
      <c r="CLZ109" s="154"/>
      <c r="CMA109" s="154"/>
      <c r="CMB109" s="154"/>
      <c r="CMC109" s="154"/>
      <c r="CMD109" s="154"/>
      <c r="CME109" s="154"/>
      <c r="CMF109" s="154"/>
      <c r="CMG109" s="154"/>
      <c r="CMH109" s="154"/>
      <c r="CMI109" s="154"/>
      <c r="CMJ109" s="154"/>
      <c r="CMK109" s="154"/>
      <c r="CML109" s="154"/>
      <c r="CMM109" s="154"/>
      <c r="CMN109" s="154"/>
      <c r="CMO109" s="154"/>
      <c r="CMP109" s="154"/>
      <c r="CMQ109" s="154"/>
      <c r="CMR109" s="154"/>
      <c r="CMS109" s="154"/>
      <c r="CMT109" s="154"/>
      <c r="CMU109" s="154"/>
      <c r="CMV109" s="154"/>
      <c r="CMW109" s="154"/>
      <c r="CMX109" s="154"/>
      <c r="CMY109" s="154"/>
      <c r="CMZ109" s="154"/>
      <c r="CNA109" s="154"/>
      <c r="CNB109" s="154"/>
      <c r="CNC109" s="154"/>
      <c r="CND109" s="154"/>
      <c r="CNE109" s="154"/>
      <c r="CNF109" s="154"/>
      <c r="CNG109" s="154"/>
      <c r="CNH109" s="154"/>
      <c r="CNI109" s="154"/>
      <c r="CNJ109" s="154"/>
      <c r="CNK109" s="154"/>
      <c r="CNL109" s="154"/>
      <c r="CNM109" s="154"/>
      <c r="CNN109" s="154"/>
      <c r="CNO109" s="154"/>
      <c r="CNP109" s="154"/>
      <c r="CNQ109" s="154"/>
      <c r="CNR109" s="154"/>
      <c r="CNS109" s="154"/>
      <c r="CNT109" s="154"/>
      <c r="CNU109" s="154"/>
      <c r="CNV109" s="154"/>
      <c r="CNW109" s="154"/>
      <c r="CNX109" s="154"/>
      <c r="CNY109" s="154"/>
      <c r="CNZ109" s="154"/>
      <c r="COA109" s="154"/>
      <c r="COB109" s="154"/>
      <c r="COC109" s="154"/>
      <c r="COD109" s="154"/>
      <c r="COE109" s="154"/>
      <c r="COF109" s="154"/>
      <c r="COG109" s="154"/>
      <c r="COH109" s="154"/>
      <c r="COI109" s="154"/>
      <c r="COJ109" s="154"/>
      <c r="COK109" s="154"/>
      <c r="COL109" s="154"/>
      <c r="COM109" s="154"/>
      <c r="CON109" s="154"/>
      <c r="COO109" s="154"/>
      <c r="COP109" s="154"/>
      <c r="COQ109" s="154"/>
      <c r="COR109" s="154"/>
      <c r="COS109" s="154"/>
      <c r="COT109" s="154"/>
      <c r="COU109" s="154"/>
      <c r="COV109" s="154"/>
      <c r="COW109" s="154"/>
      <c r="COX109" s="154"/>
      <c r="COY109" s="154"/>
      <c r="COZ109" s="154"/>
      <c r="CPA109" s="154"/>
      <c r="CPB109" s="154"/>
      <c r="CPC109" s="154"/>
      <c r="CPD109" s="154"/>
      <c r="CPE109" s="154"/>
      <c r="CPF109" s="154"/>
      <c r="CPG109" s="154"/>
      <c r="CPH109" s="154"/>
      <c r="CPI109" s="154"/>
      <c r="CPJ109" s="154"/>
      <c r="CPK109" s="154"/>
      <c r="CPL109" s="154"/>
      <c r="CPM109" s="154"/>
      <c r="CPN109" s="154"/>
      <c r="CPO109" s="154"/>
      <c r="CPP109" s="154"/>
      <c r="CPQ109" s="154"/>
      <c r="CPR109" s="154"/>
      <c r="CPS109" s="154"/>
      <c r="CPT109" s="154"/>
      <c r="CPU109" s="154"/>
      <c r="CPV109" s="154"/>
      <c r="CPW109" s="154"/>
      <c r="CPX109" s="154"/>
      <c r="CPY109" s="154"/>
      <c r="CPZ109" s="154"/>
      <c r="CQA109" s="154"/>
      <c r="CQB109" s="154"/>
      <c r="CQC109" s="154"/>
      <c r="CQD109" s="154"/>
      <c r="CQE109" s="154"/>
      <c r="CQF109" s="154"/>
      <c r="CQG109" s="154"/>
      <c r="CQH109" s="154"/>
      <c r="CQI109" s="154"/>
      <c r="CQJ109" s="154"/>
      <c r="CQK109" s="154"/>
      <c r="CQL109" s="154"/>
      <c r="CQM109" s="154"/>
      <c r="CQN109" s="154"/>
      <c r="CQO109" s="154"/>
      <c r="CQP109" s="154"/>
      <c r="CQQ109" s="154"/>
      <c r="CQR109" s="154"/>
      <c r="CQS109" s="154"/>
      <c r="CQT109" s="154"/>
      <c r="CQU109" s="154"/>
      <c r="CQV109" s="154"/>
      <c r="CQW109" s="154"/>
      <c r="CQX109" s="154"/>
      <c r="CQY109" s="154"/>
      <c r="CQZ109" s="154"/>
      <c r="CRA109" s="154"/>
      <c r="CRB109" s="154"/>
      <c r="CRC109" s="154"/>
      <c r="CRD109" s="154"/>
      <c r="CRE109" s="154"/>
      <c r="CRF109" s="154"/>
      <c r="CRG109" s="154"/>
      <c r="CRH109" s="154"/>
      <c r="CRI109" s="154"/>
      <c r="CRJ109" s="154"/>
      <c r="CRK109" s="154"/>
      <c r="CRL109" s="154"/>
      <c r="CRM109" s="154"/>
      <c r="CRN109" s="154"/>
      <c r="CRO109" s="154"/>
      <c r="CRP109" s="154"/>
      <c r="CRQ109" s="154"/>
      <c r="CRR109" s="154"/>
      <c r="CRS109" s="154"/>
      <c r="CRT109" s="154"/>
      <c r="CRU109" s="154"/>
      <c r="CRV109" s="154"/>
      <c r="CRW109" s="154"/>
      <c r="CRX109" s="154"/>
      <c r="CRY109" s="154"/>
      <c r="CRZ109" s="154"/>
      <c r="CSA109" s="154"/>
      <c r="CSB109" s="154"/>
      <c r="CSC109" s="154"/>
      <c r="CSD109" s="154"/>
      <c r="CSE109" s="154"/>
      <c r="CSF109" s="154"/>
      <c r="CSG109" s="154"/>
      <c r="CSH109" s="154"/>
      <c r="CSI109" s="154"/>
      <c r="CSJ109" s="154"/>
      <c r="CSK109" s="154"/>
      <c r="CSL109" s="154"/>
      <c r="CSM109" s="154"/>
      <c r="CSN109" s="154"/>
      <c r="CSO109" s="154"/>
      <c r="CSP109" s="154"/>
      <c r="CSQ109" s="154"/>
      <c r="CSR109" s="154"/>
      <c r="CSS109" s="154"/>
      <c r="CST109" s="154"/>
      <c r="CSU109" s="154"/>
      <c r="CSV109" s="154"/>
      <c r="CSW109" s="154"/>
      <c r="CSX109" s="154"/>
      <c r="CSY109" s="154"/>
      <c r="CSZ109" s="154"/>
      <c r="CTA109" s="154"/>
      <c r="CTB109" s="154"/>
      <c r="CTC109" s="154"/>
      <c r="CTD109" s="154"/>
      <c r="CTE109" s="154"/>
      <c r="CTF109" s="154"/>
      <c r="CTG109" s="154"/>
      <c r="CTH109" s="154"/>
      <c r="CTI109" s="154"/>
      <c r="CTJ109" s="154"/>
      <c r="CTK109" s="154"/>
      <c r="CTL109" s="154"/>
      <c r="CTM109" s="154"/>
      <c r="CTN109" s="154"/>
      <c r="CTO109" s="154"/>
      <c r="CTP109" s="154"/>
      <c r="CTQ109" s="154"/>
      <c r="CTR109" s="154"/>
      <c r="CTS109" s="154"/>
      <c r="CTT109" s="154"/>
      <c r="CTU109" s="154"/>
      <c r="CTV109" s="154"/>
      <c r="CTW109" s="154"/>
      <c r="CTX109" s="154"/>
      <c r="CTY109" s="154"/>
      <c r="CTZ109" s="154"/>
      <c r="CUA109" s="154"/>
      <c r="CUB109" s="154"/>
      <c r="CUC109" s="154"/>
      <c r="CUD109" s="154"/>
      <c r="CUE109" s="154"/>
      <c r="CUF109" s="154"/>
      <c r="CUG109" s="154"/>
      <c r="CUH109" s="154"/>
      <c r="CUI109" s="154"/>
      <c r="CUJ109" s="154"/>
      <c r="CUK109" s="154"/>
      <c r="CUL109" s="154"/>
      <c r="CUM109" s="154"/>
      <c r="CUN109" s="154"/>
      <c r="CUO109" s="154"/>
      <c r="CUP109" s="154"/>
      <c r="CUQ109" s="154"/>
      <c r="CUR109" s="154"/>
      <c r="CUS109" s="154"/>
      <c r="CUT109" s="154"/>
      <c r="CUU109" s="154"/>
      <c r="CUV109" s="154"/>
      <c r="CUW109" s="154"/>
      <c r="CUX109" s="154"/>
      <c r="CUY109" s="154"/>
      <c r="CUZ109" s="154"/>
      <c r="CVA109" s="154"/>
      <c r="CVB109" s="154"/>
      <c r="CVC109" s="154"/>
      <c r="CVD109" s="154"/>
      <c r="CVE109" s="154"/>
      <c r="CVF109" s="154"/>
      <c r="CVG109" s="154"/>
      <c r="CVH109" s="154"/>
      <c r="CVI109" s="154"/>
      <c r="CVJ109" s="154"/>
      <c r="CVK109" s="154"/>
      <c r="CVL109" s="154"/>
      <c r="CVM109" s="154"/>
      <c r="CVN109" s="154"/>
      <c r="CVO109" s="154"/>
      <c r="CVP109" s="154"/>
      <c r="CVQ109" s="154"/>
      <c r="CVR109" s="154"/>
      <c r="CVS109" s="154"/>
      <c r="CVT109" s="154"/>
      <c r="CVU109" s="154"/>
      <c r="CVV109" s="154"/>
      <c r="CVW109" s="154"/>
      <c r="CVX109" s="154"/>
      <c r="CVY109" s="154"/>
      <c r="CVZ109" s="154"/>
      <c r="CWA109" s="154"/>
      <c r="CWB109" s="154"/>
      <c r="CWC109" s="154"/>
      <c r="CWD109" s="154"/>
      <c r="CWE109" s="154"/>
      <c r="CWF109" s="154"/>
      <c r="CWG109" s="154"/>
      <c r="CWH109" s="154"/>
      <c r="CWI109" s="154"/>
      <c r="CWJ109" s="154"/>
      <c r="CWK109" s="154"/>
      <c r="CWL109" s="154"/>
      <c r="CWM109" s="154"/>
      <c r="CWN109" s="154"/>
      <c r="CWO109" s="154"/>
      <c r="CWP109" s="154"/>
      <c r="CWQ109" s="154"/>
      <c r="CWR109" s="154"/>
      <c r="CWS109" s="154"/>
      <c r="CWT109" s="154"/>
      <c r="CWU109" s="154"/>
      <c r="CWV109" s="154"/>
      <c r="CWW109" s="154"/>
      <c r="CWX109" s="154"/>
      <c r="CWY109" s="154"/>
      <c r="CWZ109" s="154"/>
      <c r="CXA109" s="154"/>
      <c r="CXB109" s="154"/>
      <c r="CXC109" s="154"/>
      <c r="CXD109" s="154"/>
      <c r="CXE109" s="154"/>
      <c r="CXF109" s="154"/>
      <c r="CXG109" s="154"/>
      <c r="CXH109" s="154"/>
      <c r="CXI109" s="154"/>
      <c r="CXJ109" s="154"/>
      <c r="CXK109" s="154"/>
      <c r="CXL109" s="154"/>
      <c r="CXM109" s="154"/>
      <c r="CXN109" s="154"/>
      <c r="CXO109" s="154"/>
      <c r="CXP109" s="154"/>
      <c r="CXQ109" s="154"/>
      <c r="CXR109" s="154"/>
      <c r="CXS109" s="154"/>
      <c r="CXT109" s="154"/>
      <c r="CXU109" s="154"/>
      <c r="CXV109" s="154"/>
      <c r="CXW109" s="154"/>
      <c r="CXX109" s="154"/>
      <c r="CXY109" s="154"/>
      <c r="CXZ109" s="154"/>
      <c r="CYA109" s="154"/>
      <c r="CYB109" s="154"/>
      <c r="CYC109" s="154"/>
      <c r="CYD109" s="154"/>
      <c r="CYE109" s="154"/>
      <c r="CYF109" s="154"/>
      <c r="CYG109" s="154"/>
      <c r="CYH109" s="154"/>
      <c r="CYI109" s="154"/>
      <c r="CYJ109" s="154"/>
      <c r="CYK109" s="154"/>
      <c r="CYL109" s="154"/>
      <c r="CYM109" s="154"/>
      <c r="CYN109" s="154"/>
      <c r="CYO109" s="154"/>
      <c r="CYP109" s="154"/>
      <c r="CYQ109" s="154"/>
      <c r="CYR109" s="154"/>
      <c r="CYS109" s="154"/>
      <c r="CYT109" s="154"/>
      <c r="CYU109" s="154"/>
      <c r="CYV109" s="154"/>
      <c r="CYW109" s="154"/>
      <c r="CYX109" s="154"/>
      <c r="CYY109" s="154"/>
      <c r="CYZ109" s="154"/>
      <c r="CZA109" s="154"/>
      <c r="CZB109" s="154"/>
      <c r="CZC109" s="154"/>
      <c r="CZD109" s="154"/>
      <c r="CZE109" s="154"/>
      <c r="CZF109" s="154"/>
      <c r="CZG109" s="154"/>
      <c r="CZH109" s="154"/>
      <c r="CZI109" s="154"/>
      <c r="CZJ109" s="154"/>
      <c r="CZK109" s="154"/>
      <c r="CZL109" s="154"/>
      <c r="CZM109" s="154"/>
      <c r="CZN109" s="154"/>
      <c r="CZO109" s="154"/>
      <c r="CZP109" s="154"/>
      <c r="CZQ109" s="154"/>
      <c r="CZR109" s="154"/>
      <c r="CZS109" s="154"/>
      <c r="CZT109" s="154"/>
      <c r="CZU109" s="154"/>
      <c r="CZV109" s="154"/>
      <c r="CZW109" s="154"/>
      <c r="CZX109" s="154"/>
      <c r="CZY109" s="154"/>
      <c r="CZZ109" s="154"/>
      <c r="DAA109" s="154"/>
      <c r="DAB109" s="154"/>
      <c r="DAC109" s="154"/>
      <c r="DAD109" s="154"/>
      <c r="DAE109" s="154"/>
      <c r="DAF109" s="154"/>
      <c r="DAG109" s="154"/>
      <c r="DAH109" s="154"/>
      <c r="DAI109" s="154"/>
      <c r="DAJ109" s="154"/>
      <c r="DAK109" s="154"/>
      <c r="DAL109" s="154"/>
      <c r="DAM109" s="154"/>
      <c r="DAN109" s="154"/>
      <c r="DAO109" s="154"/>
      <c r="DAP109" s="154"/>
      <c r="DAQ109" s="154"/>
      <c r="DAR109" s="154"/>
      <c r="DAS109" s="154"/>
      <c r="DAT109" s="154"/>
      <c r="DAU109" s="154"/>
      <c r="DAV109" s="154"/>
      <c r="DAW109" s="154"/>
      <c r="DAX109" s="154"/>
      <c r="DAY109" s="154"/>
      <c r="DAZ109" s="154"/>
      <c r="DBA109" s="154"/>
      <c r="DBB109" s="154"/>
      <c r="DBC109" s="154"/>
      <c r="DBD109" s="154"/>
      <c r="DBE109" s="154"/>
      <c r="DBF109" s="154"/>
      <c r="DBG109" s="154"/>
      <c r="DBH109" s="154"/>
      <c r="DBI109" s="154"/>
      <c r="DBJ109" s="154"/>
      <c r="DBK109" s="154"/>
      <c r="DBL109" s="154"/>
      <c r="DBM109" s="154"/>
      <c r="DBN109" s="154"/>
      <c r="DBO109" s="154"/>
      <c r="DBP109" s="154"/>
      <c r="DBQ109" s="154"/>
      <c r="DBR109" s="154"/>
      <c r="DBS109" s="154"/>
      <c r="DBT109" s="154"/>
      <c r="DBU109" s="154"/>
      <c r="DBV109" s="154"/>
      <c r="DBW109" s="154"/>
      <c r="DBX109" s="154"/>
      <c r="DBY109" s="154"/>
      <c r="DBZ109" s="154"/>
      <c r="DCA109" s="154"/>
      <c r="DCB109" s="154"/>
      <c r="DCC109" s="154"/>
      <c r="DCD109" s="154"/>
      <c r="DCE109" s="154"/>
      <c r="DCF109" s="154"/>
      <c r="DCG109" s="154"/>
      <c r="DCH109" s="154"/>
      <c r="DCI109" s="154"/>
      <c r="DCJ109" s="154"/>
      <c r="DCK109" s="154"/>
      <c r="DCL109" s="154"/>
      <c r="DCM109" s="154"/>
      <c r="DCN109" s="154"/>
      <c r="DCO109" s="154"/>
      <c r="DCP109" s="154"/>
      <c r="DCQ109" s="154"/>
      <c r="DCR109" s="154"/>
      <c r="DCS109" s="154"/>
      <c r="DCT109" s="154"/>
      <c r="DCU109" s="154"/>
      <c r="DCV109" s="154"/>
      <c r="DCW109" s="154"/>
      <c r="DCX109" s="154"/>
      <c r="DCY109" s="154"/>
      <c r="DCZ109" s="154"/>
      <c r="DDA109" s="154"/>
      <c r="DDB109" s="154"/>
      <c r="DDC109" s="154"/>
      <c r="DDD109" s="154"/>
      <c r="DDE109" s="154"/>
      <c r="DDF109" s="154"/>
      <c r="DDG109" s="154"/>
      <c r="DDH109" s="154"/>
      <c r="DDI109" s="154"/>
      <c r="DDJ109" s="154"/>
      <c r="DDK109" s="154"/>
      <c r="DDL109" s="154"/>
      <c r="DDM109" s="154"/>
      <c r="DDN109" s="154"/>
      <c r="DDO109" s="154"/>
      <c r="DDP109" s="154"/>
      <c r="DDQ109" s="154"/>
      <c r="DDR109" s="154"/>
      <c r="DDS109" s="154"/>
      <c r="DDT109" s="154"/>
      <c r="DDU109" s="154"/>
      <c r="DDV109" s="154"/>
      <c r="DDW109" s="154"/>
      <c r="DDX109" s="154"/>
      <c r="DDY109" s="154"/>
      <c r="DDZ109" s="154"/>
      <c r="DEA109" s="154"/>
      <c r="DEB109" s="154"/>
      <c r="DEC109" s="154"/>
      <c r="DED109" s="154"/>
      <c r="DEE109" s="154"/>
      <c r="DEF109" s="154"/>
      <c r="DEG109" s="154"/>
      <c r="DEH109" s="154"/>
      <c r="DEI109" s="154"/>
      <c r="DEJ109" s="154"/>
      <c r="DEK109" s="154"/>
      <c r="DEL109" s="154"/>
      <c r="DEM109" s="154"/>
      <c r="DEN109" s="154"/>
      <c r="DEO109" s="154"/>
      <c r="DEP109" s="154"/>
      <c r="DEQ109" s="154"/>
      <c r="DER109" s="154"/>
      <c r="DES109" s="154"/>
      <c r="DET109" s="154"/>
      <c r="DEU109" s="154"/>
      <c r="DEV109" s="154"/>
      <c r="DEW109" s="154"/>
      <c r="DEX109" s="154"/>
      <c r="DEY109" s="154"/>
      <c r="DEZ109" s="154"/>
      <c r="DFA109" s="154"/>
      <c r="DFB109" s="154"/>
      <c r="DFC109" s="154"/>
      <c r="DFD109" s="154"/>
      <c r="DFE109" s="154"/>
      <c r="DFF109" s="154"/>
      <c r="DFG109" s="154"/>
      <c r="DFH109" s="154"/>
      <c r="DFI109" s="154"/>
      <c r="DFJ109" s="154"/>
      <c r="DFK109" s="154"/>
      <c r="DFL109" s="154"/>
      <c r="DFM109" s="154"/>
      <c r="DFN109" s="154"/>
      <c r="DFO109" s="154"/>
      <c r="DFP109" s="154"/>
      <c r="DFQ109" s="154"/>
      <c r="DFR109" s="154"/>
      <c r="DFS109" s="154"/>
      <c r="DFT109" s="154"/>
      <c r="DFU109" s="154"/>
      <c r="DFV109" s="154"/>
      <c r="DFW109" s="154"/>
      <c r="DFX109" s="154"/>
      <c r="DFY109" s="154"/>
      <c r="DFZ109" s="154"/>
      <c r="DGA109" s="154"/>
      <c r="DGB109" s="154"/>
      <c r="DGC109" s="154"/>
      <c r="DGD109" s="154"/>
      <c r="DGE109" s="154"/>
      <c r="DGF109" s="154"/>
      <c r="DGG109" s="154"/>
      <c r="DGH109" s="154"/>
      <c r="DGI109" s="154"/>
      <c r="DGJ109" s="154"/>
      <c r="DGK109" s="154"/>
      <c r="DGL109" s="154"/>
      <c r="DGM109" s="154"/>
      <c r="DGN109" s="154"/>
      <c r="DGO109" s="154"/>
      <c r="DGP109" s="154"/>
      <c r="DGQ109" s="154"/>
      <c r="DGR109" s="154"/>
      <c r="DGS109" s="154"/>
      <c r="DGT109" s="154"/>
      <c r="DGU109" s="154"/>
      <c r="DGV109" s="154"/>
      <c r="DGW109" s="154"/>
      <c r="DGX109" s="154"/>
      <c r="DGY109" s="154"/>
      <c r="DGZ109" s="154"/>
      <c r="DHA109" s="154"/>
      <c r="DHB109" s="154"/>
      <c r="DHC109" s="154"/>
      <c r="DHD109" s="154"/>
      <c r="DHE109" s="154"/>
      <c r="DHF109" s="154"/>
      <c r="DHG109" s="154"/>
      <c r="DHH109" s="154"/>
      <c r="DHI109" s="154"/>
      <c r="DHJ109" s="154"/>
      <c r="DHK109" s="154"/>
      <c r="DHL109" s="154"/>
      <c r="DHM109" s="154"/>
      <c r="DHN109" s="154"/>
      <c r="DHO109" s="154"/>
      <c r="DHP109" s="154"/>
      <c r="DHQ109" s="154"/>
      <c r="DHR109" s="154"/>
      <c r="DHS109" s="154"/>
      <c r="DHT109" s="154"/>
      <c r="DHU109" s="154"/>
      <c r="DHV109" s="154"/>
      <c r="DHW109" s="154"/>
      <c r="DHX109" s="154"/>
      <c r="DHY109" s="154"/>
      <c r="DHZ109" s="154"/>
      <c r="DIA109" s="154"/>
      <c r="DIB109" s="154"/>
      <c r="DIC109" s="154"/>
      <c r="DID109" s="154"/>
      <c r="DIE109" s="154"/>
      <c r="DIF109" s="154"/>
      <c r="DIG109" s="154"/>
      <c r="DIH109" s="154"/>
      <c r="DII109" s="154"/>
      <c r="DIJ109" s="154"/>
      <c r="DIK109" s="154"/>
      <c r="DIL109" s="154"/>
      <c r="DIM109" s="154"/>
      <c r="DIN109" s="154"/>
      <c r="DIO109" s="154"/>
      <c r="DIP109" s="154"/>
      <c r="DIQ109" s="154"/>
      <c r="DIR109" s="154"/>
      <c r="DIS109" s="154"/>
      <c r="DIT109" s="154"/>
      <c r="DIU109" s="154"/>
      <c r="DIV109" s="154"/>
      <c r="DIW109" s="154"/>
      <c r="DIX109" s="154"/>
      <c r="DIY109" s="154"/>
      <c r="DIZ109" s="154"/>
      <c r="DJA109" s="154"/>
      <c r="DJB109" s="154"/>
      <c r="DJC109" s="154"/>
      <c r="DJD109" s="154"/>
      <c r="DJE109" s="154"/>
      <c r="DJF109" s="154"/>
      <c r="DJG109" s="154"/>
      <c r="DJH109" s="154"/>
      <c r="DJI109" s="154"/>
      <c r="DJJ109" s="154"/>
      <c r="DJK109" s="154"/>
      <c r="DJL109" s="154"/>
      <c r="DJM109" s="154"/>
      <c r="DJN109" s="154"/>
      <c r="DJO109" s="154"/>
      <c r="DJP109" s="154"/>
      <c r="DJQ109" s="154"/>
      <c r="DJR109" s="154"/>
      <c r="DJS109" s="154"/>
      <c r="DJT109" s="154"/>
      <c r="DJU109" s="154"/>
      <c r="DJV109" s="154"/>
      <c r="DJW109" s="154"/>
      <c r="DJX109" s="154"/>
      <c r="DJY109" s="154"/>
      <c r="DJZ109" s="154"/>
      <c r="DKA109" s="154"/>
      <c r="DKB109" s="154"/>
      <c r="DKC109" s="154"/>
      <c r="DKD109" s="154"/>
      <c r="DKE109" s="154"/>
      <c r="DKF109" s="154"/>
      <c r="DKG109" s="154"/>
      <c r="DKH109" s="154"/>
      <c r="DKI109" s="154"/>
      <c r="DKJ109" s="154"/>
      <c r="DKK109" s="154"/>
      <c r="DKL109" s="154"/>
      <c r="DKM109" s="154"/>
      <c r="DKN109" s="154"/>
      <c r="DKO109" s="154"/>
      <c r="DKP109" s="154"/>
      <c r="DKQ109" s="154"/>
      <c r="DKR109" s="154"/>
      <c r="DKS109" s="154"/>
      <c r="DKT109" s="154"/>
      <c r="DKU109" s="154"/>
      <c r="DKV109" s="154"/>
      <c r="DKW109" s="154"/>
      <c r="DKX109" s="154"/>
      <c r="DKY109" s="154"/>
      <c r="DKZ109" s="154"/>
      <c r="DLA109" s="154"/>
      <c r="DLB109" s="154"/>
      <c r="DLC109" s="154"/>
      <c r="DLD109" s="154"/>
      <c r="DLE109" s="154"/>
      <c r="DLF109" s="154"/>
      <c r="DLG109" s="154"/>
      <c r="DLH109" s="154"/>
      <c r="DLI109" s="154"/>
      <c r="DLJ109" s="154"/>
      <c r="DLK109" s="154"/>
      <c r="DLL109" s="154"/>
      <c r="DLM109" s="154"/>
      <c r="DLN109" s="154"/>
      <c r="DLO109" s="154"/>
      <c r="DLP109" s="154"/>
      <c r="DLQ109" s="154"/>
      <c r="DLR109" s="154"/>
      <c r="DLS109" s="154"/>
      <c r="DLT109" s="154"/>
      <c r="DLU109" s="154"/>
      <c r="DLV109" s="154"/>
      <c r="DLW109" s="154"/>
      <c r="DLX109" s="154"/>
      <c r="DLY109" s="154"/>
      <c r="DLZ109" s="154"/>
      <c r="DMA109" s="154"/>
      <c r="DMB109" s="154"/>
      <c r="DMC109" s="154"/>
      <c r="DMD109" s="154"/>
      <c r="DME109" s="154"/>
      <c r="DMF109" s="154"/>
      <c r="DMG109" s="154"/>
      <c r="DMH109" s="154"/>
      <c r="DMI109" s="154"/>
      <c r="DMJ109" s="154"/>
      <c r="DMK109" s="154"/>
      <c r="DML109" s="154"/>
      <c r="DMM109" s="154"/>
      <c r="DMN109" s="154"/>
      <c r="DMO109" s="154"/>
      <c r="DMP109" s="154"/>
      <c r="DMQ109" s="154"/>
      <c r="DMR109" s="154"/>
      <c r="DMS109" s="154"/>
      <c r="DMT109" s="154"/>
      <c r="DMU109" s="154"/>
      <c r="DMV109" s="154"/>
      <c r="DMW109" s="154"/>
      <c r="DMX109" s="154"/>
      <c r="DMY109" s="154"/>
      <c r="DMZ109" s="154"/>
      <c r="DNA109" s="154"/>
      <c r="DNB109" s="154"/>
      <c r="DNC109" s="154"/>
      <c r="DND109" s="154"/>
      <c r="DNE109" s="154"/>
      <c r="DNF109" s="154"/>
      <c r="DNG109" s="154"/>
      <c r="DNH109" s="154"/>
      <c r="DNI109" s="154"/>
      <c r="DNJ109" s="154"/>
      <c r="DNK109" s="154"/>
      <c r="DNL109" s="154"/>
      <c r="DNM109" s="154"/>
      <c r="DNN109" s="154"/>
      <c r="DNO109" s="154"/>
      <c r="DNP109" s="154"/>
      <c r="DNQ109" s="154"/>
      <c r="DNR109" s="154"/>
      <c r="DNS109" s="154"/>
      <c r="DNT109" s="154"/>
      <c r="DNU109" s="154"/>
      <c r="DNV109" s="154"/>
      <c r="DNW109" s="154"/>
      <c r="DNX109" s="154"/>
      <c r="DNY109" s="154"/>
      <c r="DNZ109" s="154"/>
      <c r="DOA109" s="154"/>
      <c r="DOB109" s="154"/>
      <c r="DOC109" s="154"/>
      <c r="DOD109" s="154"/>
      <c r="DOE109" s="154"/>
      <c r="DOF109" s="154"/>
      <c r="DOG109" s="154"/>
      <c r="DOH109" s="154"/>
      <c r="DOI109" s="154"/>
      <c r="DOJ109" s="154"/>
      <c r="DOK109" s="154"/>
      <c r="DOL109" s="154"/>
      <c r="DOM109" s="154"/>
      <c r="DON109" s="154"/>
      <c r="DOO109" s="154"/>
      <c r="DOP109" s="154"/>
      <c r="DOQ109" s="154"/>
      <c r="DOR109" s="154"/>
      <c r="DOS109" s="154"/>
      <c r="DOT109" s="154"/>
      <c r="DOU109" s="154"/>
      <c r="DOV109" s="154"/>
      <c r="DOW109" s="154"/>
      <c r="DOX109" s="154"/>
      <c r="DOY109" s="154"/>
      <c r="DOZ109" s="154"/>
      <c r="DPA109" s="154"/>
      <c r="DPB109" s="154"/>
      <c r="DPC109" s="154"/>
      <c r="DPD109" s="154"/>
      <c r="DPE109" s="154"/>
      <c r="DPF109" s="154"/>
      <c r="DPG109" s="154"/>
      <c r="DPH109" s="154"/>
      <c r="DPI109" s="154"/>
      <c r="DPJ109" s="154"/>
      <c r="DPK109" s="154"/>
      <c r="DPL109" s="154"/>
      <c r="DPM109" s="154"/>
      <c r="DPN109" s="154"/>
      <c r="DPO109" s="154"/>
      <c r="DPP109" s="154"/>
      <c r="DPQ109" s="154"/>
      <c r="DPR109" s="154"/>
      <c r="DPS109" s="154"/>
      <c r="DPT109" s="154"/>
      <c r="DPU109" s="154"/>
      <c r="DPV109" s="154"/>
      <c r="DPW109" s="154"/>
      <c r="DPX109" s="154"/>
      <c r="DPY109" s="154"/>
      <c r="DPZ109" s="154"/>
      <c r="DQA109" s="154"/>
      <c r="DQB109" s="154"/>
      <c r="DQC109" s="154"/>
      <c r="DQD109" s="154"/>
      <c r="DQE109" s="154"/>
      <c r="DQF109" s="154"/>
      <c r="DQG109" s="154"/>
      <c r="DQH109" s="154"/>
      <c r="DQI109" s="154"/>
      <c r="DQJ109" s="154"/>
      <c r="DQK109" s="154"/>
      <c r="DQL109" s="154"/>
      <c r="DQM109" s="154"/>
      <c r="DQN109" s="154"/>
      <c r="DQO109" s="154"/>
      <c r="DQP109" s="154"/>
      <c r="DQQ109" s="154"/>
      <c r="DQR109" s="154"/>
      <c r="DQS109" s="154"/>
      <c r="DQT109" s="154"/>
      <c r="DQU109" s="154"/>
      <c r="DQV109" s="154"/>
      <c r="DQW109" s="154"/>
      <c r="DQX109" s="154"/>
      <c r="DQY109" s="154"/>
      <c r="DQZ109" s="154"/>
      <c r="DRA109" s="154"/>
      <c r="DRB109" s="154"/>
      <c r="DRC109" s="154"/>
      <c r="DRD109" s="154"/>
      <c r="DRE109" s="154"/>
      <c r="DRF109" s="154"/>
      <c r="DRG109" s="154"/>
      <c r="DRH109" s="154"/>
      <c r="DRI109" s="154"/>
      <c r="DRJ109" s="154"/>
      <c r="DRK109" s="154"/>
      <c r="DRL109" s="154"/>
      <c r="DRM109" s="154"/>
      <c r="DRN109" s="154"/>
      <c r="DRO109" s="154"/>
      <c r="DRP109" s="154"/>
      <c r="DRQ109" s="154"/>
      <c r="DRR109" s="154"/>
      <c r="DRS109" s="154"/>
      <c r="DRT109" s="154"/>
      <c r="DRU109" s="154"/>
      <c r="DRV109" s="154"/>
      <c r="DRW109" s="154"/>
      <c r="DRX109" s="154"/>
      <c r="DRY109" s="154"/>
      <c r="DRZ109" s="154"/>
      <c r="DSA109" s="154"/>
      <c r="DSB109" s="154"/>
      <c r="DSC109" s="154"/>
      <c r="DSD109" s="154"/>
      <c r="DSE109" s="154"/>
      <c r="DSF109" s="154"/>
      <c r="DSG109" s="154"/>
      <c r="DSH109" s="154"/>
      <c r="DSI109" s="154"/>
      <c r="DSJ109" s="154"/>
      <c r="DSK109" s="154"/>
      <c r="DSL109" s="154"/>
      <c r="DSM109" s="154"/>
      <c r="DSN109" s="154"/>
      <c r="DSO109" s="154"/>
      <c r="DSP109" s="154"/>
      <c r="DSQ109" s="154"/>
      <c r="DSR109" s="154"/>
      <c r="DSS109" s="154"/>
      <c r="DST109" s="154"/>
      <c r="DSU109" s="154"/>
      <c r="DSV109" s="154"/>
      <c r="DSW109" s="154"/>
      <c r="DSX109" s="154"/>
      <c r="DSY109" s="154"/>
      <c r="DSZ109" s="154"/>
      <c r="DTA109" s="154"/>
      <c r="DTB109" s="154"/>
      <c r="DTC109" s="154"/>
      <c r="DTD109" s="154"/>
      <c r="DTE109" s="154"/>
      <c r="DTF109" s="154"/>
      <c r="DTG109" s="154"/>
      <c r="DTH109" s="154"/>
      <c r="DTI109" s="154"/>
      <c r="DTJ109" s="154"/>
      <c r="DTK109" s="154"/>
      <c r="DTL109" s="154"/>
      <c r="DTM109" s="154"/>
      <c r="DTN109" s="154"/>
      <c r="DTO109" s="154"/>
      <c r="DTP109" s="154"/>
      <c r="DTQ109" s="154"/>
      <c r="DTR109" s="154"/>
      <c r="DTS109" s="154"/>
      <c r="DTT109" s="154"/>
      <c r="DTU109" s="154"/>
      <c r="DTV109" s="154"/>
      <c r="DTW109" s="154"/>
      <c r="DTX109" s="154"/>
      <c r="DTY109" s="154"/>
      <c r="DTZ109" s="154"/>
      <c r="DUA109" s="154"/>
      <c r="DUB109" s="154"/>
      <c r="DUC109" s="154"/>
      <c r="DUD109" s="154"/>
      <c r="DUE109" s="154"/>
      <c r="DUF109" s="154"/>
      <c r="DUG109" s="154"/>
      <c r="DUH109" s="154"/>
      <c r="DUI109" s="154"/>
      <c r="DUJ109" s="154"/>
      <c r="DUK109" s="154"/>
      <c r="DUL109" s="154"/>
      <c r="DUM109" s="154"/>
      <c r="DUN109" s="154"/>
      <c r="DUO109" s="154"/>
      <c r="DUP109" s="154"/>
      <c r="DUQ109" s="154"/>
      <c r="DUR109" s="154"/>
      <c r="DUS109" s="154"/>
      <c r="DUT109" s="154"/>
      <c r="DUU109" s="154"/>
      <c r="DUV109" s="154"/>
      <c r="DUW109" s="154"/>
      <c r="DUX109" s="154"/>
      <c r="DUY109" s="154"/>
      <c r="DUZ109" s="154"/>
      <c r="DVA109" s="154"/>
      <c r="DVB109" s="154"/>
      <c r="DVC109" s="154"/>
      <c r="DVD109" s="154"/>
      <c r="DVE109" s="154"/>
      <c r="DVF109" s="154"/>
      <c r="DVG109" s="154"/>
      <c r="DVH109" s="154"/>
      <c r="DVI109" s="154"/>
      <c r="DVJ109" s="154"/>
      <c r="DVK109" s="154"/>
      <c r="DVL109" s="154"/>
      <c r="DVM109" s="154"/>
      <c r="DVN109" s="154"/>
      <c r="DVO109" s="154"/>
      <c r="DVP109" s="154"/>
      <c r="DVQ109" s="154"/>
      <c r="DVR109" s="154"/>
      <c r="DVS109" s="154"/>
      <c r="DVT109" s="154"/>
      <c r="DVU109" s="154"/>
      <c r="DVV109" s="154"/>
      <c r="DVW109" s="154"/>
      <c r="DVX109" s="154"/>
      <c r="DVY109" s="154"/>
      <c r="DVZ109" s="154"/>
      <c r="DWA109" s="154"/>
      <c r="DWB109" s="154"/>
      <c r="DWC109" s="154"/>
      <c r="DWD109" s="154"/>
      <c r="DWE109" s="154"/>
      <c r="DWF109" s="154"/>
      <c r="DWG109" s="154"/>
      <c r="DWH109" s="154"/>
      <c r="DWI109" s="154"/>
      <c r="DWJ109" s="154"/>
      <c r="DWK109" s="154"/>
      <c r="DWL109" s="154"/>
      <c r="DWM109" s="154"/>
      <c r="DWN109" s="154"/>
      <c r="DWO109" s="154"/>
      <c r="DWP109" s="154"/>
      <c r="DWQ109" s="154"/>
      <c r="DWR109" s="154"/>
      <c r="DWS109" s="154"/>
      <c r="DWT109" s="154"/>
      <c r="DWU109" s="154"/>
      <c r="DWV109" s="154"/>
      <c r="DWW109" s="154"/>
      <c r="DWX109" s="154"/>
      <c r="DWY109" s="154"/>
      <c r="DWZ109" s="154"/>
      <c r="DXA109" s="154"/>
      <c r="DXB109" s="154"/>
      <c r="DXC109" s="154"/>
      <c r="DXD109" s="154"/>
      <c r="DXE109" s="154"/>
      <c r="DXF109" s="154"/>
      <c r="DXG109" s="154"/>
      <c r="DXH109" s="154"/>
      <c r="DXI109" s="154"/>
      <c r="DXJ109" s="154"/>
      <c r="DXK109" s="154"/>
      <c r="DXL109" s="154"/>
      <c r="DXM109" s="154"/>
      <c r="DXN109" s="154"/>
      <c r="DXO109" s="154"/>
      <c r="DXP109" s="154"/>
      <c r="DXQ109" s="154"/>
      <c r="DXR109" s="154"/>
      <c r="DXS109" s="154"/>
      <c r="DXT109" s="154"/>
      <c r="DXU109" s="154"/>
      <c r="DXV109" s="154"/>
      <c r="DXW109" s="154"/>
      <c r="DXX109" s="154"/>
      <c r="DXY109" s="154"/>
      <c r="DXZ109" s="154"/>
      <c r="DYA109" s="154"/>
      <c r="DYB109" s="154"/>
      <c r="DYC109" s="154"/>
      <c r="DYD109" s="154"/>
      <c r="DYE109" s="154"/>
      <c r="DYF109" s="154"/>
      <c r="DYG109" s="154"/>
      <c r="DYH109" s="154"/>
      <c r="DYI109" s="154"/>
      <c r="DYJ109" s="154"/>
      <c r="DYK109" s="154"/>
      <c r="DYL109" s="154"/>
      <c r="DYM109" s="154"/>
      <c r="DYN109" s="154"/>
      <c r="DYO109" s="154"/>
      <c r="DYP109" s="154"/>
      <c r="DYQ109" s="154"/>
      <c r="DYR109" s="154"/>
      <c r="DYS109" s="154"/>
      <c r="DYT109" s="154"/>
      <c r="DYU109" s="154"/>
      <c r="DYV109" s="154"/>
      <c r="DYW109" s="154"/>
      <c r="DYX109" s="154"/>
      <c r="DYY109" s="154"/>
      <c r="DYZ109" s="154"/>
      <c r="DZA109" s="154"/>
      <c r="DZB109" s="154"/>
      <c r="DZC109" s="154"/>
      <c r="DZD109" s="154"/>
      <c r="DZE109" s="154"/>
      <c r="DZF109" s="154"/>
      <c r="DZG109" s="154"/>
      <c r="DZH109" s="154"/>
      <c r="DZI109" s="154"/>
      <c r="DZJ109" s="154"/>
      <c r="DZK109" s="154"/>
      <c r="DZL109" s="154"/>
      <c r="DZM109" s="154"/>
      <c r="DZN109" s="154"/>
      <c r="DZO109" s="154"/>
      <c r="DZP109" s="154"/>
      <c r="DZQ109" s="154"/>
      <c r="DZR109" s="154"/>
      <c r="DZS109" s="154"/>
      <c r="DZT109" s="154"/>
      <c r="DZU109" s="154"/>
      <c r="DZV109" s="154"/>
      <c r="DZW109" s="154"/>
      <c r="DZX109" s="154"/>
      <c r="DZY109" s="154"/>
      <c r="DZZ109" s="154"/>
      <c r="EAA109" s="154"/>
      <c r="EAB109" s="154"/>
      <c r="EAC109" s="154"/>
      <c r="EAD109" s="154"/>
      <c r="EAE109" s="154"/>
      <c r="EAF109" s="154"/>
      <c r="EAG109" s="154"/>
      <c r="EAH109" s="154"/>
      <c r="EAI109" s="154"/>
      <c r="EAJ109" s="154"/>
      <c r="EAK109" s="154"/>
      <c r="EAL109" s="154"/>
      <c r="EAM109" s="154"/>
      <c r="EAN109" s="154"/>
      <c r="EAO109" s="154"/>
      <c r="EAP109" s="154"/>
      <c r="EAQ109" s="154"/>
      <c r="EAR109" s="154"/>
      <c r="EAS109" s="154"/>
      <c r="EAT109" s="154"/>
      <c r="EAU109" s="154"/>
      <c r="EAV109" s="154"/>
      <c r="EAW109" s="154"/>
      <c r="EAX109" s="154"/>
      <c r="EAY109" s="154"/>
      <c r="EAZ109" s="154"/>
      <c r="EBA109" s="154"/>
      <c r="EBB109" s="154"/>
      <c r="EBC109" s="154"/>
      <c r="EBD109" s="154"/>
      <c r="EBE109" s="154"/>
      <c r="EBF109" s="154"/>
      <c r="EBG109" s="154"/>
      <c r="EBH109" s="154"/>
      <c r="EBI109" s="154"/>
      <c r="EBJ109" s="154"/>
      <c r="EBK109" s="154"/>
      <c r="EBL109" s="154"/>
      <c r="EBM109" s="154"/>
      <c r="EBN109" s="154"/>
      <c r="EBO109" s="154"/>
      <c r="EBP109" s="154"/>
      <c r="EBQ109" s="154"/>
      <c r="EBR109" s="154"/>
      <c r="EBS109" s="154"/>
      <c r="EBT109" s="154"/>
      <c r="EBU109" s="154"/>
      <c r="EBV109" s="154"/>
      <c r="EBW109" s="154"/>
      <c r="EBX109" s="154"/>
      <c r="EBY109" s="154"/>
      <c r="EBZ109" s="154"/>
      <c r="ECA109" s="154"/>
      <c r="ECB109" s="154"/>
      <c r="ECC109" s="154"/>
      <c r="ECD109" s="154"/>
      <c r="ECE109" s="154"/>
      <c r="ECF109" s="154"/>
      <c r="ECG109" s="154"/>
      <c r="ECH109" s="154"/>
      <c r="ECI109" s="154"/>
      <c r="ECJ109" s="154"/>
      <c r="ECK109" s="154"/>
      <c r="ECL109" s="154"/>
      <c r="ECM109" s="154"/>
      <c r="ECN109" s="154"/>
      <c r="ECO109" s="154"/>
      <c r="ECP109" s="154"/>
      <c r="ECQ109" s="154"/>
      <c r="ECR109" s="154"/>
      <c r="ECS109" s="154"/>
      <c r="ECT109" s="154"/>
      <c r="ECU109" s="154"/>
      <c r="ECV109" s="154"/>
      <c r="ECW109" s="154"/>
      <c r="ECX109" s="154"/>
      <c r="ECY109" s="154"/>
      <c r="ECZ109" s="154"/>
      <c r="EDA109" s="154"/>
      <c r="EDB109" s="154"/>
      <c r="EDC109" s="154"/>
      <c r="EDD109" s="154"/>
      <c r="EDE109" s="154"/>
      <c r="EDF109" s="154"/>
      <c r="EDG109" s="154"/>
      <c r="EDH109" s="154"/>
      <c r="EDI109" s="154"/>
      <c r="EDJ109" s="154"/>
      <c r="EDK109" s="154"/>
      <c r="EDL109" s="154"/>
      <c r="EDM109" s="154"/>
      <c r="EDN109" s="154"/>
      <c r="EDO109" s="154"/>
      <c r="EDP109" s="154"/>
      <c r="EDQ109" s="154"/>
      <c r="EDR109" s="154"/>
      <c r="EDS109" s="154"/>
      <c r="EDT109" s="154"/>
      <c r="EDU109" s="154"/>
      <c r="EDV109" s="154"/>
      <c r="EDW109" s="154"/>
      <c r="EDX109" s="154"/>
      <c r="EDY109" s="154"/>
      <c r="EDZ109" s="154"/>
      <c r="EEA109" s="154"/>
      <c r="EEB109" s="154"/>
      <c r="EEC109" s="154"/>
      <c r="EED109" s="154"/>
      <c r="EEE109" s="154"/>
      <c r="EEF109" s="154"/>
      <c r="EEG109" s="154"/>
      <c r="EEH109" s="154"/>
      <c r="EEI109" s="154"/>
      <c r="EEJ109" s="154"/>
      <c r="EEK109" s="154"/>
      <c r="EEL109" s="154"/>
      <c r="EEM109" s="154"/>
      <c r="EEN109" s="154"/>
      <c r="EEO109" s="154"/>
      <c r="EEP109" s="154"/>
      <c r="EEQ109" s="154"/>
      <c r="EER109" s="154"/>
      <c r="EES109" s="154"/>
      <c r="EET109" s="154"/>
      <c r="EEU109" s="154"/>
      <c r="EEV109" s="154"/>
      <c r="EEW109" s="154"/>
      <c r="EEX109" s="154"/>
      <c r="EEY109" s="154"/>
      <c r="EEZ109" s="154"/>
      <c r="EFA109" s="154"/>
      <c r="EFB109" s="154"/>
      <c r="EFC109" s="154"/>
      <c r="EFD109" s="154"/>
      <c r="EFE109" s="154"/>
      <c r="EFF109" s="154"/>
      <c r="EFG109" s="154"/>
      <c r="EFH109" s="154"/>
      <c r="EFI109" s="154"/>
      <c r="EFJ109" s="154"/>
      <c r="EFK109" s="154"/>
      <c r="EFL109" s="154"/>
      <c r="EFM109" s="154"/>
      <c r="EFN109" s="154"/>
      <c r="EFO109" s="154"/>
      <c r="EFP109" s="154"/>
      <c r="EFQ109" s="154"/>
      <c r="EFR109" s="154"/>
      <c r="EFS109" s="154"/>
      <c r="EFT109" s="154"/>
      <c r="EFU109" s="154"/>
      <c r="EFV109" s="154"/>
      <c r="EFW109" s="154"/>
      <c r="EFX109" s="154"/>
      <c r="EFY109" s="154"/>
      <c r="EFZ109" s="154"/>
      <c r="EGA109" s="154"/>
      <c r="EGB109" s="154"/>
      <c r="EGC109" s="154"/>
      <c r="EGD109" s="154"/>
      <c r="EGE109" s="154"/>
      <c r="EGF109" s="154"/>
      <c r="EGG109" s="154"/>
      <c r="EGH109" s="154"/>
      <c r="EGI109" s="154"/>
      <c r="EGJ109" s="154"/>
      <c r="EGK109" s="154"/>
      <c r="EGL109" s="154"/>
      <c r="EGM109" s="154"/>
      <c r="EGN109" s="154"/>
      <c r="EGO109" s="154"/>
      <c r="EGP109" s="154"/>
      <c r="EGQ109" s="154"/>
      <c r="EGR109" s="154"/>
      <c r="EGS109" s="154"/>
      <c r="EGT109" s="154"/>
      <c r="EGU109" s="154"/>
      <c r="EGV109" s="154"/>
      <c r="EGW109" s="154"/>
      <c r="EGX109" s="154"/>
      <c r="EGY109" s="154"/>
      <c r="EGZ109" s="154"/>
      <c r="EHA109" s="154"/>
      <c r="EHB109" s="154"/>
      <c r="EHC109" s="154"/>
      <c r="EHD109" s="154"/>
      <c r="EHE109" s="154"/>
      <c r="EHF109" s="154"/>
      <c r="EHG109" s="154"/>
      <c r="EHH109" s="154"/>
      <c r="EHI109" s="154"/>
      <c r="EHJ109" s="154"/>
      <c r="EHK109" s="154"/>
      <c r="EHL109" s="154"/>
      <c r="EHM109" s="154"/>
      <c r="EHN109" s="154"/>
      <c r="EHO109" s="154"/>
      <c r="EHP109" s="154"/>
      <c r="EHQ109" s="154"/>
      <c r="EHR109" s="154"/>
      <c r="EHS109" s="154"/>
      <c r="EHT109" s="154"/>
      <c r="EHU109" s="154"/>
      <c r="EHV109" s="154"/>
      <c r="EHW109" s="154"/>
      <c r="EHX109" s="154"/>
      <c r="EHY109" s="154"/>
      <c r="EHZ109" s="154"/>
      <c r="EIA109" s="154"/>
      <c r="EIB109" s="154"/>
      <c r="EIC109" s="154"/>
      <c r="EID109" s="154"/>
      <c r="EIE109" s="154"/>
      <c r="EIF109" s="154"/>
      <c r="EIG109" s="154"/>
      <c r="EIH109" s="154"/>
      <c r="EII109" s="154"/>
      <c r="EIJ109" s="154"/>
      <c r="EIK109" s="154"/>
      <c r="EIL109" s="154"/>
      <c r="EIM109" s="154"/>
      <c r="EIN109" s="154"/>
      <c r="EIO109" s="154"/>
      <c r="EIP109" s="154"/>
      <c r="EIQ109" s="154"/>
      <c r="EIR109" s="154"/>
      <c r="EIS109" s="154"/>
      <c r="EIT109" s="154"/>
      <c r="EIU109" s="154"/>
      <c r="EIV109" s="154"/>
      <c r="EIW109" s="154"/>
      <c r="EIX109" s="154"/>
      <c r="EIY109" s="154"/>
      <c r="EIZ109" s="154"/>
      <c r="EJA109" s="154"/>
      <c r="EJB109" s="154"/>
      <c r="EJC109" s="154"/>
      <c r="EJD109" s="154"/>
      <c r="EJE109" s="154"/>
      <c r="EJF109" s="154"/>
      <c r="EJG109" s="154"/>
      <c r="EJH109" s="154"/>
      <c r="EJI109" s="154"/>
      <c r="EJJ109" s="154"/>
      <c r="EJK109" s="154"/>
      <c r="EJL109" s="154"/>
      <c r="EJM109" s="154"/>
      <c r="EJN109" s="154"/>
      <c r="EJO109" s="154"/>
      <c r="EJP109" s="154"/>
      <c r="EJQ109" s="154"/>
      <c r="EJR109" s="154"/>
      <c r="EJS109" s="154"/>
      <c r="EJT109" s="154"/>
      <c r="EJU109" s="154"/>
      <c r="EJV109" s="154"/>
      <c r="EJW109" s="154"/>
      <c r="EJX109" s="154"/>
      <c r="EJY109" s="154"/>
      <c r="EJZ109" s="154"/>
      <c r="EKA109" s="154"/>
      <c r="EKB109" s="154"/>
      <c r="EKC109" s="154"/>
      <c r="EKD109" s="154"/>
      <c r="EKE109" s="154"/>
      <c r="EKF109" s="154"/>
      <c r="EKG109" s="154"/>
      <c r="EKH109" s="154"/>
      <c r="EKI109" s="154"/>
      <c r="EKJ109" s="154"/>
      <c r="EKK109" s="154"/>
      <c r="EKL109" s="154"/>
      <c r="EKM109" s="154"/>
      <c r="EKN109" s="154"/>
      <c r="EKO109" s="154"/>
      <c r="EKP109" s="154"/>
      <c r="EKQ109" s="154"/>
      <c r="EKR109" s="154"/>
      <c r="EKS109" s="154"/>
      <c r="EKT109" s="154"/>
      <c r="EKU109" s="154"/>
      <c r="EKV109" s="154"/>
      <c r="EKW109" s="154"/>
      <c r="EKX109" s="154"/>
      <c r="EKY109" s="154"/>
      <c r="EKZ109" s="154"/>
      <c r="ELA109" s="154"/>
      <c r="ELB109" s="154"/>
      <c r="ELC109" s="154"/>
      <c r="ELD109" s="154"/>
      <c r="ELE109" s="154"/>
      <c r="ELF109" s="154"/>
      <c r="ELG109" s="154"/>
      <c r="ELH109" s="154"/>
      <c r="ELI109" s="154"/>
      <c r="ELJ109" s="154"/>
      <c r="ELK109" s="154"/>
      <c r="ELL109" s="154"/>
      <c r="ELM109" s="154"/>
      <c r="ELN109" s="154"/>
      <c r="ELO109" s="154"/>
      <c r="ELP109" s="154"/>
      <c r="ELQ109" s="154"/>
      <c r="ELR109" s="154"/>
      <c r="ELS109" s="154"/>
      <c r="ELT109" s="154"/>
      <c r="ELU109" s="154"/>
      <c r="ELV109" s="154"/>
      <c r="ELW109" s="154"/>
      <c r="ELX109" s="154"/>
      <c r="ELY109" s="154"/>
      <c r="ELZ109" s="154"/>
      <c r="EMA109" s="154"/>
      <c r="EMB109" s="154"/>
      <c r="EMC109" s="154"/>
      <c r="EMD109" s="154"/>
      <c r="EME109" s="154"/>
      <c r="EMF109" s="154"/>
      <c r="EMG109" s="154"/>
      <c r="EMH109" s="154"/>
      <c r="EMI109" s="154"/>
      <c r="EMJ109" s="154"/>
      <c r="EMK109" s="154"/>
      <c r="EML109" s="154"/>
      <c r="EMM109" s="154"/>
      <c r="EMN109" s="154"/>
      <c r="EMO109" s="154"/>
      <c r="EMP109" s="154"/>
      <c r="EMQ109" s="154"/>
      <c r="EMR109" s="154"/>
      <c r="EMS109" s="154"/>
      <c r="EMT109" s="154"/>
      <c r="EMU109" s="154"/>
      <c r="EMV109" s="154"/>
      <c r="EMW109" s="154"/>
      <c r="EMX109" s="154"/>
      <c r="EMY109" s="154"/>
      <c r="EMZ109" s="154"/>
      <c r="ENA109" s="154"/>
      <c r="ENB109" s="154"/>
      <c r="ENC109" s="154"/>
      <c r="END109" s="154"/>
      <c r="ENE109" s="154"/>
      <c r="ENF109" s="154"/>
      <c r="ENG109" s="154"/>
      <c r="ENH109" s="154"/>
      <c r="ENI109" s="154"/>
      <c r="ENJ109" s="154"/>
      <c r="ENK109" s="154"/>
      <c r="ENL109" s="154"/>
      <c r="ENM109" s="154"/>
      <c r="ENN109" s="154"/>
      <c r="ENO109" s="154"/>
      <c r="ENP109" s="154"/>
      <c r="ENQ109" s="154"/>
      <c r="ENR109" s="154"/>
      <c r="ENS109" s="154"/>
      <c r="ENT109" s="154"/>
      <c r="ENU109" s="154"/>
      <c r="ENV109" s="154"/>
      <c r="ENW109" s="154"/>
      <c r="ENX109" s="154"/>
      <c r="ENY109" s="154"/>
      <c r="ENZ109" s="154"/>
      <c r="EOA109" s="154"/>
      <c r="EOB109" s="154"/>
      <c r="EOC109" s="154"/>
      <c r="EOD109" s="154"/>
      <c r="EOE109" s="154"/>
      <c r="EOF109" s="154"/>
      <c r="EOG109" s="154"/>
      <c r="EOH109" s="154"/>
      <c r="EOI109" s="154"/>
      <c r="EOJ109" s="154"/>
      <c r="EOK109" s="154"/>
      <c r="EOL109" s="154"/>
      <c r="EOM109" s="154"/>
      <c r="EON109" s="154"/>
      <c r="EOO109" s="154"/>
      <c r="EOP109" s="154"/>
      <c r="EOQ109" s="154"/>
      <c r="EOR109" s="154"/>
      <c r="EOS109" s="154"/>
      <c r="EOT109" s="154"/>
      <c r="EOU109" s="154"/>
      <c r="EOV109" s="154"/>
      <c r="EOW109" s="154"/>
      <c r="EOX109" s="154"/>
      <c r="EOY109" s="154"/>
      <c r="EOZ109" s="154"/>
      <c r="EPA109" s="154"/>
      <c r="EPB109" s="154"/>
      <c r="EPC109" s="154"/>
      <c r="EPD109" s="154"/>
      <c r="EPE109" s="154"/>
      <c r="EPF109" s="154"/>
      <c r="EPG109" s="154"/>
      <c r="EPH109" s="154"/>
      <c r="EPI109" s="154"/>
      <c r="EPJ109" s="154"/>
      <c r="EPK109" s="154"/>
      <c r="EPL109" s="154"/>
      <c r="EPM109" s="154"/>
      <c r="EPN109" s="154"/>
      <c r="EPO109" s="154"/>
      <c r="EPP109" s="154"/>
      <c r="EPQ109" s="154"/>
      <c r="EPR109" s="154"/>
      <c r="EPS109" s="154"/>
      <c r="EPT109" s="154"/>
      <c r="EPU109" s="154"/>
      <c r="EPV109" s="154"/>
      <c r="EPW109" s="154"/>
      <c r="EPX109" s="154"/>
      <c r="EPY109" s="154"/>
      <c r="EPZ109" s="154"/>
      <c r="EQA109" s="154"/>
      <c r="EQB109" s="154"/>
      <c r="EQC109" s="154"/>
      <c r="EQD109" s="154"/>
      <c r="EQE109" s="154"/>
      <c r="EQF109" s="154"/>
      <c r="EQG109" s="154"/>
      <c r="EQH109" s="154"/>
      <c r="EQI109" s="154"/>
      <c r="EQJ109" s="154"/>
      <c r="EQK109" s="154"/>
      <c r="EQL109" s="154"/>
      <c r="EQM109" s="154"/>
      <c r="EQN109" s="154"/>
      <c r="EQO109" s="154"/>
      <c r="EQP109" s="154"/>
      <c r="EQQ109" s="154"/>
      <c r="EQR109" s="154"/>
      <c r="EQS109" s="154"/>
      <c r="EQT109" s="154"/>
      <c r="EQU109" s="154"/>
      <c r="EQV109" s="154"/>
      <c r="EQW109" s="154"/>
      <c r="EQX109" s="154"/>
      <c r="EQY109" s="154"/>
      <c r="EQZ109" s="154"/>
      <c r="ERA109" s="154"/>
      <c r="ERB109" s="154"/>
      <c r="ERC109" s="154"/>
      <c r="ERD109" s="154"/>
      <c r="ERE109" s="154"/>
      <c r="ERF109" s="154"/>
      <c r="ERG109" s="154"/>
      <c r="ERH109" s="154"/>
      <c r="ERI109" s="154"/>
      <c r="ERJ109" s="154"/>
      <c r="ERK109" s="154"/>
      <c r="ERL109" s="154"/>
      <c r="ERM109" s="154"/>
      <c r="ERN109" s="154"/>
      <c r="ERO109" s="154"/>
      <c r="ERP109" s="154"/>
      <c r="ERQ109" s="154"/>
      <c r="ERR109" s="154"/>
      <c r="ERS109" s="154"/>
      <c r="ERT109" s="154"/>
      <c r="ERU109" s="154"/>
      <c r="ERV109" s="154"/>
      <c r="ERW109" s="154"/>
      <c r="ERX109" s="154"/>
      <c r="ERY109" s="154"/>
      <c r="ERZ109" s="154"/>
      <c r="ESA109" s="154"/>
      <c r="ESB109" s="154"/>
      <c r="ESC109" s="154"/>
      <c r="ESD109" s="154"/>
      <c r="ESE109" s="154"/>
      <c r="ESF109" s="154"/>
      <c r="ESG109" s="154"/>
      <c r="ESH109" s="154"/>
      <c r="ESI109" s="154"/>
      <c r="ESJ109" s="154"/>
      <c r="ESK109" s="154"/>
      <c r="ESL109" s="154"/>
      <c r="ESM109" s="154"/>
      <c r="ESN109" s="154"/>
      <c r="ESO109" s="154"/>
      <c r="ESP109" s="154"/>
      <c r="ESQ109" s="154"/>
      <c r="ESR109" s="154"/>
      <c r="ESS109" s="154"/>
      <c r="EST109" s="154"/>
      <c r="ESU109" s="154"/>
      <c r="ESV109" s="154"/>
      <c r="ESW109" s="154"/>
      <c r="ESX109" s="154"/>
      <c r="ESY109" s="154"/>
      <c r="ESZ109" s="154"/>
      <c r="ETA109" s="154"/>
      <c r="ETB109" s="154"/>
      <c r="ETC109" s="154"/>
      <c r="ETD109" s="154"/>
      <c r="ETE109" s="154"/>
      <c r="ETF109" s="154"/>
      <c r="ETG109" s="154"/>
      <c r="ETH109" s="154"/>
      <c r="ETI109" s="154"/>
      <c r="ETJ109" s="154"/>
      <c r="ETK109" s="154"/>
      <c r="ETL109" s="154"/>
      <c r="ETM109" s="154"/>
      <c r="ETN109" s="154"/>
      <c r="ETO109" s="154"/>
      <c r="ETP109" s="154"/>
      <c r="ETQ109" s="154"/>
      <c r="ETR109" s="154"/>
      <c r="ETS109" s="154"/>
      <c r="ETT109" s="154"/>
      <c r="ETU109" s="154"/>
      <c r="ETV109" s="154"/>
      <c r="ETW109" s="154"/>
      <c r="ETX109" s="154"/>
      <c r="ETY109" s="154"/>
      <c r="ETZ109" s="154"/>
      <c r="EUA109" s="154"/>
      <c r="EUB109" s="154"/>
      <c r="EUC109" s="154"/>
      <c r="EUD109" s="154"/>
      <c r="EUE109" s="154"/>
      <c r="EUF109" s="154"/>
      <c r="EUG109" s="154"/>
      <c r="EUH109" s="154"/>
      <c r="EUI109" s="154"/>
      <c r="EUJ109" s="154"/>
      <c r="EUK109" s="154"/>
      <c r="EUL109" s="154"/>
      <c r="EUM109" s="154"/>
      <c r="EUN109" s="154"/>
      <c r="EUO109" s="154"/>
      <c r="EUP109" s="154"/>
      <c r="EUQ109" s="154"/>
      <c r="EUR109" s="154"/>
      <c r="EUS109" s="154"/>
      <c r="EUT109" s="154"/>
      <c r="EUU109" s="154"/>
      <c r="EUV109" s="154"/>
      <c r="EUW109" s="154"/>
      <c r="EUX109" s="154"/>
      <c r="EUY109" s="154"/>
      <c r="EUZ109" s="154"/>
      <c r="EVA109" s="154"/>
      <c r="EVB109" s="154"/>
      <c r="EVC109" s="154"/>
      <c r="EVD109" s="154"/>
      <c r="EVE109" s="154"/>
      <c r="EVF109" s="154"/>
      <c r="EVG109" s="154"/>
      <c r="EVH109" s="154"/>
      <c r="EVI109" s="154"/>
      <c r="EVJ109" s="154"/>
      <c r="EVK109" s="154"/>
      <c r="EVL109" s="154"/>
      <c r="EVM109" s="154"/>
      <c r="EVN109" s="154"/>
      <c r="EVO109" s="154"/>
      <c r="EVP109" s="154"/>
      <c r="EVQ109" s="154"/>
      <c r="EVR109" s="154"/>
      <c r="EVS109" s="154"/>
      <c r="EVT109" s="154"/>
      <c r="EVU109" s="154"/>
      <c r="EVV109" s="154"/>
      <c r="EVW109" s="154"/>
      <c r="EVX109" s="154"/>
      <c r="EVY109" s="154"/>
      <c r="EVZ109" s="154"/>
      <c r="EWA109" s="154"/>
      <c r="EWB109" s="154"/>
      <c r="EWC109" s="154"/>
      <c r="EWD109" s="154"/>
      <c r="EWE109" s="154"/>
      <c r="EWF109" s="154"/>
      <c r="EWG109" s="154"/>
      <c r="EWH109" s="154"/>
      <c r="EWI109" s="154"/>
      <c r="EWJ109" s="154"/>
      <c r="EWK109" s="154"/>
      <c r="EWL109" s="154"/>
      <c r="EWM109" s="154"/>
      <c r="EWN109" s="154"/>
      <c r="EWO109" s="154"/>
      <c r="EWP109" s="154"/>
      <c r="EWQ109" s="154"/>
      <c r="EWR109" s="154"/>
      <c r="EWS109" s="154"/>
      <c r="EWT109" s="154"/>
      <c r="EWU109" s="154"/>
      <c r="EWV109" s="154"/>
      <c r="EWW109" s="154"/>
      <c r="EWX109" s="154"/>
      <c r="EWY109" s="154"/>
      <c r="EWZ109" s="154"/>
      <c r="EXA109" s="154"/>
      <c r="EXB109" s="154"/>
      <c r="EXC109" s="154"/>
      <c r="EXD109" s="154"/>
      <c r="EXE109" s="154"/>
      <c r="EXF109" s="154"/>
      <c r="EXG109" s="154"/>
      <c r="EXH109" s="154"/>
      <c r="EXI109" s="154"/>
      <c r="EXJ109" s="154"/>
      <c r="EXK109" s="154"/>
      <c r="EXL109" s="154"/>
      <c r="EXM109" s="154"/>
      <c r="EXN109" s="154"/>
      <c r="EXO109" s="154"/>
      <c r="EXP109" s="154"/>
      <c r="EXQ109" s="154"/>
      <c r="EXR109" s="154"/>
      <c r="EXS109" s="154"/>
      <c r="EXT109" s="154"/>
      <c r="EXU109" s="154"/>
      <c r="EXV109" s="154"/>
      <c r="EXW109" s="154"/>
      <c r="EXX109" s="154"/>
      <c r="EXY109" s="154"/>
      <c r="EXZ109" s="154"/>
      <c r="EYA109" s="154"/>
      <c r="EYB109" s="154"/>
      <c r="EYC109" s="154"/>
      <c r="EYD109" s="154"/>
      <c r="EYE109" s="154"/>
      <c r="EYF109" s="154"/>
      <c r="EYG109" s="154"/>
      <c r="EYH109" s="154"/>
      <c r="EYI109" s="154"/>
      <c r="EYJ109" s="154"/>
      <c r="EYK109" s="154"/>
      <c r="EYL109" s="154"/>
      <c r="EYM109" s="154"/>
      <c r="EYN109" s="154"/>
      <c r="EYO109" s="154"/>
      <c r="EYP109" s="154"/>
      <c r="EYQ109" s="154"/>
      <c r="EYR109" s="154"/>
      <c r="EYS109" s="154"/>
      <c r="EYT109" s="154"/>
      <c r="EYU109" s="154"/>
      <c r="EYV109" s="154"/>
      <c r="EYW109" s="154"/>
      <c r="EYX109" s="154"/>
      <c r="EYY109" s="154"/>
      <c r="EYZ109" s="154"/>
      <c r="EZA109" s="154"/>
      <c r="EZB109" s="154"/>
      <c r="EZC109" s="154"/>
      <c r="EZD109" s="154"/>
      <c r="EZE109" s="154"/>
      <c r="EZF109" s="154"/>
      <c r="EZG109" s="154"/>
      <c r="EZH109" s="154"/>
      <c r="EZI109" s="154"/>
      <c r="EZJ109" s="154"/>
      <c r="EZK109" s="154"/>
      <c r="EZL109" s="154"/>
      <c r="EZM109" s="154"/>
      <c r="EZN109" s="154"/>
      <c r="EZO109" s="154"/>
      <c r="EZP109" s="154"/>
      <c r="EZQ109" s="154"/>
      <c r="EZR109" s="154"/>
      <c r="EZS109" s="154"/>
      <c r="EZT109" s="154"/>
      <c r="EZU109" s="154"/>
      <c r="EZV109" s="154"/>
      <c r="EZW109" s="154"/>
      <c r="EZX109" s="154"/>
      <c r="EZY109" s="154"/>
      <c r="EZZ109" s="154"/>
      <c r="FAA109" s="154"/>
      <c r="FAB109" s="154"/>
      <c r="FAC109" s="154"/>
      <c r="FAD109" s="154"/>
      <c r="FAE109" s="154"/>
      <c r="FAF109" s="154"/>
      <c r="FAG109" s="154"/>
      <c r="FAH109" s="154"/>
      <c r="FAI109" s="154"/>
      <c r="FAJ109" s="154"/>
      <c r="FAK109" s="154"/>
      <c r="FAL109" s="154"/>
      <c r="FAM109" s="154"/>
      <c r="FAN109" s="154"/>
      <c r="FAO109" s="154"/>
      <c r="FAP109" s="154"/>
      <c r="FAQ109" s="154"/>
      <c r="FAR109" s="154"/>
      <c r="FAS109" s="154"/>
      <c r="FAT109" s="154"/>
      <c r="FAU109" s="154"/>
      <c r="FAV109" s="154"/>
      <c r="FAW109" s="154"/>
      <c r="FAX109" s="154"/>
      <c r="FAY109" s="154"/>
      <c r="FAZ109" s="154"/>
      <c r="FBA109" s="154"/>
      <c r="FBB109" s="154"/>
      <c r="FBC109" s="154"/>
      <c r="FBD109" s="154"/>
      <c r="FBE109" s="154"/>
      <c r="FBF109" s="154"/>
      <c r="FBG109" s="154"/>
      <c r="FBH109" s="154"/>
      <c r="FBI109" s="154"/>
      <c r="FBJ109" s="154"/>
      <c r="FBK109" s="154"/>
      <c r="FBL109" s="154"/>
      <c r="FBM109" s="154"/>
      <c r="FBN109" s="154"/>
      <c r="FBO109" s="154"/>
      <c r="FBP109" s="154"/>
      <c r="FBQ109" s="154"/>
      <c r="FBR109" s="154"/>
      <c r="FBS109" s="154"/>
      <c r="FBT109" s="154"/>
      <c r="FBU109" s="154"/>
      <c r="FBV109" s="154"/>
      <c r="FBW109" s="154"/>
      <c r="FBX109" s="154"/>
      <c r="FBY109" s="154"/>
      <c r="FBZ109" s="154"/>
      <c r="FCA109" s="154"/>
      <c r="FCB109" s="154"/>
      <c r="FCC109" s="154"/>
      <c r="FCD109" s="154"/>
      <c r="FCE109" s="154"/>
      <c r="FCF109" s="154"/>
      <c r="FCG109" s="154"/>
      <c r="FCH109" s="154"/>
      <c r="FCI109" s="154"/>
      <c r="FCJ109" s="154"/>
      <c r="FCK109" s="154"/>
      <c r="FCL109" s="154"/>
      <c r="FCM109" s="154"/>
      <c r="FCN109" s="154"/>
      <c r="FCO109" s="154"/>
      <c r="FCP109" s="154"/>
      <c r="FCQ109" s="154"/>
      <c r="FCR109" s="154"/>
      <c r="FCS109" s="154"/>
      <c r="FCT109" s="154"/>
      <c r="FCU109" s="154"/>
      <c r="FCV109" s="154"/>
      <c r="FCW109" s="154"/>
      <c r="FCX109" s="154"/>
      <c r="FCY109" s="154"/>
      <c r="FCZ109" s="154"/>
      <c r="FDA109" s="154"/>
      <c r="FDB109" s="154"/>
      <c r="FDC109" s="154"/>
      <c r="FDD109" s="154"/>
      <c r="FDE109" s="154"/>
      <c r="FDF109" s="154"/>
      <c r="FDG109" s="154"/>
      <c r="FDH109" s="154"/>
      <c r="FDI109" s="154"/>
      <c r="FDJ109" s="154"/>
      <c r="FDK109" s="154"/>
      <c r="FDL109" s="154"/>
      <c r="FDM109" s="154"/>
      <c r="FDN109" s="154"/>
      <c r="FDO109" s="154"/>
      <c r="FDP109" s="154"/>
      <c r="FDQ109" s="154"/>
      <c r="FDR109" s="154"/>
      <c r="FDS109" s="154"/>
      <c r="FDT109" s="154"/>
      <c r="FDU109" s="154"/>
      <c r="FDV109" s="154"/>
      <c r="FDW109" s="154"/>
      <c r="FDX109" s="154"/>
      <c r="FDY109" s="154"/>
      <c r="FDZ109" s="154"/>
      <c r="FEA109" s="154"/>
      <c r="FEB109" s="154"/>
      <c r="FEC109" s="154"/>
      <c r="FED109" s="154"/>
      <c r="FEE109" s="154"/>
      <c r="FEF109" s="154"/>
      <c r="FEG109" s="154"/>
      <c r="FEH109" s="154"/>
      <c r="FEI109" s="154"/>
      <c r="FEJ109" s="154"/>
      <c r="FEK109" s="154"/>
      <c r="FEL109" s="154"/>
      <c r="FEM109" s="154"/>
      <c r="FEN109" s="154"/>
      <c r="FEO109" s="154"/>
      <c r="FEP109" s="154"/>
      <c r="FEQ109" s="154"/>
      <c r="FER109" s="154"/>
      <c r="FES109" s="154"/>
      <c r="FET109" s="154"/>
      <c r="FEU109" s="154"/>
      <c r="FEV109" s="154"/>
      <c r="FEW109" s="154"/>
      <c r="FEX109" s="154"/>
      <c r="FEY109" s="154"/>
      <c r="FEZ109" s="154"/>
      <c r="FFA109" s="154"/>
      <c r="FFB109" s="154"/>
      <c r="FFC109" s="154"/>
      <c r="FFD109" s="154"/>
      <c r="FFE109" s="154"/>
      <c r="FFF109" s="154"/>
      <c r="FFG109" s="154"/>
      <c r="FFH109" s="154"/>
      <c r="FFI109" s="154"/>
      <c r="FFJ109" s="154"/>
      <c r="FFK109" s="154"/>
      <c r="FFL109" s="154"/>
      <c r="FFM109" s="154"/>
      <c r="FFN109" s="154"/>
      <c r="FFO109" s="154"/>
      <c r="FFP109" s="154"/>
      <c r="FFQ109" s="154"/>
      <c r="FFR109" s="154"/>
      <c r="FFS109" s="154"/>
      <c r="FFT109" s="154"/>
      <c r="FFU109" s="154"/>
      <c r="FFV109" s="154"/>
      <c r="FFW109" s="154"/>
      <c r="FFX109" s="154"/>
      <c r="FFY109" s="154"/>
      <c r="FFZ109" s="154"/>
      <c r="FGA109" s="154"/>
      <c r="FGB109" s="154"/>
      <c r="FGC109" s="154"/>
      <c r="FGD109" s="154"/>
      <c r="FGE109" s="154"/>
      <c r="FGF109" s="154"/>
      <c r="FGG109" s="154"/>
      <c r="FGH109" s="154"/>
      <c r="FGI109" s="154"/>
      <c r="FGJ109" s="154"/>
      <c r="FGK109" s="154"/>
      <c r="FGL109" s="154"/>
      <c r="FGM109" s="154"/>
      <c r="FGN109" s="154"/>
      <c r="FGO109" s="154"/>
      <c r="FGP109" s="154"/>
      <c r="FGQ109" s="154"/>
      <c r="FGR109" s="154"/>
      <c r="FGS109" s="154"/>
      <c r="FGT109" s="154"/>
      <c r="FGU109" s="154"/>
      <c r="FGV109" s="154"/>
      <c r="FGW109" s="154"/>
      <c r="FGX109" s="154"/>
      <c r="FGY109" s="154"/>
      <c r="FGZ109" s="154"/>
      <c r="FHA109" s="154"/>
      <c r="FHB109" s="154"/>
      <c r="FHC109" s="154"/>
      <c r="FHD109" s="154"/>
      <c r="FHE109" s="154"/>
      <c r="FHF109" s="154"/>
      <c r="FHG109" s="154"/>
      <c r="FHH109" s="154"/>
      <c r="FHI109" s="154"/>
      <c r="FHJ109" s="154"/>
      <c r="FHK109" s="154"/>
      <c r="FHL109" s="154"/>
      <c r="FHM109" s="154"/>
      <c r="FHN109" s="154"/>
      <c r="FHO109" s="154"/>
      <c r="FHP109" s="154"/>
      <c r="FHQ109" s="154"/>
      <c r="FHR109" s="154"/>
      <c r="FHS109" s="154"/>
      <c r="FHT109" s="154"/>
      <c r="FHU109" s="154"/>
      <c r="FHV109" s="154"/>
      <c r="FHW109" s="154"/>
      <c r="FHX109" s="154"/>
      <c r="FHY109" s="154"/>
      <c r="FHZ109" s="154"/>
      <c r="FIA109" s="154"/>
      <c r="FIB109" s="154"/>
      <c r="FIC109" s="154"/>
      <c r="FID109" s="154"/>
      <c r="FIE109" s="154"/>
      <c r="FIF109" s="154"/>
      <c r="FIG109" s="154"/>
      <c r="FIH109" s="154"/>
      <c r="FII109" s="154"/>
      <c r="FIJ109" s="154"/>
      <c r="FIK109" s="154"/>
      <c r="FIL109" s="154"/>
      <c r="FIM109" s="154"/>
      <c r="FIN109" s="154"/>
      <c r="FIO109" s="154"/>
      <c r="FIP109" s="154"/>
      <c r="FIQ109" s="154"/>
      <c r="FIR109" s="154"/>
      <c r="FIS109" s="154"/>
      <c r="FIT109" s="154"/>
      <c r="FIU109" s="154"/>
      <c r="FIV109" s="154"/>
      <c r="FIW109" s="154"/>
      <c r="FIX109" s="154"/>
      <c r="FIY109" s="154"/>
      <c r="FIZ109" s="154"/>
      <c r="FJA109" s="154"/>
      <c r="FJB109" s="154"/>
      <c r="FJC109" s="154"/>
      <c r="FJD109" s="154"/>
      <c r="FJE109" s="154"/>
      <c r="FJF109" s="154"/>
      <c r="FJG109" s="154"/>
      <c r="FJH109" s="154"/>
      <c r="FJI109" s="154"/>
      <c r="FJJ109" s="154"/>
      <c r="FJK109" s="154"/>
      <c r="FJL109" s="154"/>
      <c r="FJM109" s="154"/>
      <c r="FJN109" s="154"/>
      <c r="FJO109" s="154"/>
      <c r="FJP109" s="154"/>
      <c r="FJQ109" s="154"/>
      <c r="FJR109" s="154"/>
      <c r="FJS109" s="154"/>
      <c r="FJT109" s="154"/>
      <c r="FJU109" s="154"/>
      <c r="FJV109" s="154"/>
      <c r="FJW109" s="154"/>
      <c r="FJX109" s="154"/>
      <c r="FJY109" s="154"/>
      <c r="FJZ109" s="154"/>
      <c r="FKA109" s="154"/>
      <c r="FKB109" s="154"/>
      <c r="FKC109" s="154"/>
      <c r="FKD109" s="154"/>
      <c r="FKE109" s="154"/>
      <c r="FKF109" s="154"/>
      <c r="FKG109" s="154"/>
      <c r="FKH109" s="154"/>
      <c r="FKI109" s="154"/>
      <c r="FKJ109" s="154"/>
      <c r="FKK109" s="154"/>
      <c r="FKL109" s="154"/>
      <c r="FKM109" s="154"/>
      <c r="FKN109" s="154"/>
      <c r="FKO109" s="154"/>
      <c r="FKP109" s="154"/>
      <c r="FKQ109" s="154"/>
      <c r="FKR109" s="154"/>
      <c r="FKS109" s="154"/>
      <c r="FKT109" s="154"/>
      <c r="FKU109" s="154"/>
      <c r="FKV109" s="154"/>
      <c r="FKW109" s="154"/>
      <c r="FKX109" s="154"/>
      <c r="FKY109" s="154"/>
      <c r="FKZ109" s="154"/>
      <c r="FLA109" s="154"/>
      <c r="FLB109" s="154"/>
      <c r="FLC109" s="154"/>
      <c r="FLD109" s="154"/>
      <c r="FLE109" s="154"/>
      <c r="FLF109" s="154"/>
      <c r="FLG109" s="154"/>
      <c r="FLH109" s="154"/>
      <c r="FLI109" s="154"/>
      <c r="FLJ109" s="154"/>
      <c r="FLK109" s="154"/>
      <c r="FLL109" s="154"/>
      <c r="FLM109" s="154"/>
      <c r="FLN109" s="154"/>
      <c r="FLO109" s="154"/>
      <c r="FLP109" s="154"/>
      <c r="FLQ109" s="154"/>
      <c r="FLR109" s="154"/>
      <c r="FLS109" s="154"/>
      <c r="FLT109" s="154"/>
      <c r="FLU109" s="154"/>
      <c r="FLV109" s="154"/>
      <c r="FLW109" s="154"/>
      <c r="FLX109" s="154"/>
      <c r="FLY109" s="154"/>
      <c r="FLZ109" s="154"/>
      <c r="FMA109" s="154"/>
      <c r="FMB109" s="154"/>
      <c r="FMC109" s="154"/>
      <c r="FMD109" s="154"/>
      <c r="FME109" s="154"/>
      <c r="FMF109" s="154"/>
      <c r="FMG109" s="154"/>
      <c r="FMH109" s="154"/>
      <c r="FMI109" s="154"/>
      <c r="FMJ109" s="154"/>
      <c r="FMK109" s="154"/>
      <c r="FML109" s="154"/>
      <c r="FMM109" s="154"/>
      <c r="FMN109" s="154"/>
      <c r="FMO109" s="154"/>
      <c r="FMP109" s="154"/>
      <c r="FMQ109" s="154"/>
      <c r="FMR109" s="154"/>
      <c r="FMS109" s="154"/>
      <c r="FMT109" s="154"/>
      <c r="FMU109" s="154"/>
      <c r="FMV109" s="154"/>
      <c r="FMW109" s="154"/>
      <c r="FMX109" s="154"/>
      <c r="FMY109" s="154"/>
      <c r="FMZ109" s="154"/>
      <c r="FNA109" s="154"/>
      <c r="FNB109" s="154"/>
      <c r="FNC109" s="154"/>
      <c r="FND109" s="154"/>
      <c r="FNE109" s="154"/>
      <c r="FNF109" s="154"/>
      <c r="FNG109" s="154"/>
      <c r="FNH109" s="154"/>
      <c r="FNI109" s="154"/>
      <c r="FNJ109" s="154"/>
      <c r="FNK109" s="154"/>
      <c r="FNL109" s="154"/>
      <c r="FNM109" s="154"/>
      <c r="FNN109" s="154"/>
      <c r="FNO109" s="154"/>
      <c r="FNP109" s="154"/>
      <c r="FNQ109" s="154"/>
      <c r="FNR109" s="154"/>
      <c r="FNS109" s="154"/>
      <c r="FNT109" s="154"/>
      <c r="FNU109" s="154"/>
      <c r="FNV109" s="154"/>
      <c r="FNW109" s="154"/>
      <c r="FNX109" s="154"/>
      <c r="FNY109" s="154"/>
      <c r="FNZ109" s="154"/>
      <c r="FOA109" s="154"/>
      <c r="FOB109" s="154"/>
      <c r="FOC109" s="154"/>
      <c r="FOD109" s="154"/>
      <c r="FOE109" s="154"/>
      <c r="FOF109" s="154"/>
      <c r="FOG109" s="154"/>
      <c r="FOH109" s="154"/>
      <c r="FOI109" s="154"/>
      <c r="FOJ109" s="154"/>
      <c r="FOK109" s="154"/>
      <c r="FOL109" s="154"/>
      <c r="FOM109" s="154"/>
      <c r="FON109" s="154"/>
      <c r="FOO109" s="154"/>
      <c r="FOP109" s="154"/>
      <c r="FOQ109" s="154"/>
      <c r="FOR109" s="154"/>
      <c r="FOS109" s="154"/>
      <c r="FOT109" s="154"/>
      <c r="FOU109" s="154"/>
      <c r="FOV109" s="154"/>
      <c r="FOW109" s="154"/>
      <c r="FOX109" s="154"/>
      <c r="FOY109" s="154"/>
      <c r="FOZ109" s="154"/>
      <c r="FPA109" s="154"/>
      <c r="FPB109" s="154"/>
      <c r="FPC109" s="154"/>
      <c r="FPD109" s="154"/>
      <c r="FPE109" s="154"/>
      <c r="FPF109" s="154"/>
      <c r="FPG109" s="154"/>
      <c r="FPH109" s="154"/>
      <c r="FPI109" s="154"/>
      <c r="FPJ109" s="154"/>
      <c r="FPK109" s="154"/>
      <c r="FPL109" s="154"/>
      <c r="FPM109" s="154"/>
      <c r="FPN109" s="154"/>
      <c r="FPO109" s="154"/>
      <c r="FPP109" s="154"/>
      <c r="FPQ109" s="154"/>
      <c r="FPR109" s="154"/>
      <c r="FPS109" s="154"/>
      <c r="FPT109" s="154"/>
      <c r="FPU109" s="154"/>
      <c r="FPV109" s="154"/>
      <c r="FPW109" s="154"/>
      <c r="FPX109" s="154"/>
      <c r="FPY109" s="154"/>
      <c r="FPZ109" s="154"/>
      <c r="FQA109" s="154"/>
      <c r="FQB109" s="154"/>
      <c r="FQC109" s="154"/>
      <c r="FQD109" s="154"/>
      <c r="FQE109" s="154"/>
      <c r="FQF109" s="154"/>
      <c r="FQG109" s="154"/>
      <c r="FQH109" s="154"/>
      <c r="FQI109" s="154"/>
      <c r="FQJ109" s="154"/>
      <c r="FQK109" s="154"/>
      <c r="FQL109" s="154"/>
      <c r="FQM109" s="154"/>
      <c r="FQN109" s="154"/>
      <c r="FQO109" s="154"/>
      <c r="FQP109" s="154"/>
      <c r="FQQ109" s="154"/>
      <c r="FQR109" s="154"/>
      <c r="FQS109" s="154"/>
      <c r="FQT109" s="154"/>
      <c r="FQU109" s="154"/>
      <c r="FQV109" s="154"/>
      <c r="FQW109" s="154"/>
      <c r="FQX109" s="154"/>
      <c r="FQY109" s="154"/>
      <c r="FQZ109" s="154"/>
      <c r="FRA109" s="154"/>
      <c r="FRB109" s="154"/>
      <c r="FRC109" s="154"/>
      <c r="FRD109" s="154"/>
      <c r="FRE109" s="154"/>
      <c r="FRF109" s="154"/>
      <c r="FRG109" s="154"/>
      <c r="FRH109" s="154"/>
      <c r="FRI109" s="154"/>
      <c r="FRJ109" s="154"/>
      <c r="FRK109" s="154"/>
      <c r="FRL109" s="154"/>
      <c r="FRM109" s="154"/>
      <c r="FRN109" s="154"/>
      <c r="FRO109" s="154"/>
      <c r="FRP109" s="154"/>
      <c r="FRQ109" s="154"/>
      <c r="FRR109" s="154"/>
      <c r="FRS109" s="154"/>
      <c r="FRT109" s="154"/>
      <c r="FRU109" s="154"/>
      <c r="FRV109" s="154"/>
      <c r="FRW109" s="154"/>
      <c r="FRX109" s="154"/>
      <c r="FRY109" s="154"/>
      <c r="FRZ109" s="154"/>
      <c r="FSA109" s="154"/>
      <c r="FSB109" s="154"/>
      <c r="FSC109" s="154"/>
      <c r="FSD109" s="154"/>
      <c r="FSE109" s="154"/>
      <c r="FSF109" s="154"/>
      <c r="FSG109" s="154"/>
      <c r="FSH109" s="154"/>
      <c r="FSI109" s="154"/>
      <c r="FSJ109" s="154"/>
      <c r="FSK109" s="154"/>
      <c r="FSL109" s="154"/>
      <c r="FSM109" s="154"/>
      <c r="FSN109" s="154"/>
      <c r="FSO109" s="154"/>
      <c r="FSP109" s="154"/>
      <c r="FSQ109" s="154"/>
      <c r="FSR109" s="154"/>
      <c r="FSS109" s="154"/>
      <c r="FST109" s="154"/>
      <c r="FSU109" s="154"/>
      <c r="FSV109" s="154"/>
      <c r="FSW109" s="154"/>
      <c r="FSX109" s="154"/>
      <c r="FSY109" s="154"/>
      <c r="FSZ109" s="154"/>
      <c r="FTA109" s="154"/>
      <c r="FTB109" s="154"/>
      <c r="FTC109" s="154"/>
      <c r="FTD109" s="154"/>
      <c r="FTE109" s="154"/>
      <c r="FTF109" s="154"/>
      <c r="FTG109" s="154"/>
      <c r="FTH109" s="154"/>
      <c r="FTI109" s="154"/>
      <c r="FTJ109" s="154"/>
      <c r="FTK109" s="154"/>
      <c r="FTL109" s="154"/>
      <c r="FTM109" s="154"/>
      <c r="FTN109" s="154"/>
      <c r="FTO109" s="154"/>
      <c r="FTP109" s="154"/>
      <c r="FTQ109" s="154"/>
      <c r="FTR109" s="154"/>
      <c r="FTS109" s="154"/>
      <c r="FTT109" s="154"/>
      <c r="FTU109" s="154"/>
      <c r="FTV109" s="154"/>
      <c r="FTW109" s="154"/>
      <c r="FTX109" s="154"/>
      <c r="FTY109" s="154"/>
      <c r="FTZ109" s="154"/>
      <c r="FUA109" s="154"/>
      <c r="FUB109" s="154"/>
      <c r="FUC109" s="154"/>
      <c r="FUD109" s="154"/>
      <c r="FUE109" s="154"/>
      <c r="FUF109" s="154"/>
      <c r="FUG109" s="154"/>
      <c r="FUH109" s="154"/>
      <c r="FUI109" s="154"/>
      <c r="FUJ109" s="154"/>
      <c r="FUK109" s="154"/>
      <c r="FUL109" s="154"/>
      <c r="FUM109" s="154"/>
      <c r="FUN109" s="154"/>
      <c r="FUO109" s="154"/>
      <c r="FUP109" s="154"/>
      <c r="FUQ109" s="154"/>
      <c r="FUR109" s="154"/>
      <c r="FUS109" s="154"/>
      <c r="FUT109" s="154"/>
      <c r="FUU109" s="154"/>
      <c r="FUV109" s="154"/>
      <c r="FUW109" s="154"/>
      <c r="FUX109" s="154"/>
      <c r="FUY109" s="154"/>
      <c r="FUZ109" s="154"/>
      <c r="FVA109" s="154"/>
      <c r="FVB109" s="154"/>
      <c r="FVC109" s="154"/>
      <c r="FVD109" s="154"/>
      <c r="FVE109" s="154"/>
      <c r="FVF109" s="154"/>
      <c r="FVG109" s="154"/>
      <c r="FVH109" s="154"/>
      <c r="FVI109" s="154"/>
      <c r="FVJ109" s="154"/>
      <c r="FVK109" s="154"/>
      <c r="FVL109" s="154"/>
      <c r="FVM109" s="154"/>
      <c r="FVN109" s="154"/>
      <c r="FVO109" s="154"/>
      <c r="FVP109" s="154"/>
      <c r="FVQ109" s="154"/>
      <c r="FVR109" s="154"/>
      <c r="FVS109" s="154"/>
      <c r="FVT109" s="154"/>
      <c r="FVU109" s="154"/>
      <c r="FVV109" s="154"/>
      <c r="FVW109" s="154"/>
      <c r="FVX109" s="154"/>
      <c r="FVY109" s="154"/>
      <c r="FVZ109" s="154"/>
      <c r="FWA109" s="154"/>
      <c r="FWB109" s="154"/>
      <c r="FWC109" s="154"/>
      <c r="FWD109" s="154"/>
      <c r="FWE109" s="154"/>
      <c r="FWF109" s="154"/>
      <c r="FWG109" s="154"/>
      <c r="FWH109" s="154"/>
      <c r="FWI109" s="154"/>
      <c r="FWJ109" s="154"/>
      <c r="FWK109" s="154"/>
      <c r="FWL109" s="154"/>
      <c r="FWM109" s="154"/>
      <c r="FWN109" s="154"/>
      <c r="FWO109" s="154"/>
      <c r="FWP109" s="154"/>
      <c r="FWQ109" s="154"/>
      <c r="FWR109" s="154"/>
      <c r="FWS109" s="154"/>
      <c r="FWT109" s="154"/>
      <c r="FWU109" s="154"/>
      <c r="FWV109" s="154"/>
      <c r="FWW109" s="154"/>
      <c r="FWX109" s="154"/>
      <c r="FWY109" s="154"/>
      <c r="FWZ109" s="154"/>
      <c r="FXA109" s="154"/>
      <c r="FXB109" s="154"/>
      <c r="FXC109" s="154"/>
      <c r="FXD109" s="154"/>
      <c r="FXE109" s="154"/>
      <c r="FXF109" s="154"/>
      <c r="FXG109" s="154"/>
      <c r="FXH109" s="154"/>
      <c r="FXI109" s="154"/>
      <c r="FXJ109" s="154"/>
      <c r="FXK109" s="154"/>
      <c r="FXL109" s="154"/>
      <c r="FXM109" s="154"/>
      <c r="FXN109" s="154"/>
      <c r="FXO109" s="154"/>
      <c r="FXP109" s="154"/>
      <c r="FXQ109" s="154"/>
      <c r="FXR109" s="154"/>
      <c r="FXS109" s="154"/>
      <c r="FXT109" s="154"/>
      <c r="FXU109" s="154"/>
      <c r="FXV109" s="154"/>
      <c r="FXW109" s="154"/>
      <c r="FXX109" s="154"/>
      <c r="FXY109" s="154"/>
      <c r="FXZ109" s="154"/>
      <c r="FYA109" s="154"/>
      <c r="FYB109" s="154"/>
      <c r="FYC109" s="154"/>
      <c r="FYD109" s="154"/>
      <c r="FYE109" s="154"/>
      <c r="FYF109" s="154"/>
      <c r="FYG109" s="154"/>
      <c r="FYH109" s="154"/>
      <c r="FYI109" s="154"/>
      <c r="FYJ109" s="154"/>
      <c r="FYK109" s="154"/>
      <c r="FYL109" s="154"/>
      <c r="FYM109" s="154"/>
      <c r="FYN109" s="154"/>
      <c r="FYO109" s="154"/>
      <c r="FYP109" s="154"/>
      <c r="FYQ109" s="154"/>
      <c r="FYR109" s="154"/>
      <c r="FYS109" s="154"/>
      <c r="FYT109" s="154"/>
      <c r="FYU109" s="154"/>
      <c r="FYV109" s="154"/>
      <c r="FYW109" s="154"/>
      <c r="FYX109" s="154"/>
      <c r="FYY109" s="154"/>
      <c r="FYZ109" s="154"/>
      <c r="FZA109" s="154"/>
      <c r="FZB109" s="154"/>
      <c r="FZC109" s="154"/>
      <c r="FZD109" s="154"/>
      <c r="FZE109" s="154"/>
      <c r="FZF109" s="154"/>
      <c r="FZG109" s="154"/>
      <c r="FZH109" s="154"/>
      <c r="FZI109" s="154"/>
      <c r="FZJ109" s="154"/>
      <c r="FZK109" s="154"/>
      <c r="FZL109" s="154"/>
      <c r="FZM109" s="154"/>
      <c r="FZN109" s="154"/>
      <c r="FZO109" s="154"/>
      <c r="FZP109" s="154"/>
      <c r="FZQ109" s="154"/>
      <c r="FZR109" s="154"/>
      <c r="FZS109" s="154"/>
      <c r="FZT109" s="154"/>
      <c r="FZU109" s="154"/>
      <c r="FZV109" s="154"/>
      <c r="FZW109" s="154"/>
      <c r="FZX109" s="154"/>
      <c r="FZY109" s="154"/>
      <c r="FZZ109" s="154"/>
      <c r="GAA109" s="154"/>
      <c r="GAB109" s="154"/>
      <c r="GAC109" s="154"/>
      <c r="GAD109" s="154"/>
      <c r="GAE109" s="154"/>
      <c r="GAF109" s="154"/>
      <c r="GAG109" s="154"/>
      <c r="GAH109" s="154"/>
      <c r="GAI109" s="154"/>
      <c r="GAJ109" s="154"/>
      <c r="GAK109" s="154"/>
      <c r="GAL109" s="154"/>
      <c r="GAM109" s="154"/>
      <c r="GAN109" s="154"/>
      <c r="GAO109" s="154"/>
      <c r="GAP109" s="154"/>
      <c r="GAQ109" s="154"/>
      <c r="GAR109" s="154"/>
      <c r="GAS109" s="154"/>
      <c r="GAT109" s="154"/>
      <c r="GAU109" s="154"/>
      <c r="GAV109" s="154"/>
      <c r="GAW109" s="154"/>
      <c r="GAX109" s="154"/>
      <c r="GAY109" s="154"/>
      <c r="GAZ109" s="154"/>
      <c r="GBA109" s="154"/>
      <c r="GBB109" s="154"/>
      <c r="GBC109" s="154"/>
      <c r="GBD109" s="154"/>
      <c r="GBE109" s="154"/>
      <c r="GBF109" s="154"/>
      <c r="GBG109" s="154"/>
      <c r="GBH109" s="154"/>
      <c r="GBI109" s="154"/>
      <c r="GBJ109" s="154"/>
      <c r="GBK109" s="154"/>
      <c r="GBL109" s="154"/>
      <c r="GBM109" s="154"/>
      <c r="GBN109" s="154"/>
      <c r="GBO109" s="154"/>
      <c r="GBP109" s="154"/>
      <c r="GBQ109" s="154"/>
      <c r="GBR109" s="154"/>
      <c r="GBS109" s="154"/>
      <c r="GBT109" s="154"/>
      <c r="GBU109" s="154"/>
      <c r="GBV109" s="154"/>
      <c r="GBW109" s="154"/>
      <c r="GBX109" s="154"/>
      <c r="GBY109" s="154"/>
      <c r="GBZ109" s="154"/>
      <c r="GCA109" s="154"/>
      <c r="GCB109" s="154"/>
      <c r="GCC109" s="154"/>
      <c r="GCD109" s="154"/>
      <c r="GCE109" s="154"/>
      <c r="GCF109" s="154"/>
      <c r="GCG109" s="154"/>
      <c r="GCH109" s="154"/>
      <c r="GCI109" s="154"/>
      <c r="GCJ109" s="154"/>
      <c r="GCK109" s="154"/>
      <c r="GCL109" s="154"/>
      <c r="GCM109" s="154"/>
      <c r="GCN109" s="154"/>
      <c r="GCO109" s="154"/>
      <c r="GCP109" s="154"/>
      <c r="GCQ109" s="154"/>
      <c r="GCR109" s="154"/>
      <c r="GCS109" s="154"/>
      <c r="GCT109" s="154"/>
      <c r="GCU109" s="154"/>
      <c r="GCV109" s="154"/>
      <c r="GCW109" s="154"/>
      <c r="GCX109" s="154"/>
      <c r="GCY109" s="154"/>
      <c r="GCZ109" s="154"/>
      <c r="GDA109" s="154"/>
      <c r="GDB109" s="154"/>
      <c r="GDC109" s="154"/>
      <c r="GDD109" s="154"/>
      <c r="GDE109" s="154"/>
      <c r="GDF109" s="154"/>
      <c r="GDG109" s="154"/>
      <c r="GDH109" s="154"/>
      <c r="GDI109" s="154"/>
      <c r="GDJ109" s="154"/>
      <c r="GDK109" s="154"/>
      <c r="GDL109" s="154"/>
      <c r="GDM109" s="154"/>
      <c r="GDN109" s="154"/>
      <c r="GDO109" s="154"/>
      <c r="GDP109" s="154"/>
      <c r="GDQ109" s="154"/>
      <c r="GDR109" s="154"/>
      <c r="GDS109" s="154"/>
      <c r="GDT109" s="154"/>
      <c r="GDU109" s="154"/>
      <c r="GDV109" s="154"/>
      <c r="GDW109" s="154"/>
      <c r="GDX109" s="154"/>
      <c r="GDY109" s="154"/>
      <c r="GDZ109" s="154"/>
      <c r="GEA109" s="154"/>
      <c r="GEB109" s="154"/>
      <c r="GEC109" s="154"/>
      <c r="GED109" s="154"/>
      <c r="GEE109" s="154"/>
      <c r="GEF109" s="154"/>
      <c r="GEG109" s="154"/>
      <c r="GEH109" s="154"/>
      <c r="GEI109" s="154"/>
      <c r="GEJ109" s="154"/>
      <c r="GEK109" s="154"/>
      <c r="GEL109" s="154"/>
      <c r="GEM109" s="154"/>
      <c r="GEN109" s="154"/>
      <c r="GEO109" s="154"/>
      <c r="GEP109" s="154"/>
      <c r="GEQ109" s="154"/>
      <c r="GER109" s="154"/>
      <c r="GES109" s="154"/>
      <c r="GET109" s="154"/>
      <c r="GEU109" s="154"/>
      <c r="GEV109" s="154"/>
      <c r="GEW109" s="154"/>
      <c r="GEX109" s="154"/>
      <c r="GEY109" s="154"/>
      <c r="GEZ109" s="154"/>
      <c r="GFA109" s="154"/>
      <c r="GFB109" s="154"/>
      <c r="GFC109" s="154"/>
      <c r="GFD109" s="154"/>
      <c r="GFE109" s="154"/>
      <c r="GFF109" s="154"/>
      <c r="GFG109" s="154"/>
      <c r="GFH109" s="154"/>
      <c r="GFI109" s="154"/>
      <c r="GFJ109" s="154"/>
      <c r="GFK109" s="154"/>
      <c r="GFL109" s="154"/>
      <c r="GFM109" s="154"/>
      <c r="GFN109" s="154"/>
      <c r="GFO109" s="154"/>
      <c r="GFP109" s="154"/>
      <c r="GFQ109" s="154"/>
      <c r="GFR109" s="154"/>
      <c r="GFS109" s="154"/>
      <c r="GFT109" s="154"/>
      <c r="GFU109" s="154"/>
      <c r="GFV109" s="154"/>
      <c r="GFW109" s="154"/>
      <c r="GFX109" s="154"/>
      <c r="GFY109" s="154"/>
      <c r="GFZ109" s="154"/>
      <c r="GGA109" s="154"/>
      <c r="GGB109" s="154"/>
      <c r="GGC109" s="154"/>
      <c r="GGD109" s="154"/>
      <c r="GGE109" s="154"/>
      <c r="GGF109" s="154"/>
      <c r="GGG109" s="154"/>
      <c r="GGH109" s="154"/>
      <c r="GGI109" s="154"/>
      <c r="GGJ109" s="154"/>
      <c r="GGK109" s="154"/>
      <c r="GGL109" s="154"/>
      <c r="GGM109" s="154"/>
      <c r="GGN109" s="154"/>
      <c r="GGO109" s="154"/>
      <c r="GGP109" s="154"/>
      <c r="GGQ109" s="154"/>
      <c r="GGR109" s="154"/>
      <c r="GGS109" s="154"/>
      <c r="GGT109" s="154"/>
      <c r="GGU109" s="154"/>
      <c r="GGV109" s="154"/>
      <c r="GGW109" s="154"/>
      <c r="GGX109" s="154"/>
      <c r="GGY109" s="154"/>
      <c r="GGZ109" s="154"/>
      <c r="GHA109" s="154"/>
      <c r="GHB109" s="154"/>
      <c r="GHC109" s="154"/>
      <c r="GHD109" s="154"/>
      <c r="GHE109" s="154"/>
      <c r="GHF109" s="154"/>
      <c r="GHG109" s="154"/>
      <c r="GHH109" s="154"/>
      <c r="GHI109" s="154"/>
      <c r="GHJ109" s="154"/>
      <c r="GHK109" s="154"/>
      <c r="GHL109" s="154"/>
      <c r="GHM109" s="154"/>
      <c r="GHN109" s="154"/>
      <c r="GHO109" s="154"/>
      <c r="GHP109" s="154"/>
      <c r="GHQ109" s="154"/>
      <c r="GHR109" s="154"/>
      <c r="GHS109" s="154"/>
      <c r="GHT109" s="154"/>
      <c r="GHU109" s="154"/>
      <c r="GHV109" s="154"/>
      <c r="GHW109" s="154"/>
      <c r="GHX109" s="154"/>
      <c r="GHY109" s="154"/>
      <c r="GHZ109" s="154"/>
      <c r="GIA109" s="154"/>
      <c r="GIB109" s="154"/>
      <c r="GIC109" s="154"/>
      <c r="GID109" s="154"/>
      <c r="GIE109" s="154"/>
      <c r="GIF109" s="154"/>
      <c r="GIG109" s="154"/>
      <c r="GIH109" s="154"/>
      <c r="GII109" s="154"/>
      <c r="GIJ109" s="154"/>
      <c r="GIK109" s="154"/>
      <c r="GIL109" s="154"/>
      <c r="GIM109" s="154"/>
      <c r="GIN109" s="154"/>
      <c r="GIO109" s="154"/>
      <c r="GIP109" s="154"/>
      <c r="GIQ109" s="154"/>
      <c r="GIR109" s="154"/>
      <c r="GIS109" s="154"/>
      <c r="GIT109" s="154"/>
      <c r="GIU109" s="154"/>
      <c r="GIV109" s="154"/>
      <c r="GIW109" s="154"/>
      <c r="GIX109" s="154"/>
      <c r="GIY109" s="154"/>
      <c r="GIZ109" s="154"/>
      <c r="GJA109" s="154"/>
      <c r="GJB109" s="154"/>
      <c r="GJC109" s="154"/>
      <c r="GJD109" s="154"/>
      <c r="GJE109" s="154"/>
      <c r="GJF109" s="154"/>
      <c r="GJG109" s="154"/>
      <c r="GJH109" s="154"/>
      <c r="GJI109" s="154"/>
      <c r="GJJ109" s="154"/>
      <c r="GJK109" s="154"/>
      <c r="GJL109" s="154"/>
      <c r="GJM109" s="154"/>
      <c r="GJN109" s="154"/>
      <c r="GJO109" s="154"/>
      <c r="GJP109" s="154"/>
      <c r="GJQ109" s="154"/>
      <c r="GJR109" s="154"/>
      <c r="GJS109" s="154"/>
      <c r="GJT109" s="154"/>
      <c r="GJU109" s="154"/>
      <c r="GJV109" s="154"/>
      <c r="GJW109" s="154"/>
      <c r="GJX109" s="154"/>
      <c r="GJY109" s="154"/>
      <c r="GJZ109" s="154"/>
      <c r="GKA109" s="154"/>
      <c r="GKB109" s="154"/>
      <c r="GKC109" s="154"/>
      <c r="GKD109" s="154"/>
      <c r="GKE109" s="154"/>
      <c r="GKF109" s="154"/>
      <c r="GKG109" s="154"/>
      <c r="GKH109" s="154"/>
      <c r="GKI109" s="154"/>
      <c r="GKJ109" s="154"/>
      <c r="GKK109" s="154"/>
      <c r="GKL109" s="154"/>
      <c r="GKM109" s="154"/>
      <c r="GKN109" s="154"/>
      <c r="GKO109" s="154"/>
      <c r="GKP109" s="154"/>
      <c r="GKQ109" s="154"/>
      <c r="GKR109" s="154"/>
      <c r="GKS109" s="154"/>
      <c r="GKT109" s="154"/>
      <c r="GKU109" s="154"/>
      <c r="GKV109" s="154"/>
      <c r="GKW109" s="154"/>
      <c r="GKX109" s="154"/>
      <c r="GKY109" s="154"/>
      <c r="GKZ109" s="154"/>
      <c r="GLA109" s="154"/>
      <c r="GLB109" s="154"/>
      <c r="GLC109" s="154"/>
      <c r="GLD109" s="154"/>
      <c r="GLE109" s="154"/>
      <c r="GLF109" s="154"/>
      <c r="GLG109" s="154"/>
      <c r="GLH109" s="154"/>
      <c r="GLI109" s="154"/>
      <c r="GLJ109" s="154"/>
      <c r="GLK109" s="154"/>
      <c r="GLL109" s="154"/>
      <c r="GLM109" s="154"/>
      <c r="GLN109" s="154"/>
      <c r="GLO109" s="154"/>
      <c r="GLP109" s="154"/>
      <c r="GLQ109" s="154"/>
      <c r="GLR109" s="154"/>
      <c r="GLS109" s="154"/>
      <c r="GLT109" s="154"/>
      <c r="GLU109" s="154"/>
      <c r="GLV109" s="154"/>
      <c r="GLW109" s="154"/>
      <c r="GLX109" s="154"/>
      <c r="GLY109" s="154"/>
      <c r="GLZ109" s="154"/>
      <c r="GMA109" s="154"/>
      <c r="GMB109" s="154"/>
      <c r="GMC109" s="154"/>
      <c r="GMD109" s="154"/>
      <c r="GME109" s="154"/>
      <c r="GMF109" s="154"/>
      <c r="GMG109" s="154"/>
      <c r="GMH109" s="154"/>
      <c r="GMI109" s="154"/>
      <c r="GMJ109" s="154"/>
      <c r="GMK109" s="154"/>
      <c r="GML109" s="154"/>
      <c r="GMM109" s="154"/>
      <c r="GMN109" s="154"/>
      <c r="GMO109" s="154"/>
      <c r="GMP109" s="154"/>
      <c r="GMQ109" s="154"/>
      <c r="GMR109" s="154"/>
      <c r="GMS109" s="154"/>
      <c r="GMT109" s="154"/>
      <c r="GMU109" s="154"/>
      <c r="GMV109" s="154"/>
      <c r="GMW109" s="154"/>
      <c r="GMX109" s="154"/>
      <c r="GMY109" s="154"/>
      <c r="GMZ109" s="154"/>
      <c r="GNA109" s="154"/>
      <c r="GNB109" s="154"/>
      <c r="GNC109" s="154"/>
      <c r="GND109" s="154"/>
      <c r="GNE109" s="154"/>
      <c r="GNF109" s="154"/>
      <c r="GNG109" s="154"/>
      <c r="GNH109" s="154"/>
      <c r="GNI109" s="154"/>
      <c r="GNJ109" s="154"/>
      <c r="GNK109" s="154"/>
      <c r="GNL109" s="154"/>
      <c r="GNM109" s="154"/>
      <c r="GNN109" s="154"/>
      <c r="GNO109" s="154"/>
      <c r="GNP109" s="154"/>
      <c r="GNQ109" s="154"/>
      <c r="GNR109" s="154"/>
      <c r="GNS109" s="154"/>
      <c r="GNT109" s="154"/>
      <c r="GNU109" s="154"/>
      <c r="GNV109" s="154"/>
      <c r="GNW109" s="154"/>
      <c r="GNX109" s="154"/>
      <c r="GNY109" s="154"/>
      <c r="GNZ109" s="154"/>
      <c r="GOA109" s="154"/>
      <c r="GOB109" s="154"/>
      <c r="GOC109" s="154"/>
      <c r="GOD109" s="154"/>
      <c r="GOE109" s="154"/>
      <c r="GOF109" s="154"/>
      <c r="GOG109" s="154"/>
      <c r="GOH109" s="154"/>
      <c r="GOI109" s="154"/>
      <c r="GOJ109" s="154"/>
      <c r="GOK109" s="154"/>
      <c r="GOL109" s="154"/>
      <c r="GOM109" s="154"/>
      <c r="GON109" s="154"/>
      <c r="GOO109" s="154"/>
      <c r="GOP109" s="154"/>
      <c r="GOQ109" s="154"/>
      <c r="GOR109" s="154"/>
      <c r="GOS109" s="154"/>
      <c r="GOT109" s="154"/>
      <c r="GOU109" s="154"/>
      <c r="GOV109" s="154"/>
      <c r="GOW109" s="154"/>
      <c r="GOX109" s="154"/>
      <c r="GOY109" s="154"/>
      <c r="GOZ109" s="154"/>
      <c r="GPA109" s="154"/>
      <c r="GPB109" s="154"/>
      <c r="GPC109" s="154"/>
      <c r="GPD109" s="154"/>
      <c r="GPE109" s="154"/>
      <c r="GPF109" s="154"/>
      <c r="GPG109" s="154"/>
      <c r="GPH109" s="154"/>
      <c r="GPI109" s="154"/>
      <c r="GPJ109" s="154"/>
      <c r="GPK109" s="154"/>
      <c r="GPL109" s="154"/>
      <c r="GPM109" s="154"/>
      <c r="GPN109" s="154"/>
      <c r="GPO109" s="154"/>
      <c r="GPP109" s="154"/>
      <c r="GPQ109" s="154"/>
      <c r="GPR109" s="154"/>
      <c r="GPS109" s="154"/>
      <c r="GPT109" s="154"/>
      <c r="GPU109" s="154"/>
      <c r="GPV109" s="154"/>
      <c r="GPW109" s="154"/>
      <c r="GPX109" s="154"/>
      <c r="GPY109" s="154"/>
      <c r="GPZ109" s="154"/>
      <c r="GQA109" s="154"/>
      <c r="GQB109" s="154"/>
      <c r="GQC109" s="154"/>
      <c r="GQD109" s="154"/>
      <c r="GQE109" s="154"/>
      <c r="GQF109" s="154"/>
      <c r="GQG109" s="154"/>
      <c r="GQH109" s="154"/>
      <c r="GQI109" s="154"/>
      <c r="GQJ109" s="154"/>
      <c r="GQK109" s="154"/>
      <c r="GQL109" s="154"/>
      <c r="GQM109" s="154"/>
      <c r="GQN109" s="154"/>
      <c r="GQO109" s="154"/>
      <c r="GQP109" s="154"/>
      <c r="GQQ109" s="154"/>
      <c r="GQR109" s="154"/>
      <c r="GQS109" s="154"/>
      <c r="GQT109" s="154"/>
      <c r="GQU109" s="154"/>
      <c r="GQV109" s="154"/>
      <c r="GQW109" s="154"/>
      <c r="GQX109" s="154"/>
      <c r="GQY109" s="154"/>
      <c r="GQZ109" s="154"/>
      <c r="GRA109" s="154"/>
      <c r="GRB109" s="154"/>
      <c r="GRC109" s="154"/>
      <c r="GRD109" s="154"/>
      <c r="GRE109" s="154"/>
      <c r="GRF109" s="154"/>
      <c r="GRG109" s="154"/>
      <c r="GRH109" s="154"/>
      <c r="GRI109" s="154"/>
      <c r="GRJ109" s="154"/>
      <c r="GRK109" s="154"/>
      <c r="GRL109" s="154"/>
      <c r="GRM109" s="154"/>
      <c r="GRN109" s="154"/>
      <c r="GRO109" s="154"/>
      <c r="GRP109" s="154"/>
      <c r="GRQ109" s="154"/>
      <c r="GRR109" s="154"/>
      <c r="GRS109" s="154"/>
      <c r="GRT109" s="154"/>
      <c r="GRU109" s="154"/>
      <c r="GRV109" s="154"/>
      <c r="GRW109" s="154"/>
      <c r="GRX109" s="154"/>
      <c r="GRY109" s="154"/>
      <c r="GRZ109" s="154"/>
      <c r="GSA109" s="154"/>
      <c r="GSB109" s="154"/>
      <c r="GSC109" s="154"/>
      <c r="GSD109" s="154"/>
      <c r="GSE109" s="154"/>
      <c r="GSF109" s="154"/>
      <c r="GSG109" s="154"/>
      <c r="GSH109" s="154"/>
      <c r="GSI109" s="154"/>
      <c r="GSJ109" s="154"/>
      <c r="GSK109" s="154"/>
      <c r="GSL109" s="154"/>
      <c r="GSM109" s="154"/>
      <c r="GSN109" s="154"/>
      <c r="GSO109" s="154"/>
      <c r="GSP109" s="154"/>
      <c r="GSQ109" s="154"/>
      <c r="GSR109" s="154"/>
      <c r="GSS109" s="154"/>
      <c r="GST109" s="154"/>
      <c r="GSU109" s="154"/>
      <c r="GSV109" s="154"/>
      <c r="GSW109" s="154"/>
      <c r="GSX109" s="154"/>
      <c r="GSY109" s="154"/>
      <c r="GSZ109" s="154"/>
      <c r="GTA109" s="154"/>
      <c r="GTB109" s="154"/>
      <c r="GTC109" s="154"/>
      <c r="GTD109" s="154"/>
      <c r="GTE109" s="154"/>
      <c r="GTF109" s="154"/>
      <c r="GTG109" s="154"/>
      <c r="GTH109" s="154"/>
      <c r="GTI109" s="154"/>
      <c r="GTJ109" s="154"/>
      <c r="GTK109" s="154"/>
      <c r="GTL109" s="154"/>
      <c r="GTM109" s="154"/>
      <c r="GTN109" s="154"/>
      <c r="GTO109" s="154"/>
      <c r="GTP109" s="154"/>
      <c r="GTQ109" s="154"/>
      <c r="GTR109" s="154"/>
      <c r="GTS109" s="154"/>
      <c r="GTT109" s="154"/>
      <c r="GTU109" s="154"/>
      <c r="GTV109" s="154"/>
      <c r="GTW109" s="154"/>
      <c r="GTX109" s="154"/>
      <c r="GTY109" s="154"/>
      <c r="GTZ109" s="154"/>
      <c r="GUA109" s="154"/>
      <c r="GUB109" s="154"/>
      <c r="GUC109" s="154"/>
      <c r="GUD109" s="154"/>
      <c r="GUE109" s="154"/>
      <c r="GUF109" s="154"/>
      <c r="GUG109" s="154"/>
      <c r="GUH109" s="154"/>
      <c r="GUI109" s="154"/>
      <c r="GUJ109" s="154"/>
      <c r="GUK109" s="154"/>
      <c r="GUL109" s="154"/>
      <c r="GUM109" s="154"/>
      <c r="GUN109" s="154"/>
      <c r="GUO109" s="154"/>
      <c r="GUP109" s="154"/>
      <c r="GUQ109" s="154"/>
      <c r="GUR109" s="154"/>
      <c r="GUS109" s="154"/>
      <c r="GUT109" s="154"/>
      <c r="GUU109" s="154"/>
      <c r="GUV109" s="154"/>
      <c r="GUW109" s="154"/>
      <c r="GUX109" s="154"/>
      <c r="GUY109" s="154"/>
      <c r="GUZ109" s="154"/>
      <c r="GVA109" s="154"/>
      <c r="GVB109" s="154"/>
      <c r="GVC109" s="154"/>
      <c r="GVD109" s="154"/>
      <c r="GVE109" s="154"/>
      <c r="GVF109" s="154"/>
      <c r="GVG109" s="154"/>
      <c r="GVH109" s="154"/>
      <c r="GVI109" s="154"/>
      <c r="GVJ109" s="154"/>
      <c r="GVK109" s="154"/>
      <c r="GVL109" s="154"/>
      <c r="GVM109" s="154"/>
      <c r="GVN109" s="154"/>
      <c r="GVO109" s="154"/>
      <c r="GVP109" s="154"/>
      <c r="GVQ109" s="154"/>
      <c r="GVR109" s="154"/>
      <c r="GVS109" s="154"/>
      <c r="GVT109" s="154"/>
      <c r="GVU109" s="154"/>
      <c r="GVV109" s="154"/>
      <c r="GVW109" s="154"/>
      <c r="GVX109" s="154"/>
      <c r="GVY109" s="154"/>
      <c r="GVZ109" s="154"/>
      <c r="GWA109" s="154"/>
      <c r="GWB109" s="154"/>
      <c r="GWC109" s="154"/>
      <c r="GWD109" s="154"/>
      <c r="GWE109" s="154"/>
      <c r="GWF109" s="154"/>
      <c r="GWG109" s="154"/>
      <c r="GWH109" s="154"/>
      <c r="GWI109" s="154"/>
      <c r="GWJ109" s="154"/>
      <c r="GWK109" s="154"/>
      <c r="GWL109" s="154"/>
      <c r="GWM109" s="154"/>
      <c r="GWN109" s="154"/>
      <c r="GWO109" s="154"/>
      <c r="GWP109" s="154"/>
      <c r="GWQ109" s="154"/>
      <c r="GWR109" s="154"/>
      <c r="GWS109" s="154"/>
      <c r="GWT109" s="154"/>
      <c r="GWU109" s="154"/>
      <c r="GWV109" s="154"/>
      <c r="GWW109" s="154"/>
      <c r="GWX109" s="154"/>
      <c r="GWY109" s="154"/>
      <c r="GWZ109" s="154"/>
      <c r="GXA109" s="154"/>
      <c r="GXB109" s="154"/>
      <c r="GXC109" s="154"/>
      <c r="GXD109" s="154"/>
      <c r="GXE109" s="154"/>
      <c r="GXF109" s="154"/>
      <c r="GXG109" s="154"/>
      <c r="GXH109" s="154"/>
      <c r="GXI109" s="154"/>
      <c r="GXJ109" s="154"/>
      <c r="GXK109" s="154"/>
      <c r="GXL109" s="154"/>
      <c r="GXM109" s="154"/>
      <c r="GXN109" s="154"/>
      <c r="GXO109" s="154"/>
      <c r="GXP109" s="154"/>
      <c r="GXQ109" s="154"/>
      <c r="GXR109" s="154"/>
      <c r="GXS109" s="154"/>
      <c r="GXT109" s="154"/>
      <c r="GXU109" s="154"/>
      <c r="GXV109" s="154"/>
      <c r="GXW109" s="154"/>
      <c r="GXX109" s="154"/>
      <c r="GXY109" s="154"/>
      <c r="GXZ109" s="154"/>
      <c r="GYA109" s="154"/>
      <c r="GYB109" s="154"/>
      <c r="GYC109" s="154"/>
      <c r="GYD109" s="154"/>
      <c r="GYE109" s="154"/>
      <c r="GYF109" s="154"/>
      <c r="GYG109" s="154"/>
      <c r="GYH109" s="154"/>
      <c r="GYI109" s="154"/>
      <c r="GYJ109" s="154"/>
      <c r="GYK109" s="154"/>
      <c r="GYL109" s="154"/>
      <c r="GYM109" s="154"/>
      <c r="GYN109" s="154"/>
      <c r="GYO109" s="154"/>
      <c r="GYP109" s="154"/>
      <c r="GYQ109" s="154"/>
      <c r="GYR109" s="154"/>
      <c r="GYS109" s="154"/>
      <c r="GYT109" s="154"/>
      <c r="GYU109" s="154"/>
      <c r="GYV109" s="154"/>
      <c r="GYW109" s="154"/>
      <c r="GYX109" s="154"/>
      <c r="GYY109" s="154"/>
      <c r="GYZ109" s="154"/>
      <c r="GZA109" s="154"/>
      <c r="GZB109" s="154"/>
      <c r="GZC109" s="154"/>
      <c r="GZD109" s="154"/>
      <c r="GZE109" s="154"/>
      <c r="GZF109" s="154"/>
      <c r="GZG109" s="154"/>
      <c r="GZH109" s="154"/>
      <c r="GZI109" s="154"/>
      <c r="GZJ109" s="154"/>
      <c r="GZK109" s="154"/>
      <c r="GZL109" s="154"/>
      <c r="GZM109" s="154"/>
      <c r="GZN109" s="154"/>
      <c r="GZO109" s="154"/>
      <c r="GZP109" s="154"/>
      <c r="GZQ109" s="154"/>
      <c r="GZR109" s="154"/>
      <c r="GZS109" s="154"/>
      <c r="GZT109" s="154"/>
      <c r="GZU109" s="154"/>
      <c r="GZV109" s="154"/>
      <c r="GZW109" s="154"/>
      <c r="GZX109" s="154"/>
      <c r="GZY109" s="154"/>
      <c r="GZZ109" s="154"/>
      <c r="HAA109" s="154"/>
      <c r="HAB109" s="154"/>
      <c r="HAC109" s="154"/>
      <c r="HAD109" s="154"/>
      <c r="HAE109" s="154"/>
      <c r="HAF109" s="154"/>
      <c r="HAG109" s="154"/>
      <c r="HAH109" s="154"/>
      <c r="HAI109" s="154"/>
      <c r="HAJ109" s="154"/>
      <c r="HAK109" s="154"/>
      <c r="HAL109" s="154"/>
      <c r="HAM109" s="154"/>
      <c r="HAN109" s="154"/>
      <c r="HAO109" s="154"/>
      <c r="HAP109" s="154"/>
      <c r="HAQ109" s="154"/>
      <c r="HAR109" s="154"/>
      <c r="HAS109" s="154"/>
      <c r="HAT109" s="154"/>
      <c r="HAU109" s="154"/>
      <c r="HAV109" s="154"/>
      <c r="HAW109" s="154"/>
      <c r="HAX109" s="154"/>
      <c r="HAY109" s="154"/>
      <c r="HAZ109" s="154"/>
      <c r="HBA109" s="154"/>
      <c r="HBB109" s="154"/>
      <c r="HBC109" s="154"/>
      <c r="HBD109" s="154"/>
      <c r="HBE109" s="154"/>
      <c r="HBF109" s="154"/>
      <c r="HBG109" s="154"/>
      <c r="HBH109" s="154"/>
      <c r="HBI109" s="154"/>
      <c r="HBJ109" s="154"/>
      <c r="HBK109" s="154"/>
      <c r="HBL109" s="154"/>
      <c r="HBM109" s="154"/>
      <c r="HBN109" s="154"/>
      <c r="HBO109" s="154"/>
      <c r="HBP109" s="154"/>
      <c r="HBQ109" s="154"/>
      <c r="HBR109" s="154"/>
      <c r="HBS109" s="154"/>
      <c r="HBT109" s="154"/>
      <c r="HBU109" s="154"/>
      <c r="HBV109" s="154"/>
      <c r="HBW109" s="154"/>
      <c r="HBX109" s="154"/>
      <c r="HBY109" s="154"/>
      <c r="HBZ109" s="154"/>
      <c r="HCA109" s="154"/>
      <c r="HCB109" s="154"/>
      <c r="HCC109" s="154"/>
      <c r="HCD109" s="154"/>
      <c r="HCE109" s="154"/>
      <c r="HCF109" s="154"/>
      <c r="HCG109" s="154"/>
      <c r="HCH109" s="154"/>
      <c r="HCI109" s="154"/>
      <c r="HCJ109" s="154"/>
      <c r="HCK109" s="154"/>
      <c r="HCL109" s="154"/>
      <c r="HCM109" s="154"/>
      <c r="HCN109" s="154"/>
      <c r="HCO109" s="154"/>
      <c r="HCP109" s="154"/>
      <c r="HCQ109" s="154"/>
      <c r="HCR109" s="154"/>
      <c r="HCS109" s="154"/>
      <c r="HCT109" s="154"/>
      <c r="HCU109" s="154"/>
      <c r="HCV109" s="154"/>
      <c r="HCW109" s="154"/>
      <c r="HCX109" s="154"/>
      <c r="HCY109" s="154"/>
      <c r="HCZ109" s="154"/>
      <c r="HDA109" s="154"/>
      <c r="HDB109" s="154"/>
      <c r="HDC109" s="154"/>
      <c r="HDD109" s="154"/>
      <c r="HDE109" s="154"/>
      <c r="HDF109" s="154"/>
      <c r="HDG109" s="154"/>
      <c r="HDH109" s="154"/>
      <c r="HDI109" s="154"/>
      <c r="HDJ109" s="154"/>
      <c r="HDK109" s="154"/>
      <c r="HDL109" s="154"/>
      <c r="HDM109" s="154"/>
      <c r="HDN109" s="154"/>
      <c r="HDO109" s="154"/>
      <c r="HDP109" s="154"/>
      <c r="HDQ109" s="154"/>
      <c r="HDR109" s="154"/>
      <c r="HDS109" s="154"/>
      <c r="HDT109" s="154"/>
      <c r="HDU109" s="154"/>
      <c r="HDV109" s="154"/>
      <c r="HDW109" s="154"/>
      <c r="HDX109" s="154"/>
      <c r="HDY109" s="154"/>
      <c r="HDZ109" s="154"/>
      <c r="HEA109" s="154"/>
      <c r="HEB109" s="154"/>
      <c r="HEC109" s="154"/>
      <c r="HED109" s="154"/>
      <c r="HEE109" s="154"/>
      <c r="HEF109" s="154"/>
      <c r="HEG109" s="154"/>
      <c r="HEH109" s="154"/>
      <c r="HEI109" s="154"/>
      <c r="HEJ109" s="154"/>
      <c r="HEK109" s="154"/>
      <c r="HEL109" s="154"/>
      <c r="HEM109" s="154"/>
      <c r="HEN109" s="154"/>
      <c r="HEO109" s="154"/>
      <c r="HEP109" s="154"/>
      <c r="HEQ109" s="154"/>
      <c r="HER109" s="154"/>
      <c r="HES109" s="154"/>
      <c r="HET109" s="154"/>
      <c r="HEU109" s="154"/>
      <c r="HEV109" s="154"/>
      <c r="HEW109" s="154"/>
      <c r="HEX109" s="154"/>
      <c r="HEY109" s="154"/>
      <c r="HEZ109" s="154"/>
      <c r="HFA109" s="154"/>
      <c r="HFB109" s="154"/>
      <c r="HFC109" s="154"/>
      <c r="HFD109" s="154"/>
      <c r="HFE109" s="154"/>
      <c r="HFF109" s="154"/>
      <c r="HFG109" s="154"/>
      <c r="HFH109" s="154"/>
      <c r="HFI109" s="154"/>
      <c r="HFJ109" s="154"/>
      <c r="HFK109" s="154"/>
      <c r="HFL109" s="154"/>
      <c r="HFM109" s="154"/>
      <c r="HFN109" s="154"/>
      <c r="HFO109" s="154"/>
      <c r="HFP109" s="154"/>
      <c r="HFQ109" s="154"/>
      <c r="HFR109" s="154"/>
      <c r="HFS109" s="154"/>
      <c r="HFT109" s="154"/>
      <c r="HFU109" s="154"/>
      <c r="HFV109" s="154"/>
      <c r="HFW109" s="154"/>
      <c r="HFX109" s="154"/>
      <c r="HFY109" s="154"/>
      <c r="HFZ109" s="154"/>
      <c r="HGA109" s="154"/>
      <c r="HGB109" s="154"/>
      <c r="HGC109" s="154"/>
      <c r="HGD109" s="154"/>
      <c r="HGE109" s="154"/>
      <c r="HGF109" s="154"/>
      <c r="HGG109" s="154"/>
      <c r="HGH109" s="154"/>
      <c r="HGI109" s="154"/>
      <c r="HGJ109" s="154"/>
      <c r="HGK109" s="154"/>
      <c r="HGL109" s="154"/>
      <c r="HGM109" s="154"/>
      <c r="HGN109" s="154"/>
      <c r="HGO109" s="154"/>
      <c r="HGP109" s="154"/>
      <c r="HGQ109" s="154"/>
      <c r="HGR109" s="154"/>
      <c r="HGS109" s="154"/>
      <c r="HGT109" s="154"/>
      <c r="HGU109" s="154"/>
      <c r="HGV109" s="154"/>
      <c r="HGW109" s="154"/>
      <c r="HGX109" s="154"/>
      <c r="HGY109" s="154"/>
      <c r="HGZ109" s="154"/>
      <c r="HHA109" s="154"/>
      <c r="HHB109" s="154"/>
      <c r="HHC109" s="154"/>
      <c r="HHD109" s="154"/>
      <c r="HHE109" s="154"/>
      <c r="HHF109" s="154"/>
      <c r="HHG109" s="154"/>
      <c r="HHH109" s="154"/>
      <c r="HHI109" s="154"/>
      <c r="HHJ109" s="154"/>
      <c r="HHK109" s="154"/>
      <c r="HHL109" s="154"/>
      <c r="HHM109" s="154"/>
      <c r="HHN109" s="154"/>
      <c r="HHO109" s="154"/>
      <c r="HHP109" s="154"/>
      <c r="HHQ109" s="154"/>
      <c r="HHR109" s="154"/>
      <c r="HHS109" s="154"/>
      <c r="HHT109" s="154"/>
      <c r="HHU109" s="154"/>
      <c r="HHV109" s="154"/>
      <c r="HHW109" s="154"/>
      <c r="HHX109" s="154"/>
      <c r="HHY109" s="154"/>
      <c r="HHZ109" s="154"/>
      <c r="HIA109" s="154"/>
      <c r="HIB109" s="154"/>
      <c r="HIC109" s="154"/>
      <c r="HID109" s="154"/>
      <c r="HIE109" s="154"/>
      <c r="HIF109" s="154"/>
      <c r="HIG109" s="154"/>
      <c r="HIH109" s="154"/>
      <c r="HII109" s="154"/>
      <c r="HIJ109" s="154"/>
      <c r="HIK109" s="154"/>
      <c r="HIL109" s="154"/>
      <c r="HIM109" s="154"/>
      <c r="HIN109" s="154"/>
      <c r="HIO109" s="154"/>
      <c r="HIP109" s="154"/>
      <c r="HIQ109" s="154"/>
      <c r="HIR109" s="154"/>
      <c r="HIS109" s="154"/>
      <c r="HIT109" s="154"/>
      <c r="HIU109" s="154"/>
      <c r="HIV109" s="154"/>
      <c r="HIW109" s="154"/>
      <c r="HIX109" s="154"/>
      <c r="HIY109" s="154"/>
      <c r="HIZ109" s="154"/>
      <c r="HJA109" s="154"/>
      <c r="HJB109" s="154"/>
      <c r="HJC109" s="154"/>
      <c r="HJD109" s="154"/>
      <c r="HJE109" s="154"/>
      <c r="HJF109" s="154"/>
      <c r="HJG109" s="154"/>
      <c r="HJH109" s="154"/>
      <c r="HJI109" s="154"/>
      <c r="HJJ109" s="154"/>
      <c r="HJK109" s="154"/>
      <c r="HJL109" s="154"/>
      <c r="HJM109" s="154"/>
      <c r="HJN109" s="154"/>
      <c r="HJO109" s="154"/>
      <c r="HJP109" s="154"/>
      <c r="HJQ109" s="154"/>
      <c r="HJR109" s="154"/>
      <c r="HJS109" s="154"/>
      <c r="HJT109" s="154"/>
      <c r="HJU109" s="154"/>
      <c r="HJV109" s="154"/>
      <c r="HJW109" s="154"/>
      <c r="HJX109" s="154"/>
      <c r="HJY109" s="154"/>
      <c r="HJZ109" s="154"/>
      <c r="HKA109" s="154"/>
      <c r="HKB109" s="154"/>
      <c r="HKC109" s="154"/>
      <c r="HKD109" s="154"/>
      <c r="HKE109" s="154"/>
      <c r="HKF109" s="154"/>
      <c r="HKG109" s="154"/>
      <c r="HKH109" s="154"/>
      <c r="HKI109" s="154"/>
      <c r="HKJ109" s="154"/>
      <c r="HKK109" s="154"/>
      <c r="HKL109" s="154"/>
      <c r="HKM109" s="154"/>
      <c r="HKN109" s="154"/>
      <c r="HKO109" s="154"/>
      <c r="HKP109" s="154"/>
      <c r="HKQ109" s="154"/>
      <c r="HKR109" s="154"/>
      <c r="HKS109" s="154"/>
      <c r="HKT109" s="154"/>
      <c r="HKU109" s="154"/>
      <c r="HKV109" s="154"/>
      <c r="HKW109" s="154"/>
      <c r="HKX109" s="154"/>
      <c r="HKY109" s="154"/>
      <c r="HKZ109" s="154"/>
      <c r="HLA109" s="154"/>
      <c r="HLB109" s="154"/>
      <c r="HLC109" s="154"/>
      <c r="HLD109" s="154"/>
      <c r="HLE109" s="154"/>
      <c r="HLF109" s="154"/>
      <c r="HLG109" s="154"/>
      <c r="HLH109" s="154"/>
      <c r="HLI109" s="154"/>
      <c r="HLJ109" s="154"/>
      <c r="HLK109" s="154"/>
      <c r="HLL109" s="154"/>
      <c r="HLM109" s="154"/>
      <c r="HLN109" s="154"/>
      <c r="HLO109" s="154"/>
      <c r="HLP109" s="154"/>
      <c r="HLQ109" s="154"/>
      <c r="HLR109" s="154"/>
      <c r="HLS109" s="154"/>
      <c r="HLT109" s="154"/>
      <c r="HLU109" s="154"/>
      <c r="HLV109" s="154"/>
      <c r="HLW109" s="154"/>
      <c r="HLX109" s="154"/>
      <c r="HLY109" s="154"/>
      <c r="HLZ109" s="154"/>
      <c r="HMA109" s="154"/>
      <c r="HMB109" s="154"/>
      <c r="HMC109" s="154"/>
      <c r="HMD109" s="154"/>
      <c r="HME109" s="154"/>
      <c r="HMF109" s="154"/>
      <c r="HMG109" s="154"/>
      <c r="HMH109" s="154"/>
      <c r="HMI109" s="154"/>
      <c r="HMJ109" s="154"/>
      <c r="HMK109" s="154"/>
      <c r="HML109" s="154"/>
      <c r="HMM109" s="154"/>
      <c r="HMN109" s="154"/>
      <c r="HMO109" s="154"/>
      <c r="HMP109" s="154"/>
      <c r="HMQ109" s="154"/>
      <c r="HMR109" s="154"/>
      <c r="HMS109" s="154"/>
      <c r="HMT109" s="154"/>
      <c r="HMU109" s="154"/>
      <c r="HMV109" s="154"/>
      <c r="HMW109" s="154"/>
      <c r="HMX109" s="154"/>
      <c r="HMY109" s="154"/>
      <c r="HMZ109" s="154"/>
      <c r="HNA109" s="154"/>
      <c r="HNB109" s="154"/>
      <c r="HNC109" s="154"/>
      <c r="HND109" s="154"/>
      <c r="HNE109" s="154"/>
      <c r="HNF109" s="154"/>
      <c r="HNG109" s="154"/>
      <c r="HNH109" s="154"/>
      <c r="HNI109" s="154"/>
      <c r="HNJ109" s="154"/>
      <c r="HNK109" s="154"/>
      <c r="HNL109" s="154"/>
      <c r="HNM109" s="154"/>
      <c r="HNN109" s="154"/>
      <c r="HNO109" s="154"/>
      <c r="HNP109" s="154"/>
      <c r="HNQ109" s="154"/>
      <c r="HNR109" s="154"/>
      <c r="HNS109" s="154"/>
      <c r="HNT109" s="154"/>
      <c r="HNU109" s="154"/>
      <c r="HNV109" s="154"/>
      <c r="HNW109" s="154"/>
      <c r="HNX109" s="154"/>
      <c r="HNY109" s="154"/>
      <c r="HNZ109" s="154"/>
      <c r="HOA109" s="154"/>
      <c r="HOB109" s="154"/>
      <c r="HOC109" s="154"/>
      <c r="HOD109" s="154"/>
      <c r="HOE109" s="154"/>
      <c r="HOF109" s="154"/>
      <c r="HOG109" s="154"/>
      <c r="HOH109" s="154"/>
      <c r="HOI109" s="154"/>
      <c r="HOJ109" s="154"/>
      <c r="HOK109" s="154"/>
      <c r="HOL109" s="154"/>
      <c r="HOM109" s="154"/>
      <c r="HON109" s="154"/>
      <c r="HOO109" s="154"/>
      <c r="HOP109" s="154"/>
      <c r="HOQ109" s="154"/>
      <c r="HOR109" s="154"/>
      <c r="HOS109" s="154"/>
      <c r="HOT109" s="154"/>
      <c r="HOU109" s="154"/>
      <c r="HOV109" s="154"/>
      <c r="HOW109" s="154"/>
      <c r="HOX109" s="154"/>
      <c r="HOY109" s="154"/>
      <c r="HOZ109" s="154"/>
      <c r="HPA109" s="154"/>
      <c r="HPB109" s="154"/>
      <c r="HPC109" s="154"/>
      <c r="HPD109" s="154"/>
      <c r="HPE109" s="154"/>
      <c r="HPF109" s="154"/>
      <c r="HPG109" s="154"/>
      <c r="HPH109" s="154"/>
      <c r="HPI109" s="154"/>
      <c r="HPJ109" s="154"/>
      <c r="HPK109" s="154"/>
      <c r="HPL109" s="154"/>
      <c r="HPM109" s="154"/>
      <c r="HPN109" s="154"/>
      <c r="HPO109" s="154"/>
      <c r="HPP109" s="154"/>
      <c r="HPQ109" s="154"/>
      <c r="HPR109" s="154"/>
      <c r="HPS109" s="154"/>
      <c r="HPT109" s="154"/>
      <c r="HPU109" s="154"/>
      <c r="HPV109" s="154"/>
      <c r="HPW109" s="154"/>
      <c r="HPX109" s="154"/>
      <c r="HPY109" s="154"/>
      <c r="HPZ109" s="154"/>
      <c r="HQA109" s="154"/>
      <c r="HQB109" s="154"/>
      <c r="HQC109" s="154"/>
      <c r="HQD109" s="154"/>
      <c r="HQE109" s="154"/>
      <c r="HQF109" s="154"/>
      <c r="HQG109" s="154"/>
      <c r="HQH109" s="154"/>
      <c r="HQI109" s="154"/>
      <c r="HQJ109" s="154"/>
      <c r="HQK109" s="154"/>
      <c r="HQL109" s="154"/>
      <c r="HQM109" s="154"/>
      <c r="HQN109" s="154"/>
      <c r="HQO109" s="154"/>
      <c r="HQP109" s="154"/>
      <c r="HQQ109" s="154"/>
      <c r="HQR109" s="154"/>
      <c r="HQS109" s="154"/>
      <c r="HQT109" s="154"/>
      <c r="HQU109" s="154"/>
      <c r="HQV109" s="154"/>
      <c r="HQW109" s="154"/>
      <c r="HQX109" s="154"/>
      <c r="HQY109" s="154"/>
      <c r="HQZ109" s="154"/>
      <c r="HRA109" s="154"/>
      <c r="HRB109" s="154"/>
      <c r="HRC109" s="154"/>
      <c r="HRD109" s="154"/>
      <c r="HRE109" s="154"/>
      <c r="HRF109" s="154"/>
      <c r="HRG109" s="154"/>
      <c r="HRH109" s="154"/>
      <c r="HRI109" s="154"/>
      <c r="HRJ109" s="154"/>
      <c r="HRK109" s="154"/>
      <c r="HRL109" s="154"/>
      <c r="HRM109" s="154"/>
      <c r="HRN109" s="154"/>
      <c r="HRO109" s="154"/>
      <c r="HRP109" s="154"/>
      <c r="HRQ109" s="154"/>
      <c r="HRR109" s="154"/>
      <c r="HRS109" s="154"/>
      <c r="HRT109" s="154"/>
      <c r="HRU109" s="154"/>
      <c r="HRV109" s="154"/>
      <c r="HRW109" s="154"/>
      <c r="HRX109" s="154"/>
      <c r="HRY109" s="154"/>
      <c r="HRZ109" s="154"/>
      <c r="HSA109" s="154"/>
      <c r="HSB109" s="154"/>
      <c r="HSC109" s="154"/>
      <c r="HSD109" s="154"/>
      <c r="HSE109" s="154"/>
      <c r="HSF109" s="154"/>
      <c r="HSG109" s="154"/>
      <c r="HSH109" s="154"/>
      <c r="HSI109" s="154"/>
      <c r="HSJ109" s="154"/>
      <c r="HSK109" s="154"/>
      <c r="HSL109" s="154"/>
      <c r="HSM109" s="154"/>
      <c r="HSN109" s="154"/>
      <c r="HSO109" s="154"/>
      <c r="HSP109" s="154"/>
      <c r="HSQ109" s="154"/>
      <c r="HSR109" s="154"/>
      <c r="HSS109" s="154"/>
      <c r="HST109" s="154"/>
      <c r="HSU109" s="154"/>
      <c r="HSV109" s="154"/>
      <c r="HSW109" s="154"/>
      <c r="HSX109" s="154"/>
      <c r="HSY109" s="154"/>
      <c r="HSZ109" s="154"/>
      <c r="HTA109" s="154"/>
      <c r="HTB109" s="154"/>
      <c r="HTC109" s="154"/>
      <c r="HTD109" s="154"/>
      <c r="HTE109" s="154"/>
      <c r="HTF109" s="154"/>
      <c r="HTG109" s="154"/>
      <c r="HTH109" s="154"/>
      <c r="HTI109" s="154"/>
      <c r="HTJ109" s="154"/>
      <c r="HTK109" s="154"/>
      <c r="HTL109" s="154"/>
      <c r="HTM109" s="154"/>
      <c r="HTN109" s="154"/>
      <c r="HTO109" s="154"/>
      <c r="HTP109" s="154"/>
      <c r="HTQ109" s="154"/>
      <c r="HTR109" s="154"/>
      <c r="HTS109" s="154"/>
      <c r="HTT109" s="154"/>
      <c r="HTU109" s="154"/>
      <c r="HTV109" s="154"/>
      <c r="HTW109" s="154"/>
      <c r="HTX109" s="154"/>
      <c r="HTY109" s="154"/>
      <c r="HTZ109" s="154"/>
      <c r="HUA109" s="154"/>
      <c r="HUB109" s="154"/>
      <c r="HUC109" s="154"/>
      <c r="HUD109" s="154"/>
      <c r="HUE109" s="154"/>
      <c r="HUF109" s="154"/>
      <c r="HUG109" s="154"/>
      <c r="HUH109" s="154"/>
      <c r="HUI109" s="154"/>
      <c r="HUJ109" s="154"/>
      <c r="HUK109" s="154"/>
      <c r="HUL109" s="154"/>
      <c r="HUM109" s="154"/>
      <c r="HUN109" s="154"/>
      <c r="HUO109" s="154"/>
      <c r="HUP109" s="154"/>
      <c r="HUQ109" s="154"/>
      <c r="HUR109" s="154"/>
      <c r="HUS109" s="154"/>
      <c r="HUT109" s="154"/>
      <c r="HUU109" s="154"/>
      <c r="HUV109" s="154"/>
      <c r="HUW109" s="154"/>
      <c r="HUX109" s="154"/>
      <c r="HUY109" s="154"/>
      <c r="HUZ109" s="154"/>
      <c r="HVA109" s="154"/>
      <c r="HVB109" s="154"/>
      <c r="HVC109" s="154"/>
      <c r="HVD109" s="154"/>
      <c r="HVE109" s="154"/>
      <c r="HVF109" s="154"/>
      <c r="HVG109" s="154"/>
      <c r="HVH109" s="154"/>
      <c r="HVI109" s="154"/>
      <c r="HVJ109" s="154"/>
      <c r="HVK109" s="154"/>
      <c r="HVL109" s="154"/>
      <c r="HVM109" s="154"/>
      <c r="HVN109" s="154"/>
      <c r="HVO109" s="154"/>
      <c r="HVP109" s="154"/>
      <c r="HVQ109" s="154"/>
      <c r="HVR109" s="154"/>
      <c r="HVS109" s="154"/>
      <c r="HVT109" s="154"/>
      <c r="HVU109" s="154"/>
      <c r="HVV109" s="154"/>
      <c r="HVW109" s="154"/>
      <c r="HVX109" s="154"/>
      <c r="HVY109" s="154"/>
      <c r="HVZ109" s="154"/>
      <c r="HWA109" s="154"/>
      <c r="HWB109" s="154"/>
      <c r="HWC109" s="154"/>
      <c r="HWD109" s="154"/>
      <c r="HWE109" s="154"/>
      <c r="HWF109" s="154"/>
      <c r="HWG109" s="154"/>
      <c r="HWH109" s="154"/>
      <c r="HWI109" s="154"/>
      <c r="HWJ109" s="154"/>
      <c r="HWK109" s="154"/>
      <c r="HWL109" s="154"/>
      <c r="HWM109" s="154"/>
      <c r="HWN109" s="154"/>
      <c r="HWO109" s="154"/>
      <c r="HWP109" s="154"/>
      <c r="HWQ109" s="154"/>
      <c r="HWR109" s="154"/>
      <c r="HWS109" s="154"/>
      <c r="HWT109" s="154"/>
      <c r="HWU109" s="154"/>
      <c r="HWV109" s="154"/>
      <c r="HWW109" s="154"/>
      <c r="HWX109" s="154"/>
      <c r="HWY109" s="154"/>
      <c r="HWZ109" s="154"/>
      <c r="HXA109" s="154"/>
      <c r="HXB109" s="154"/>
      <c r="HXC109" s="154"/>
      <c r="HXD109" s="154"/>
      <c r="HXE109" s="154"/>
      <c r="HXF109" s="154"/>
      <c r="HXG109" s="154"/>
      <c r="HXH109" s="154"/>
      <c r="HXI109" s="154"/>
      <c r="HXJ109" s="154"/>
      <c r="HXK109" s="154"/>
      <c r="HXL109" s="154"/>
      <c r="HXM109" s="154"/>
      <c r="HXN109" s="154"/>
      <c r="HXO109" s="154"/>
      <c r="HXP109" s="154"/>
      <c r="HXQ109" s="154"/>
      <c r="HXR109" s="154"/>
      <c r="HXS109" s="154"/>
      <c r="HXT109" s="154"/>
      <c r="HXU109" s="154"/>
      <c r="HXV109" s="154"/>
      <c r="HXW109" s="154"/>
      <c r="HXX109" s="154"/>
      <c r="HXY109" s="154"/>
      <c r="HXZ109" s="154"/>
      <c r="HYA109" s="154"/>
      <c r="HYB109" s="154"/>
      <c r="HYC109" s="154"/>
      <c r="HYD109" s="154"/>
      <c r="HYE109" s="154"/>
      <c r="HYF109" s="154"/>
      <c r="HYG109" s="154"/>
      <c r="HYH109" s="154"/>
      <c r="HYI109" s="154"/>
      <c r="HYJ109" s="154"/>
      <c r="HYK109" s="154"/>
      <c r="HYL109" s="154"/>
      <c r="HYM109" s="154"/>
      <c r="HYN109" s="154"/>
      <c r="HYO109" s="154"/>
      <c r="HYP109" s="154"/>
      <c r="HYQ109" s="154"/>
      <c r="HYR109" s="154"/>
      <c r="HYS109" s="154"/>
      <c r="HYT109" s="154"/>
      <c r="HYU109" s="154"/>
      <c r="HYV109" s="154"/>
      <c r="HYW109" s="154"/>
      <c r="HYX109" s="154"/>
      <c r="HYY109" s="154"/>
      <c r="HYZ109" s="154"/>
      <c r="HZA109" s="154"/>
      <c r="HZB109" s="154"/>
      <c r="HZC109" s="154"/>
      <c r="HZD109" s="154"/>
      <c r="HZE109" s="154"/>
      <c r="HZF109" s="154"/>
      <c r="HZG109" s="154"/>
      <c r="HZH109" s="154"/>
      <c r="HZI109" s="154"/>
      <c r="HZJ109" s="154"/>
      <c r="HZK109" s="154"/>
      <c r="HZL109" s="154"/>
      <c r="HZM109" s="154"/>
      <c r="HZN109" s="154"/>
      <c r="HZO109" s="154"/>
      <c r="HZP109" s="154"/>
      <c r="HZQ109" s="154"/>
      <c r="HZR109" s="154"/>
      <c r="HZS109" s="154"/>
      <c r="HZT109" s="154"/>
      <c r="HZU109" s="154"/>
      <c r="HZV109" s="154"/>
      <c r="HZW109" s="154"/>
      <c r="HZX109" s="154"/>
      <c r="HZY109" s="154"/>
      <c r="HZZ109" s="154"/>
      <c r="IAA109" s="154"/>
      <c r="IAB109" s="154"/>
      <c r="IAC109" s="154"/>
      <c r="IAD109" s="154"/>
      <c r="IAE109" s="154"/>
      <c r="IAF109" s="154"/>
      <c r="IAG109" s="154"/>
      <c r="IAH109" s="154"/>
      <c r="IAI109" s="154"/>
      <c r="IAJ109" s="154"/>
      <c r="IAK109" s="154"/>
      <c r="IAL109" s="154"/>
      <c r="IAM109" s="154"/>
      <c r="IAN109" s="154"/>
      <c r="IAO109" s="154"/>
      <c r="IAP109" s="154"/>
      <c r="IAQ109" s="154"/>
      <c r="IAR109" s="154"/>
      <c r="IAS109" s="154"/>
      <c r="IAT109" s="154"/>
      <c r="IAU109" s="154"/>
      <c r="IAV109" s="154"/>
      <c r="IAW109" s="154"/>
      <c r="IAX109" s="154"/>
      <c r="IAY109" s="154"/>
      <c r="IAZ109" s="154"/>
      <c r="IBA109" s="154"/>
      <c r="IBB109" s="154"/>
      <c r="IBC109" s="154"/>
      <c r="IBD109" s="154"/>
      <c r="IBE109" s="154"/>
      <c r="IBF109" s="154"/>
      <c r="IBG109" s="154"/>
      <c r="IBH109" s="154"/>
      <c r="IBI109" s="154"/>
      <c r="IBJ109" s="154"/>
      <c r="IBK109" s="154"/>
      <c r="IBL109" s="154"/>
      <c r="IBM109" s="154"/>
      <c r="IBN109" s="154"/>
      <c r="IBO109" s="154"/>
      <c r="IBP109" s="154"/>
      <c r="IBQ109" s="154"/>
      <c r="IBR109" s="154"/>
      <c r="IBS109" s="154"/>
      <c r="IBT109" s="154"/>
      <c r="IBU109" s="154"/>
      <c r="IBV109" s="154"/>
      <c r="IBW109" s="154"/>
      <c r="IBX109" s="154"/>
      <c r="IBY109" s="154"/>
      <c r="IBZ109" s="154"/>
      <c r="ICA109" s="154"/>
      <c r="ICB109" s="154"/>
      <c r="ICC109" s="154"/>
      <c r="ICD109" s="154"/>
      <c r="ICE109" s="154"/>
      <c r="ICF109" s="154"/>
      <c r="ICG109" s="154"/>
      <c r="ICH109" s="154"/>
      <c r="ICI109" s="154"/>
      <c r="ICJ109" s="154"/>
      <c r="ICK109" s="154"/>
      <c r="ICL109" s="154"/>
      <c r="ICM109" s="154"/>
      <c r="ICN109" s="154"/>
      <c r="ICO109" s="154"/>
      <c r="ICP109" s="154"/>
      <c r="ICQ109" s="154"/>
      <c r="ICR109" s="154"/>
      <c r="ICS109" s="154"/>
      <c r="ICT109" s="154"/>
      <c r="ICU109" s="154"/>
      <c r="ICV109" s="154"/>
      <c r="ICW109" s="154"/>
      <c r="ICX109" s="154"/>
      <c r="ICY109" s="154"/>
      <c r="ICZ109" s="154"/>
      <c r="IDA109" s="154"/>
      <c r="IDB109" s="154"/>
      <c r="IDC109" s="154"/>
      <c r="IDD109" s="154"/>
      <c r="IDE109" s="154"/>
      <c r="IDF109" s="154"/>
      <c r="IDG109" s="154"/>
      <c r="IDH109" s="154"/>
      <c r="IDI109" s="154"/>
      <c r="IDJ109" s="154"/>
      <c r="IDK109" s="154"/>
      <c r="IDL109" s="154"/>
      <c r="IDM109" s="154"/>
      <c r="IDN109" s="154"/>
      <c r="IDO109" s="154"/>
      <c r="IDP109" s="154"/>
      <c r="IDQ109" s="154"/>
      <c r="IDR109" s="154"/>
      <c r="IDS109" s="154"/>
      <c r="IDT109" s="154"/>
      <c r="IDU109" s="154"/>
      <c r="IDV109" s="154"/>
      <c r="IDW109" s="154"/>
      <c r="IDX109" s="154"/>
      <c r="IDY109" s="154"/>
      <c r="IDZ109" s="154"/>
      <c r="IEA109" s="154"/>
      <c r="IEB109" s="154"/>
      <c r="IEC109" s="154"/>
      <c r="IED109" s="154"/>
      <c r="IEE109" s="154"/>
      <c r="IEF109" s="154"/>
      <c r="IEG109" s="154"/>
      <c r="IEH109" s="154"/>
      <c r="IEI109" s="154"/>
      <c r="IEJ109" s="154"/>
      <c r="IEK109" s="154"/>
      <c r="IEL109" s="154"/>
      <c r="IEM109" s="154"/>
      <c r="IEN109" s="154"/>
      <c r="IEO109" s="154"/>
      <c r="IEP109" s="154"/>
      <c r="IEQ109" s="154"/>
      <c r="IER109" s="154"/>
      <c r="IES109" s="154"/>
      <c r="IET109" s="154"/>
      <c r="IEU109" s="154"/>
      <c r="IEV109" s="154"/>
      <c r="IEW109" s="154"/>
      <c r="IEX109" s="154"/>
      <c r="IEY109" s="154"/>
      <c r="IEZ109" s="154"/>
      <c r="IFA109" s="154"/>
      <c r="IFB109" s="154"/>
      <c r="IFC109" s="154"/>
      <c r="IFD109" s="154"/>
      <c r="IFE109" s="154"/>
      <c r="IFF109" s="154"/>
      <c r="IFG109" s="154"/>
      <c r="IFH109" s="154"/>
      <c r="IFI109" s="154"/>
      <c r="IFJ109" s="154"/>
      <c r="IFK109" s="154"/>
      <c r="IFL109" s="154"/>
      <c r="IFM109" s="154"/>
      <c r="IFN109" s="154"/>
      <c r="IFO109" s="154"/>
      <c r="IFP109" s="154"/>
      <c r="IFQ109" s="154"/>
      <c r="IFR109" s="154"/>
      <c r="IFS109" s="154"/>
      <c r="IFT109" s="154"/>
      <c r="IFU109" s="154"/>
      <c r="IFV109" s="154"/>
      <c r="IFW109" s="154"/>
      <c r="IFX109" s="154"/>
      <c r="IFY109" s="154"/>
      <c r="IFZ109" s="154"/>
      <c r="IGA109" s="154"/>
      <c r="IGB109" s="154"/>
      <c r="IGC109" s="154"/>
      <c r="IGD109" s="154"/>
      <c r="IGE109" s="154"/>
      <c r="IGF109" s="154"/>
      <c r="IGG109" s="154"/>
      <c r="IGH109" s="154"/>
      <c r="IGI109" s="154"/>
      <c r="IGJ109" s="154"/>
      <c r="IGK109" s="154"/>
      <c r="IGL109" s="154"/>
      <c r="IGM109" s="154"/>
      <c r="IGN109" s="154"/>
      <c r="IGO109" s="154"/>
      <c r="IGP109" s="154"/>
      <c r="IGQ109" s="154"/>
      <c r="IGR109" s="154"/>
      <c r="IGS109" s="154"/>
      <c r="IGT109" s="154"/>
      <c r="IGU109" s="154"/>
      <c r="IGV109" s="154"/>
      <c r="IGW109" s="154"/>
      <c r="IGX109" s="154"/>
      <c r="IGY109" s="154"/>
      <c r="IGZ109" s="154"/>
      <c r="IHA109" s="154"/>
      <c r="IHB109" s="154"/>
      <c r="IHC109" s="154"/>
      <c r="IHD109" s="154"/>
      <c r="IHE109" s="154"/>
      <c r="IHF109" s="154"/>
      <c r="IHG109" s="154"/>
      <c r="IHH109" s="154"/>
      <c r="IHI109" s="154"/>
      <c r="IHJ109" s="154"/>
      <c r="IHK109" s="154"/>
      <c r="IHL109" s="154"/>
      <c r="IHM109" s="154"/>
      <c r="IHN109" s="154"/>
      <c r="IHO109" s="154"/>
      <c r="IHP109" s="154"/>
      <c r="IHQ109" s="154"/>
      <c r="IHR109" s="154"/>
      <c r="IHS109" s="154"/>
      <c r="IHT109" s="154"/>
      <c r="IHU109" s="154"/>
      <c r="IHV109" s="154"/>
      <c r="IHW109" s="154"/>
      <c r="IHX109" s="154"/>
      <c r="IHY109" s="154"/>
      <c r="IHZ109" s="154"/>
      <c r="IIA109" s="154"/>
      <c r="IIB109" s="154"/>
      <c r="IIC109" s="154"/>
      <c r="IID109" s="154"/>
      <c r="IIE109" s="154"/>
      <c r="IIF109" s="154"/>
      <c r="IIG109" s="154"/>
      <c r="IIH109" s="154"/>
      <c r="III109" s="154"/>
      <c r="IIJ109" s="154"/>
      <c r="IIK109" s="154"/>
      <c r="IIL109" s="154"/>
      <c r="IIM109" s="154"/>
      <c r="IIN109" s="154"/>
      <c r="IIO109" s="154"/>
      <c r="IIP109" s="154"/>
      <c r="IIQ109" s="154"/>
      <c r="IIR109" s="154"/>
      <c r="IIS109" s="154"/>
      <c r="IIT109" s="154"/>
      <c r="IIU109" s="154"/>
      <c r="IIV109" s="154"/>
      <c r="IIW109" s="154"/>
      <c r="IIX109" s="154"/>
      <c r="IIY109" s="154"/>
      <c r="IIZ109" s="154"/>
      <c r="IJA109" s="154"/>
      <c r="IJB109" s="154"/>
      <c r="IJC109" s="154"/>
      <c r="IJD109" s="154"/>
      <c r="IJE109" s="154"/>
      <c r="IJF109" s="154"/>
      <c r="IJG109" s="154"/>
      <c r="IJH109" s="154"/>
      <c r="IJI109" s="154"/>
      <c r="IJJ109" s="154"/>
      <c r="IJK109" s="154"/>
      <c r="IJL109" s="154"/>
      <c r="IJM109" s="154"/>
      <c r="IJN109" s="154"/>
      <c r="IJO109" s="154"/>
      <c r="IJP109" s="154"/>
      <c r="IJQ109" s="154"/>
      <c r="IJR109" s="154"/>
      <c r="IJS109" s="154"/>
      <c r="IJT109" s="154"/>
      <c r="IJU109" s="154"/>
      <c r="IJV109" s="154"/>
      <c r="IJW109" s="154"/>
      <c r="IJX109" s="154"/>
      <c r="IJY109" s="154"/>
      <c r="IJZ109" s="154"/>
      <c r="IKA109" s="154"/>
      <c r="IKB109" s="154"/>
      <c r="IKC109" s="154"/>
      <c r="IKD109" s="154"/>
      <c r="IKE109" s="154"/>
      <c r="IKF109" s="154"/>
      <c r="IKG109" s="154"/>
      <c r="IKH109" s="154"/>
      <c r="IKI109" s="154"/>
      <c r="IKJ109" s="154"/>
      <c r="IKK109" s="154"/>
      <c r="IKL109" s="154"/>
      <c r="IKM109" s="154"/>
      <c r="IKN109" s="154"/>
      <c r="IKO109" s="154"/>
      <c r="IKP109" s="154"/>
      <c r="IKQ109" s="154"/>
      <c r="IKR109" s="154"/>
      <c r="IKS109" s="154"/>
      <c r="IKT109" s="154"/>
      <c r="IKU109" s="154"/>
      <c r="IKV109" s="154"/>
      <c r="IKW109" s="154"/>
      <c r="IKX109" s="154"/>
      <c r="IKY109" s="154"/>
      <c r="IKZ109" s="154"/>
      <c r="ILA109" s="154"/>
      <c r="ILB109" s="154"/>
      <c r="ILC109" s="154"/>
      <c r="ILD109" s="154"/>
      <c r="ILE109" s="154"/>
      <c r="ILF109" s="154"/>
      <c r="ILG109" s="154"/>
      <c r="ILH109" s="154"/>
      <c r="ILI109" s="154"/>
      <c r="ILJ109" s="154"/>
      <c r="ILK109" s="154"/>
      <c r="ILL109" s="154"/>
      <c r="ILM109" s="154"/>
      <c r="ILN109" s="154"/>
      <c r="ILO109" s="154"/>
      <c r="ILP109" s="154"/>
      <c r="ILQ109" s="154"/>
      <c r="ILR109" s="154"/>
      <c r="ILS109" s="154"/>
      <c r="ILT109" s="154"/>
      <c r="ILU109" s="154"/>
      <c r="ILV109" s="154"/>
      <c r="ILW109" s="154"/>
      <c r="ILX109" s="154"/>
      <c r="ILY109" s="154"/>
      <c r="ILZ109" s="154"/>
      <c r="IMA109" s="154"/>
      <c r="IMB109" s="154"/>
      <c r="IMC109" s="154"/>
      <c r="IMD109" s="154"/>
      <c r="IME109" s="154"/>
      <c r="IMF109" s="154"/>
      <c r="IMG109" s="154"/>
      <c r="IMH109" s="154"/>
      <c r="IMI109" s="154"/>
      <c r="IMJ109" s="154"/>
      <c r="IMK109" s="154"/>
      <c r="IML109" s="154"/>
      <c r="IMM109" s="154"/>
      <c r="IMN109" s="154"/>
      <c r="IMO109" s="154"/>
      <c r="IMP109" s="154"/>
      <c r="IMQ109" s="154"/>
      <c r="IMR109" s="154"/>
      <c r="IMS109" s="154"/>
      <c r="IMT109" s="154"/>
      <c r="IMU109" s="154"/>
      <c r="IMV109" s="154"/>
      <c r="IMW109" s="154"/>
      <c r="IMX109" s="154"/>
      <c r="IMY109" s="154"/>
      <c r="IMZ109" s="154"/>
      <c r="INA109" s="154"/>
      <c r="INB109" s="154"/>
      <c r="INC109" s="154"/>
      <c r="IND109" s="154"/>
      <c r="INE109" s="154"/>
      <c r="INF109" s="154"/>
      <c r="ING109" s="154"/>
      <c r="INH109" s="154"/>
      <c r="INI109" s="154"/>
      <c r="INJ109" s="154"/>
      <c r="INK109" s="154"/>
      <c r="INL109" s="154"/>
      <c r="INM109" s="154"/>
      <c r="INN109" s="154"/>
      <c r="INO109" s="154"/>
      <c r="INP109" s="154"/>
      <c r="INQ109" s="154"/>
      <c r="INR109" s="154"/>
      <c r="INS109" s="154"/>
      <c r="INT109" s="154"/>
      <c r="INU109" s="154"/>
      <c r="INV109" s="154"/>
      <c r="INW109" s="154"/>
      <c r="INX109" s="154"/>
      <c r="INY109" s="154"/>
      <c r="INZ109" s="154"/>
      <c r="IOA109" s="154"/>
      <c r="IOB109" s="154"/>
      <c r="IOC109" s="154"/>
      <c r="IOD109" s="154"/>
      <c r="IOE109" s="154"/>
      <c r="IOF109" s="154"/>
      <c r="IOG109" s="154"/>
      <c r="IOH109" s="154"/>
      <c r="IOI109" s="154"/>
      <c r="IOJ109" s="154"/>
      <c r="IOK109" s="154"/>
      <c r="IOL109" s="154"/>
      <c r="IOM109" s="154"/>
      <c r="ION109" s="154"/>
      <c r="IOO109" s="154"/>
      <c r="IOP109" s="154"/>
      <c r="IOQ109" s="154"/>
      <c r="IOR109" s="154"/>
      <c r="IOS109" s="154"/>
      <c r="IOT109" s="154"/>
      <c r="IOU109" s="154"/>
      <c r="IOV109" s="154"/>
      <c r="IOW109" s="154"/>
      <c r="IOX109" s="154"/>
      <c r="IOY109" s="154"/>
      <c r="IOZ109" s="154"/>
      <c r="IPA109" s="154"/>
      <c r="IPB109" s="154"/>
      <c r="IPC109" s="154"/>
      <c r="IPD109" s="154"/>
      <c r="IPE109" s="154"/>
      <c r="IPF109" s="154"/>
      <c r="IPG109" s="154"/>
      <c r="IPH109" s="154"/>
      <c r="IPI109" s="154"/>
      <c r="IPJ109" s="154"/>
      <c r="IPK109" s="154"/>
      <c r="IPL109" s="154"/>
      <c r="IPM109" s="154"/>
      <c r="IPN109" s="154"/>
      <c r="IPO109" s="154"/>
      <c r="IPP109" s="154"/>
      <c r="IPQ109" s="154"/>
      <c r="IPR109" s="154"/>
      <c r="IPS109" s="154"/>
      <c r="IPT109" s="154"/>
      <c r="IPU109" s="154"/>
      <c r="IPV109" s="154"/>
      <c r="IPW109" s="154"/>
      <c r="IPX109" s="154"/>
      <c r="IPY109" s="154"/>
      <c r="IPZ109" s="154"/>
      <c r="IQA109" s="154"/>
      <c r="IQB109" s="154"/>
      <c r="IQC109" s="154"/>
      <c r="IQD109" s="154"/>
      <c r="IQE109" s="154"/>
      <c r="IQF109" s="154"/>
      <c r="IQG109" s="154"/>
      <c r="IQH109" s="154"/>
      <c r="IQI109" s="154"/>
      <c r="IQJ109" s="154"/>
      <c r="IQK109" s="154"/>
      <c r="IQL109" s="154"/>
      <c r="IQM109" s="154"/>
      <c r="IQN109" s="154"/>
      <c r="IQO109" s="154"/>
      <c r="IQP109" s="154"/>
      <c r="IQQ109" s="154"/>
      <c r="IQR109" s="154"/>
      <c r="IQS109" s="154"/>
      <c r="IQT109" s="154"/>
      <c r="IQU109" s="154"/>
      <c r="IQV109" s="154"/>
      <c r="IQW109" s="154"/>
      <c r="IQX109" s="154"/>
      <c r="IQY109" s="154"/>
      <c r="IQZ109" s="154"/>
      <c r="IRA109" s="154"/>
      <c r="IRB109" s="154"/>
      <c r="IRC109" s="154"/>
      <c r="IRD109" s="154"/>
      <c r="IRE109" s="154"/>
      <c r="IRF109" s="154"/>
      <c r="IRG109" s="154"/>
      <c r="IRH109" s="154"/>
      <c r="IRI109" s="154"/>
      <c r="IRJ109" s="154"/>
      <c r="IRK109" s="154"/>
      <c r="IRL109" s="154"/>
      <c r="IRM109" s="154"/>
      <c r="IRN109" s="154"/>
      <c r="IRO109" s="154"/>
      <c r="IRP109" s="154"/>
      <c r="IRQ109" s="154"/>
      <c r="IRR109" s="154"/>
      <c r="IRS109" s="154"/>
      <c r="IRT109" s="154"/>
      <c r="IRU109" s="154"/>
      <c r="IRV109" s="154"/>
      <c r="IRW109" s="154"/>
      <c r="IRX109" s="154"/>
      <c r="IRY109" s="154"/>
      <c r="IRZ109" s="154"/>
      <c r="ISA109" s="154"/>
      <c r="ISB109" s="154"/>
      <c r="ISC109" s="154"/>
      <c r="ISD109" s="154"/>
      <c r="ISE109" s="154"/>
      <c r="ISF109" s="154"/>
      <c r="ISG109" s="154"/>
      <c r="ISH109" s="154"/>
      <c r="ISI109" s="154"/>
      <c r="ISJ109" s="154"/>
      <c r="ISK109" s="154"/>
      <c r="ISL109" s="154"/>
      <c r="ISM109" s="154"/>
      <c r="ISN109" s="154"/>
      <c r="ISO109" s="154"/>
      <c r="ISP109" s="154"/>
      <c r="ISQ109" s="154"/>
      <c r="ISR109" s="154"/>
      <c r="ISS109" s="154"/>
      <c r="IST109" s="154"/>
      <c r="ISU109" s="154"/>
      <c r="ISV109" s="154"/>
      <c r="ISW109" s="154"/>
      <c r="ISX109" s="154"/>
      <c r="ISY109" s="154"/>
      <c r="ISZ109" s="154"/>
      <c r="ITA109" s="154"/>
      <c r="ITB109" s="154"/>
      <c r="ITC109" s="154"/>
      <c r="ITD109" s="154"/>
      <c r="ITE109" s="154"/>
      <c r="ITF109" s="154"/>
      <c r="ITG109" s="154"/>
      <c r="ITH109" s="154"/>
      <c r="ITI109" s="154"/>
      <c r="ITJ109" s="154"/>
      <c r="ITK109" s="154"/>
      <c r="ITL109" s="154"/>
      <c r="ITM109" s="154"/>
      <c r="ITN109" s="154"/>
      <c r="ITO109" s="154"/>
      <c r="ITP109" s="154"/>
      <c r="ITQ109" s="154"/>
      <c r="ITR109" s="154"/>
      <c r="ITS109" s="154"/>
      <c r="ITT109" s="154"/>
      <c r="ITU109" s="154"/>
      <c r="ITV109" s="154"/>
      <c r="ITW109" s="154"/>
      <c r="ITX109" s="154"/>
      <c r="ITY109" s="154"/>
      <c r="ITZ109" s="154"/>
      <c r="IUA109" s="154"/>
      <c r="IUB109" s="154"/>
      <c r="IUC109" s="154"/>
      <c r="IUD109" s="154"/>
      <c r="IUE109" s="154"/>
      <c r="IUF109" s="154"/>
      <c r="IUG109" s="154"/>
      <c r="IUH109" s="154"/>
      <c r="IUI109" s="154"/>
      <c r="IUJ109" s="154"/>
      <c r="IUK109" s="154"/>
      <c r="IUL109" s="154"/>
      <c r="IUM109" s="154"/>
      <c r="IUN109" s="154"/>
      <c r="IUO109" s="154"/>
      <c r="IUP109" s="154"/>
      <c r="IUQ109" s="154"/>
      <c r="IUR109" s="154"/>
      <c r="IUS109" s="154"/>
      <c r="IUT109" s="154"/>
      <c r="IUU109" s="154"/>
      <c r="IUV109" s="154"/>
      <c r="IUW109" s="154"/>
      <c r="IUX109" s="154"/>
      <c r="IUY109" s="154"/>
      <c r="IUZ109" s="154"/>
      <c r="IVA109" s="154"/>
      <c r="IVB109" s="154"/>
      <c r="IVC109" s="154"/>
      <c r="IVD109" s="154"/>
      <c r="IVE109" s="154"/>
      <c r="IVF109" s="154"/>
      <c r="IVG109" s="154"/>
      <c r="IVH109" s="154"/>
      <c r="IVI109" s="154"/>
      <c r="IVJ109" s="154"/>
      <c r="IVK109" s="154"/>
      <c r="IVL109" s="154"/>
      <c r="IVM109" s="154"/>
      <c r="IVN109" s="154"/>
      <c r="IVO109" s="154"/>
      <c r="IVP109" s="154"/>
      <c r="IVQ109" s="154"/>
      <c r="IVR109" s="154"/>
      <c r="IVS109" s="154"/>
      <c r="IVT109" s="154"/>
      <c r="IVU109" s="154"/>
      <c r="IVV109" s="154"/>
      <c r="IVW109" s="154"/>
      <c r="IVX109" s="154"/>
      <c r="IVY109" s="154"/>
      <c r="IVZ109" s="154"/>
      <c r="IWA109" s="154"/>
      <c r="IWB109" s="154"/>
      <c r="IWC109" s="154"/>
      <c r="IWD109" s="154"/>
      <c r="IWE109" s="154"/>
      <c r="IWF109" s="154"/>
      <c r="IWG109" s="154"/>
      <c r="IWH109" s="154"/>
      <c r="IWI109" s="154"/>
      <c r="IWJ109" s="154"/>
      <c r="IWK109" s="154"/>
      <c r="IWL109" s="154"/>
      <c r="IWM109" s="154"/>
      <c r="IWN109" s="154"/>
      <c r="IWO109" s="154"/>
      <c r="IWP109" s="154"/>
      <c r="IWQ109" s="154"/>
      <c r="IWR109" s="154"/>
      <c r="IWS109" s="154"/>
      <c r="IWT109" s="154"/>
      <c r="IWU109" s="154"/>
      <c r="IWV109" s="154"/>
      <c r="IWW109" s="154"/>
      <c r="IWX109" s="154"/>
      <c r="IWY109" s="154"/>
      <c r="IWZ109" s="154"/>
      <c r="IXA109" s="154"/>
      <c r="IXB109" s="154"/>
      <c r="IXC109" s="154"/>
      <c r="IXD109" s="154"/>
      <c r="IXE109" s="154"/>
      <c r="IXF109" s="154"/>
      <c r="IXG109" s="154"/>
      <c r="IXH109" s="154"/>
      <c r="IXI109" s="154"/>
      <c r="IXJ109" s="154"/>
      <c r="IXK109" s="154"/>
      <c r="IXL109" s="154"/>
      <c r="IXM109" s="154"/>
      <c r="IXN109" s="154"/>
      <c r="IXO109" s="154"/>
      <c r="IXP109" s="154"/>
      <c r="IXQ109" s="154"/>
      <c r="IXR109" s="154"/>
      <c r="IXS109" s="154"/>
      <c r="IXT109" s="154"/>
      <c r="IXU109" s="154"/>
      <c r="IXV109" s="154"/>
      <c r="IXW109" s="154"/>
      <c r="IXX109" s="154"/>
      <c r="IXY109" s="154"/>
      <c r="IXZ109" s="154"/>
      <c r="IYA109" s="154"/>
      <c r="IYB109" s="154"/>
      <c r="IYC109" s="154"/>
      <c r="IYD109" s="154"/>
      <c r="IYE109" s="154"/>
      <c r="IYF109" s="154"/>
      <c r="IYG109" s="154"/>
      <c r="IYH109" s="154"/>
      <c r="IYI109" s="154"/>
      <c r="IYJ109" s="154"/>
      <c r="IYK109" s="154"/>
      <c r="IYL109" s="154"/>
      <c r="IYM109" s="154"/>
      <c r="IYN109" s="154"/>
      <c r="IYO109" s="154"/>
      <c r="IYP109" s="154"/>
      <c r="IYQ109" s="154"/>
      <c r="IYR109" s="154"/>
      <c r="IYS109" s="154"/>
      <c r="IYT109" s="154"/>
      <c r="IYU109" s="154"/>
      <c r="IYV109" s="154"/>
      <c r="IYW109" s="154"/>
      <c r="IYX109" s="154"/>
      <c r="IYY109" s="154"/>
      <c r="IYZ109" s="154"/>
      <c r="IZA109" s="154"/>
      <c r="IZB109" s="154"/>
      <c r="IZC109" s="154"/>
      <c r="IZD109" s="154"/>
      <c r="IZE109" s="154"/>
      <c r="IZF109" s="154"/>
      <c r="IZG109" s="154"/>
      <c r="IZH109" s="154"/>
      <c r="IZI109" s="154"/>
      <c r="IZJ109" s="154"/>
      <c r="IZK109" s="154"/>
      <c r="IZL109" s="154"/>
      <c r="IZM109" s="154"/>
      <c r="IZN109" s="154"/>
      <c r="IZO109" s="154"/>
      <c r="IZP109" s="154"/>
      <c r="IZQ109" s="154"/>
      <c r="IZR109" s="154"/>
      <c r="IZS109" s="154"/>
      <c r="IZT109" s="154"/>
      <c r="IZU109" s="154"/>
      <c r="IZV109" s="154"/>
      <c r="IZW109" s="154"/>
      <c r="IZX109" s="154"/>
      <c r="IZY109" s="154"/>
      <c r="IZZ109" s="154"/>
      <c r="JAA109" s="154"/>
      <c r="JAB109" s="154"/>
      <c r="JAC109" s="154"/>
      <c r="JAD109" s="154"/>
      <c r="JAE109" s="154"/>
      <c r="JAF109" s="154"/>
      <c r="JAG109" s="154"/>
      <c r="JAH109" s="154"/>
      <c r="JAI109" s="154"/>
      <c r="JAJ109" s="154"/>
      <c r="JAK109" s="154"/>
      <c r="JAL109" s="154"/>
      <c r="JAM109" s="154"/>
      <c r="JAN109" s="154"/>
      <c r="JAO109" s="154"/>
      <c r="JAP109" s="154"/>
      <c r="JAQ109" s="154"/>
      <c r="JAR109" s="154"/>
      <c r="JAS109" s="154"/>
      <c r="JAT109" s="154"/>
      <c r="JAU109" s="154"/>
      <c r="JAV109" s="154"/>
      <c r="JAW109" s="154"/>
      <c r="JAX109" s="154"/>
      <c r="JAY109" s="154"/>
      <c r="JAZ109" s="154"/>
      <c r="JBA109" s="154"/>
      <c r="JBB109" s="154"/>
      <c r="JBC109" s="154"/>
      <c r="JBD109" s="154"/>
      <c r="JBE109" s="154"/>
      <c r="JBF109" s="154"/>
      <c r="JBG109" s="154"/>
      <c r="JBH109" s="154"/>
      <c r="JBI109" s="154"/>
      <c r="JBJ109" s="154"/>
      <c r="JBK109" s="154"/>
      <c r="JBL109" s="154"/>
      <c r="JBM109" s="154"/>
      <c r="JBN109" s="154"/>
      <c r="JBO109" s="154"/>
      <c r="JBP109" s="154"/>
      <c r="JBQ109" s="154"/>
      <c r="JBR109" s="154"/>
      <c r="JBS109" s="154"/>
      <c r="JBT109" s="154"/>
      <c r="JBU109" s="154"/>
      <c r="JBV109" s="154"/>
      <c r="JBW109" s="154"/>
      <c r="JBX109" s="154"/>
      <c r="JBY109" s="154"/>
      <c r="JBZ109" s="154"/>
      <c r="JCA109" s="154"/>
      <c r="JCB109" s="154"/>
      <c r="JCC109" s="154"/>
      <c r="JCD109" s="154"/>
      <c r="JCE109" s="154"/>
      <c r="JCF109" s="154"/>
      <c r="JCG109" s="154"/>
      <c r="JCH109" s="154"/>
      <c r="JCI109" s="154"/>
      <c r="JCJ109" s="154"/>
      <c r="JCK109" s="154"/>
      <c r="JCL109" s="154"/>
      <c r="JCM109" s="154"/>
      <c r="JCN109" s="154"/>
      <c r="JCO109" s="154"/>
      <c r="JCP109" s="154"/>
      <c r="JCQ109" s="154"/>
      <c r="JCR109" s="154"/>
      <c r="JCS109" s="154"/>
      <c r="JCT109" s="154"/>
      <c r="JCU109" s="154"/>
      <c r="JCV109" s="154"/>
      <c r="JCW109" s="154"/>
      <c r="JCX109" s="154"/>
      <c r="JCY109" s="154"/>
      <c r="JCZ109" s="154"/>
      <c r="JDA109" s="154"/>
      <c r="JDB109" s="154"/>
      <c r="JDC109" s="154"/>
      <c r="JDD109" s="154"/>
      <c r="JDE109" s="154"/>
      <c r="JDF109" s="154"/>
      <c r="JDG109" s="154"/>
      <c r="JDH109" s="154"/>
      <c r="JDI109" s="154"/>
      <c r="JDJ109" s="154"/>
      <c r="JDK109" s="154"/>
      <c r="JDL109" s="154"/>
      <c r="JDM109" s="154"/>
      <c r="JDN109" s="154"/>
      <c r="JDO109" s="154"/>
      <c r="JDP109" s="154"/>
      <c r="JDQ109" s="154"/>
      <c r="JDR109" s="154"/>
      <c r="JDS109" s="154"/>
      <c r="JDT109" s="154"/>
      <c r="JDU109" s="154"/>
      <c r="JDV109" s="154"/>
      <c r="JDW109" s="154"/>
      <c r="JDX109" s="154"/>
      <c r="JDY109" s="154"/>
      <c r="JDZ109" s="154"/>
      <c r="JEA109" s="154"/>
      <c r="JEB109" s="154"/>
      <c r="JEC109" s="154"/>
      <c r="JED109" s="154"/>
      <c r="JEE109" s="154"/>
      <c r="JEF109" s="154"/>
      <c r="JEG109" s="154"/>
      <c r="JEH109" s="154"/>
      <c r="JEI109" s="154"/>
      <c r="JEJ109" s="154"/>
      <c r="JEK109" s="154"/>
      <c r="JEL109" s="154"/>
      <c r="JEM109" s="154"/>
      <c r="JEN109" s="154"/>
      <c r="JEO109" s="154"/>
      <c r="JEP109" s="154"/>
      <c r="JEQ109" s="154"/>
      <c r="JER109" s="154"/>
      <c r="JES109" s="154"/>
      <c r="JET109" s="154"/>
      <c r="JEU109" s="154"/>
      <c r="JEV109" s="154"/>
      <c r="JEW109" s="154"/>
      <c r="JEX109" s="154"/>
      <c r="JEY109" s="154"/>
      <c r="JEZ109" s="154"/>
      <c r="JFA109" s="154"/>
      <c r="JFB109" s="154"/>
      <c r="JFC109" s="154"/>
      <c r="JFD109" s="154"/>
      <c r="JFE109" s="154"/>
      <c r="JFF109" s="154"/>
      <c r="JFG109" s="154"/>
      <c r="JFH109" s="154"/>
      <c r="JFI109" s="154"/>
      <c r="JFJ109" s="154"/>
      <c r="JFK109" s="154"/>
      <c r="JFL109" s="154"/>
      <c r="JFM109" s="154"/>
      <c r="JFN109" s="154"/>
      <c r="JFO109" s="154"/>
      <c r="JFP109" s="154"/>
      <c r="JFQ109" s="154"/>
      <c r="JFR109" s="154"/>
      <c r="JFS109" s="154"/>
      <c r="JFT109" s="154"/>
      <c r="JFU109" s="154"/>
      <c r="JFV109" s="154"/>
      <c r="JFW109" s="154"/>
      <c r="JFX109" s="154"/>
      <c r="JFY109" s="154"/>
      <c r="JFZ109" s="154"/>
      <c r="JGA109" s="154"/>
      <c r="JGB109" s="154"/>
      <c r="JGC109" s="154"/>
      <c r="JGD109" s="154"/>
      <c r="JGE109" s="154"/>
      <c r="JGF109" s="154"/>
      <c r="JGG109" s="154"/>
      <c r="JGH109" s="154"/>
      <c r="JGI109" s="154"/>
      <c r="JGJ109" s="154"/>
      <c r="JGK109" s="154"/>
      <c r="JGL109" s="154"/>
      <c r="JGM109" s="154"/>
      <c r="JGN109" s="154"/>
      <c r="JGO109" s="154"/>
      <c r="JGP109" s="154"/>
      <c r="JGQ109" s="154"/>
      <c r="JGR109" s="154"/>
      <c r="JGS109" s="154"/>
      <c r="JGT109" s="154"/>
      <c r="JGU109" s="154"/>
      <c r="JGV109" s="154"/>
      <c r="JGW109" s="154"/>
      <c r="JGX109" s="154"/>
      <c r="JGY109" s="154"/>
      <c r="JGZ109" s="154"/>
      <c r="JHA109" s="154"/>
      <c r="JHB109" s="154"/>
      <c r="JHC109" s="154"/>
      <c r="JHD109" s="154"/>
      <c r="JHE109" s="154"/>
      <c r="JHF109" s="154"/>
      <c r="JHG109" s="154"/>
      <c r="JHH109" s="154"/>
      <c r="JHI109" s="154"/>
      <c r="JHJ109" s="154"/>
      <c r="JHK109" s="154"/>
      <c r="JHL109" s="154"/>
      <c r="JHM109" s="154"/>
      <c r="JHN109" s="154"/>
      <c r="JHO109" s="154"/>
      <c r="JHP109" s="154"/>
      <c r="JHQ109" s="154"/>
      <c r="JHR109" s="154"/>
      <c r="JHS109" s="154"/>
      <c r="JHT109" s="154"/>
      <c r="JHU109" s="154"/>
      <c r="JHV109" s="154"/>
      <c r="JHW109" s="154"/>
      <c r="JHX109" s="154"/>
      <c r="JHY109" s="154"/>
      <c r="JHZ109" s="154"/>
      <c r="JIA109" s="154"/>
      <c r="JIB109" s="154"/>
      <c r="JIC109" s="154"/>
      <c r="JID109" s="154"/>
      <c r="JIE109" s="154"/>
      <c r="JIF109" s="154"/>
      <c r="JIG109" s="154"/>
      <c r="JIH109" s="154"/>
      <c r="JII109" s="154"/>
      <c r="JIJ109" s="154"/>
      <c r="JIK109" s="154"/>
      <c r="JIL109" s="154"/>
      <c r="JIM109" s="154"/>
      <c r="JIN109" s="154"/>
      <c r="JIO109" s="154"/>
      <c r="JIP109" s="154"/>
      <c r="JIQ109" s="154"/>
      <c r="JIR109" s="154"/>
      <c r="JIS109" s="154"/>
      <c r="JIT109" s="154"/>
      <c r="JIU109" s="154"/>
      <c r="JIV109" s="154"/>
      <c r="JIW109" s="154"/>
      <c r="JIX109" s="154"/>
      <c r="JIY109" s="154"/>
      <c r="JIZ109" s="154"/>
      <c r="JJA109" s="154"/>
      <c r="JJB109" s="154"/>
      <c r="JJC109" s="154"/>
      <c r="JJD109" s="154"/>
      <c r="JJE109" s="154"/>
      <c r="JJF109" s="154"/>
      <c r="JJG109" s="154"/>
      <c r="JJH109" s="154"/>
      <c r="JJI109" s="154"/>
      <c r="JJJ109" s="154"/>
      <c r="JJK109" s="154"/>
      <c r="JJL109" s="154"/>
      <c r="JJM109" s="154"/>
      <c r="JJN109" s="154"/>
      <c r="JJO109" s="154"/>
      <c r="JJP109" s="154"/>
      <c r="JJQ109" s="154"/>
      <c r="JJR109" s="154"/>
      <c r="JJS109" s="154"/>
      <c r="JJT109" s="154"/>
      <c r="JJU109" s="154"/>
      <c r="JJV109" s="154"/>
      <c r="JJW109" s="154"/>
      <c r="JJX109" s="154"/>
      <c r="JJY109" s="154"/>
      <c r="JJZ109" s="154"/>
      <c r="JKA109" s="154"/>
      <c r="JKB109" s="154"/>
      <c r="JKC109" s="154"/>
      <c r="JKD109" s="154"/>
      <c r="JKE109" s="154"/>
      <c r="JKF109" s="154"/>
      <c r="JKG109" s="154"/>
      <c r="JKH109" s="154"/>
      <c r="JKI109" s="154"/>
      <c r="JKJ109" s="154"/>
      <c r="JKK109" s="154"/>
      <c r="JKL109" s="154"/>
      <c r="JKM109" s="154"/>
      <c r="JKN109" s="154"/>
      <c r="JKO109" s="154"/>
      <c r="JKP109" s="154"/>
      <c r="JKQ109" s="154"/>
      <c r="JKR109" s="154"/>
      <c r="JKS109" s="154"/>
      <c r="JKT109" s="154"/>
      <c r="JKU109" s="154"/>
      <c r="JKV109" s="154"/>
      <c r="JKW109" s="154"/>
      <c r="JKX109" s="154"/>
      <c r="JKY109" s="154"/>
      <c r="JKZ109" s="154"/>
      <c r="JLA109" s="154"/>
      <c r="JLB109" s="154"/>
      <c r="JLC109" s="154"/>
      <c r="JLD109" s="154"/>
      <c r="JLE109" s="154"/>
      <c r="JLF109" s="154"/>
      <c r="JLG109" s="154"/>
      <c r="JLH109" s="154"/>
      <c r="JLI109" s="154"/>
      <c r="JLJ109" s="154"/>
      <c r="JLK109" s="154"/>
      <c r="JLL109" s="154"/>
      <c r="JLM109" s="154"/>
      <c r="JLN109" s="154"/>
      <c r="JLO109" s="154"/>
      <c r="JLP109" s="154"/>
      <c r="JLQ109" s="154"/>
      <c r="JLR109" s="154"/>
      <c r="JLS109" s="154"/>
      <c r="JLT109" s="154"/>
      <c r="JLU109" s="154"/>
      <c r="JLV109" s="154"/>
      <c r="JLW109" s="154"/>
      <c r="JLX109" s="154"/>
      <c r="JLY109" s="154"/>
      <c r="JLZ109" s="154"/>
      <c r="JMA109" s="154"/>
      <c r="JMB109" s="154"/>
      <c r="JMC109" s="154"/>
      <c r="JMD109" s="154"/>
      <c r="JME109" s="154"/>
      <c r="JMF109" s="154"/>
      <c r="JMG109" s="154"/>
      <c r="JMH109" s="154"/>
      <c r="JMI109" s="154"/>
      <c r="JMJ109" s="154"/>
      <c r="JMK109" s="154"/>
      <c r="JML109" s="154"/>
      <c r="JMM109" s="154"/>
      <c r="JMN109" s="154"/>
      <c r="JMO109" s="154"/>
      <c r="JMP109" s="154"/>
      <c r="JMQ109" s="154"/>
      <c r="JMR109" s="154"/>
      <c r="JMS109" s="154"/>
      <c r="JMT109" s="154"/>
      <c r="JMU109" s="154"/>
      <c r="JMV109" s="154"/>
      <c r="JMW109" s="154"/>
      <c r="JMX109" s="154"/>
      <c r="JMY109" s="154"/>
      <c r="JMZ109" s="154"/>
      <c r="JNA109" s="154"/>
      <c r="JNB109" s="154"/>
      <c r="JNC109" s="154"/>
      <c r="JND109" s="154"/>
      <c r="JNE109" s="154"/>
      <c r="JNF109" s="154"/>
      <c r="JNG109" s="154"/>
      <c r="JNH109" s="154"/>
      <c r="JNI109" s="154"/>
      <c r="JNJ109" s="154"/>
      <c r="JNK109" s="154"/>
      <c r="JNL109" s="154"/>
      <c r="JNM109" s="154"/>
      <c r="JNN109" s="154"/>
      <c r="JNO109" s="154"/>
      <c r="JNP109" s="154"/>
      <c r="JNQ109" s="154"/>
      <c r="JNR109" s="154"/>
      <c r="JNS109" s="154"/>
      <c r="JNT109" s="154"/>
      <c r="JNU109" s="154"/>
      <c r="JNV109" s="154"/>
      <c r="JNW109" s="154"/>
      <c r="JNX109" s="154"/>
      <c r="JNY109" s="154"/>
      <c r="JNZ109" s="154"/>
      <c r="JOA109" s="154"/>
      <c r="JOB109" s="154"/>
      <c r="JOC109" s="154"/>
      <c r="JOD109" s="154"/>
      <c r="JOE109" s="154"/>
      <c r="JOF109" s="154"/>
      <c r="JOG109" s="154"/>
      <c r="JOH109" s="154"/>
      <c r="JOI109" s="154"/>
      <c r="JOJ109" s="154"/>
      <c r="JOK109" s="154"/>
      <c r="JOL109" s="154"/>
      <c r="JOM109" s="154"/>
      <c r="JON109" s="154"/>
      <c r="JOO109" s="154"/>
      <c r="JOP109" s="154"/>
      <c r="JOQ109" s="154"/>
      <c r="JOR109" s="154"/>
      <c r="JOS109" s="154"/>
      <c r="JOT109" s="154"/>
      <c r="JOU109" s="154"/>
      <c r="JOV109" s="154"/>
      <c r="JOW109" s="154"/>
      <c r="JOX109" s="154"/>
      <c r="JOY109" s="154"/>
      <c r="JOZ109" s="154"/>
      <c r="JPA109" s="154"/>
      <c r="JPB109" s="154"/>
      <c r="JPC109" s="154"/>
      <c r="JPD109" s="154"/>
      <c r="JPE109" s="154"/>
      <c r="JPF109" s="154"/>
      <c r="JPG109" s="154"/>
      <c r="JPH109" s="154"/>
      <c r="JPI109" s="154"/>
      <c r="JPJ109" s="154"/>
      <c r="JPK109" s="154"/>
      <c r="JPL109" s="154"/>
      <c r="JPM109" s="154"/>
      <c r="JPN109" s="154"/>
      <c r="JPO109" s="154"/>
      <c r="JPP109" s="154"/>
      <c r="JPQ109" s="154"/>
      <c r="JPR109" s="154"/>
      <c r="JPS109" s="154"/>
      <c r="JPT109" s="154"/>
      <c r="JPU109" s="154"/>
      <c r="JPV109" s="154"/>
      <c r="JPW109" s="154"/>
      <c r="JPX109" s="154"/>
      <c r="JPY109" s="154"/>
      <c r="JPZ109" s="154"/>
      <c r="JQA109" s="154"/>
      <c r="JQB109" s="154"/>
      <c r="JQC109" s="154"/>
      <c r="JQD109" s="154"/>
      <c r="JQE109" s="154"/>
      <c r="JQF109" s="154"/>
      <c r="JQG109" s="154"/>
      <c r="JQH109" s="154"/>
      <c r="JQI109" s="154"/>
      <c r="JQJ109" s="154"/>
      <c r="JQK109" s="154"/>
      <c r="JQL109" s="154"/>
      <c r="JQM109" s="154"/>
      <c r="JQN109" s="154"/>
      <c r="JQO109" s="154"/>
      <c r="JQP109" s="154"/>
      <c r="JQQ109" s="154"/>
      <c r="JQR109" s="154"/>
      <c r="JQS109" s="154"/>
      <c r="JQT109" s="154"/>
      <c r="JQU109" s="154"/>
      <c r="JQV109" s="154"/>
      <c r="JQW109" s="154"/>
      <c r="JQX109" s="154"/>
      <c r="JQY109" s="154"/>
      <c r="JQZ109" s="154"/>
      <c r="JRA109" s="154"/>
      <c r="JRB109" s="154"/>
      <c r="JRC109" s="154"/>
      <c r="JRD109" s="154"/>
      <c r="JRE109" s="154"/>
      <c r="JRF109" s="154"/>
      <c r="JRG109" s="154"/>
      <c r="JRH109" s="154"/>
      <c r="JRI109" s="154"/>
      <c r="JRJ109" s="154"/>
      <c r="JRK109" s="154"/>
      <c r="JRL109" s="154"/>
      <c r="JRM109" s="154"/>
      <c r="JRN109" s="154"/>
      <c r="JRO109" s="154"/>
      <c r="JRP109" s="154"/>
      <c r="JRQ109" s="154"/>
      <c r="JRR109" s="154"/>
      <c r="JRS109" s="154"/>
      <c r="JRT109" s="154"/>
      <c r="JRU109" s="154"/>
      <c r="JRV109" s="154"/>
      <c r="JRW109" s="154"/>
      <c r="JRX109" s="154"/>
      <c r="JRY109" s="154"/>
      <c r="JRZ109" s="154"/>
      <c r="JSA109" s="154"/>
      <c r="JSB109" s="154"/>
      <c r="JSC109" s="154"/>
      <c r="JSD109" s="154"/>
      <c r="JSE109" s="154"/>
      <c r="JSF109" s="154"/>
      <c r="JSG109" s="154"/>
      <c r="JSH109" s="154"/>
      <c r="JSI109" s="154"/>
      <c r="JSJ109" s="154"/>
      <c r="JSK109" s="154"/>
      <c r="JSL109" s="154"/>
      <c r="JSM109" s="154"/>
      <c r="JSN109" s="154"/>
      <c r="JSO109" s="154"/>
      <c r="JSP109" s="154"/>
      <c r="JSQ109" s="154"/>
      <c r="JSR109" s="154"/>
      <c r="JSS109" s="154"/>
      <c r="JST109" s="154"/>
      <c r="JSU109" s="154"/>
      <c r="JSV109" s="154"/>
      <c r="JSW109" s="154"/>
      <c r="JSX109" s="154"/>
      <c r="JSY109" s="154"/>
      <c r="JSZ109" s="154"/>
      <c r="JTA109" s="154"/>
      <c r="JTB109" s="154"/>
      <c r="JTC109" s="154"/>
      <c r="JTD109" s="154"/>
      <c r="JTE109" s="154"/>
      <c r="JTF109" s="154"/>
      <c r="JTG109" s="154"/>
      <c r="JTH109" s="154"/>
      <c r="JTI109" s="154"/>
      <c r="JTJ109" s="154"/>
      <c r="JTK109" s="154"/>
      <c r="JTL109" s="154"/>
      <c r="JTM109" s="154"/>
      <c r="JTN109" s="154"/>
      <c r="JTO109" s="154"/>
      <c r="JTP109" s="154"/>
      <c r="JTQ109" s="154"/>
      <c r="JTR109" s="154"/>
      <c r="JTS109" s="154"/>
      <c r="JTT109" s="154"/>
      <c r="JTU109" s="154"/>
      <c r="JTV109" s="154"/>
      <c r="JTW109" s="154"/>
      <c r="JTX109" s="154"/>
      <c r="JTY109" s="154"/>
      <c r="JTZ109" s="154"/>
      <c r="JUA109" s="154"/>
      <c r="JUB109" s="154"/>
      <c r="JUC109" s="154"/>
      <c r="JUD109" s="154"/>
      <c r="JUE109" s="154"/>
      <c r="JUF109" s="154"/>
      <c r="JUG109" s="154"/>
      <c r="JUH109" s="154"/>
      <c r="JUI109" s="154"/>
      <c r="JUJ109" s="154"/>
      <c r="JUK109" s="154"/>
      <c r="JUL109" s="154"/>
      <c r="JUM109" s="154"/>
      <c r="JUN109" s="154"/>
      <c r="JUO109" s="154"/>
      <c r="JUP109" s="154"/>
      <c r="JUQ109" s="154"/>
      <c r="JUR109" s="154"/>
      <c r="JUS109" s="154"/>
      <c r="JUT109" s="154"/>
      <c r="JUU109" s="154"/>
      <c r="JUV109" s="154"/>
      <c r="JUW109" s="154"/>
      <c r="JUX109" s="154"/>
      <c r="JUY109" s="154"/>
      <c r="JUZ109" s="154"/>
      <c r="JVA109" s="154"/>
      <c r="JVB109" s="154"/>
      <c r="JVC109" s="154"/>
      <c r="JVD109" s="154"/>
      <c r="JVE109" s="154"/>
      <c r="JVF109" s="154"/>
      <c r="JVG109" s="154"/>
      <c r="JVH109" s="154"/>
      <c r="JVI109" s="154"/>
      <c r="JVJ109" s="154"/>
      <c r="JVK109" s="154"/>
      <c r="JVL109" s="154"/>
      <c r="JVM109" s="154"/>
      <c r="JVN109" s="154"/>
      <c r="JVO109" s="154"/>
      <c r="JVP109" s="154"/>
      <c r="JVQ109" s="154"/>
      <c r="JVR109" s="154"/>
      <c r="JVS109" s="154"/>
      <c r="JVT109" s="154"/>
      <c r="JVU109" s="154"/>
      <c r="JVV109" s="154"/>
      <c r="JVW109" s="154"/>
      <c r="JVX109" s="154"/>
      <c r="JVY109" s="154"/>
      <c r="JVZ109" s="154"/>
      <c r="JWA109" s="154"/>
      <c r="JWB109" s="154"/>
      <c r="JWC109" s="154"/>
      <c r="JWD109" s="154"/>
      <c r="JWE109" s="154"/>
      <c r="JWF109" s="154"/>
      <c r="JWG109" s="154"/>
      <c r="JWH109" s="154"/>
      <c r="JWI109" s="154"/>
      <c r="JWJ109" s="154"/>
      <c r="JWK109" s="154"/>
      <c r="JWL109" s="154"/>
      <c r="JWM109" s="154"/>
      <c r="JWN109" s="154"/>
      <c r="JWO109" s="154"/>
      <c r="JWP109" s="154"/>
      <c r="JWQ109" s="154"/>
      <c r="JWR109" s="154"/>
      <c r="JWS109" s="154"/>
      <c r="JWT109" s="154"/>
      <c r="JWU109" s="154"/>
      <c r="JWV109" s="154"/>
      <c r="JWW109" s="154"/>
      <c r="JWX109" s="154"/>
      <c r="JWY109" s="154"/>
      <c r="JWZ109" s="154"/>
      <c r="JXA109" s="154"/>
      <c r="JXB109" s="154"/>
      <c r="JXC109" s="154"/>
      <c r="JXD109" s="154"/>
      <c r="JXE109" s="154"/>
      <c r="JXF109" s="154"/>
      <c r="JXG109" s="154"/>
      <c r="JXH109" s="154"/>
      <c r="JXI109" s="154"/>
      <c r="JXJ109" s="154"/>
      <c r="JXK109" s="154"/>
      <c r="JXL109" s="154"/>
      <c r="JXM109" s="154"/>
      <c r="JXN109" s="154"/>
      <c r="JXO109" s="154"/>
      <c r="JXP109" s="154"/>
      <c r="JXQ109" s="154"/>
      <c r="JXR109" s="154"/>
      <c r="JXS109" s="154"/>
      <c r="JXT109" s="154"/>
      <c r="JXU109" s="154"/>
      <c r="JXV109" s="154"/>
      <c r="JXW109" s="154"/>
      <c r="JXX109" s="154"/>
      <c r="JXY109" s="154"/>
      <c r="JXZ109" s="154"/>
      <c r="JYA109" s="154"/>
      <c r="JYB109" s="154"/>
      <c r="JYC109" s="154"/>
      <c r="JYD109" s="154"/>
      <c r="JYE109" s="154"/>
      <c r="JYF109" s="154"/>
      <c r="JYG109" s="154"/>
      <c r="JYH109" s="154"/>
      <c r="JYI109" s="154"/>
      <c r="JYJ109" s="154"/>
      <c r="JYK109" s="154"/>
      <c r="JYL109" s="154"/>
      <c r="JYM109" s="154"/>
      <c r="JYN109" s="154"/>
      <c r="JYO109" s="154"/>
      <c r="JYP109" s="154"/>
      <c r="JYQ109" s="154"/>
      <c r="JYR109" s="154"/>
      <c r="JYS109" s="154"/>
      <c r="JYT109" s="154"/>
      <c r="JYU109" s="154"/>
      <c r="JYV109" s="154"/>
      <c r="JYW109" s="154"/>
      <c r="JYX109" s="154"/>
      <c r="JYY109" s="154"/>
      <c r="JYZ109" s="154"/>
      <c r="JZA109" s="154"/>
      <c r="JZB109" s="154"/>
      <c r="JZC109" s="154"/>
      <c r="JZD109" s="154"/>
      <c r="JZE109" s="154"/>
      <c r="JZF109" s="154"/>
      <c r="JZG109" s="154"/>
      <c r="JZH109" s="154"/>
      <c r="JZI109" s="154"/>
      <c r="JZJ109" s="154"/>
      <c r="JZK109" s="154"/>
      <c r="JZL109" s="154"/>
      <c r="JZM109" s="154"/>
      <c r="JZN109" s="154"/>
      <c r="JZO109" s="154"/>
      <c r="JZP109" s="154"/>
      <c r="JZQ109" s="154"/>
      <c r="JZR109" s="154"/>
      <c r="JZS109" s="154"/>
      <c r="JZT109" s="154"/>
      <c r="JZU109" s="154"/>
      <c r="JZV109" s="154"/>
      <c r="JZW109" s="154"/>
      <c r="JZX109" s="154"/>
      <c r="JZY109" s="154"/>
      <c r="JZZ109" s="154"/>
      <c r="KAA109" s="154"/>
      <c r="KAB109" s="154"/>
      <c r="KAC109" s="154"/>
      <c r="KAD109" s="154"/>
      <c r="KAE109" s="154"/>
      <c r="KAF109" s="154"/>
      <c r="KAG109" s="154"/>
      <c r="KAH109" s="154"/>
      <c r="KAI109" s="154"/>
      <c r="KAJ109" s="154"/>
      <c r="KAK109" s="154"/>
      <c r="KAL109" s="154"/>
      <c r="KAM109" s="154"/>
      <c r="KAN109" s="154"/>
      <c r="KAO109" s="154"/>
      <c r="KAP109" s="154"/>
      <c r="KAQ109" s="154"/>
      <c r="KAR109" s="154"/>
      <c r="KAS109" s="154"/>
      <c r="KAT109" s="154"/>
      <c r="KAU109" s="154"/>
      <c r="KAV109" s="154"/>
      <c r="KAW109" s="154"/>
      <c r="KAX109" s="154"/>
      <c r="KAY109" s="154"/>
      <c r="KAZ109" s="154"/>
      <c r="KBA109" s="154"/>
      <c r="KBB109" s="154"/>
      <c r="KBC109" s="154"/>
      <c r="KBD109" s="154"/>
      <c r="KBE109" s="154"/>
      <c r="KBF109" s="154"/>
      <c r="KBG109" s="154"/>
      <c r="KBH109" s="154"/>
      <c r="KBI109" s="154"/>
      <c r="KBJ109" s="154"/>
      <c r="KBK109" s="154"/>
      <c r="KBL109" s="154"/>
      <c r="KBM109" s="154"/>
      <c r="KBN109" s="154"/>
      <c r="KBO109" s="154"/>
      <c r="KBP109" s="154"/>
      <c r="KBQ109" s="154"/>
      <c r="KBR109" s="154"/>
      <c r="KBS109" s="154"/>
      <c r="KBT109" s="154"/>
      <c r="KBU109" s="154"/>
      <c r="KBV109" s="154"/>
      <c r="KBW109" s="154"/>
      <c r="KBX109" s="154"/>
      <c r="KBY109" s="154"/>
      <c r="KBZ109" s="154"/>
      <c r="KCA109" s="154"/>
      <c r="KCB109" s="154"/>
      <c r="KCC109" s="154"/>
      <c r="KCD109" s="154"/>
      <c r="KCE109" s="154"/>
      <c r="KCF109" s="154"/>
      <c r="KCG109" s="154"/>
      <c r="KCH109" s="154"/>
      <c r="KCI109" s="154"/>
      <c r="KCJ109" s="154"/>
      <c r="KCK109" s="154"/>
      <c r="KCL109" s="154"/>
      <c r="KCM109" s="154"/>
      <c r="KCN109" s="154"/>
      <c r="KCO109" s="154"/>
      <c r="KCP109" s="154"/>
      <c r="KCQ109" s="154"/>
      <c r="KCR109" s="154"/>
      <c r="KCS109" s="154"/>
      <c r="KCT109" s="154"/>
      <c r="KCU109" s="154"/>
      <c r="KCV109" s="154"/>
      <c r="KCW109" s="154"/>
      <c r="KCX109" s="154"/>
      <c r="KCY109" s="154"/>
      <c r="KCZ109" s="154"/>
      <c r="KDA109" s="154"/>
      <c r="KDB109" s="154"/>
      <c r="KDC109" s="154"/>
      <c r="KDD109" s="154"/>
      <c r="KDE109" s="154"/>
      <c r="KDF109" s="154"/>
      <c r="KDG109" s="154"/>
      <c r="KDH109" s="154"/>
      <c r="KDI109" s="154"/>
      <c r="KDJ109" s="154"/>
      <c r="KDK109" s="154"/>
      <c r="KDL109" s="154"/>
      <c r="KDM109" s="154"/>
      <c r="KDN109" s="154"/>
      <c r="KDO109" s="154"/>
      <c r="KDP109" s="154"/>
      <c r="KDQ109" s="154"/>
      <c r="KDR109" s="154"/>
      <c r="KDS109" s="154"/>
      <c r="KDT109" s="154"/>
      <c r="KDU109" s="154"/>
      <c r="KDV109" s="154"/>
      <c r="KDW109" s="154"/>
      <c r="KDX109" s="154"/>
      <c r="KDY109" s="154"/>
      <c r="KDZ109" s="154"/>
      <c r="KEA109" s="154"/>
      <c r="KEB109" s="154"/>
      <c r="KEC109" s="154"/>
      <c r="KED109" s="154"/>
      <c r="KEE109" s="154"/>
      <c r="KEF109" s="154"/>
      <c r="KEG109" s="154"/>
      <c r="KEH109" s="154"/>
      <c r="KEI109" s="154"/>
      <c r="KEJ109" s="154"/>
      <c r="KEK109" s="154"/>
      <c r="KEL109" s="154"/>
      <c r="KEM109" s="154"/>
      <c r="KEN109" s="154"/>
      <c r="KEO109" s="154"/>
      <c r="KEP109" s="154"/>
      <c r="KEQ109" s="154"/>
      <c r="KER109" s="154"/>
      <c r="KES109" s="154"/>
      <c r="KET109" s="154"/>
      <c r="KEU109" s="154"/>
      <c r="KEV109" s="154"/>
      <c r="KEW109" s="154"/>
      <c r="KEX109" s="154"/>
      <c r="KEY109" s="154"/>
      <c r="KEZ109" s="154"/>
      <c r="KFA109" s="154"/>
      <c r="KFB109" s="154"/>
      <c r="KFC109" s="154"/>
      <c r="KFD109" s="154"/>
      <c r="KFE109" s="154"/>
      <c r="KFF109" s="154"/>
      <c r="KFG109" s="154"/>
      <c r="KFH109" s="154"/>
      <c r="KFI109" s="154"/>
      <c r="KFJ109" s="154"/>
      <c r="KFK109" s="154"/>
      <c r="KFL109" s="154"/>
      <c r="KFM109" s="154"/>
      <c r="KFN109" s="154"/>
      <c r="KFO109" s="154"/>
      <c r="KFP109" s="154"/>
      <c r="KFQ109" s="154"/>
      <c r="KFR109" s="154"/>
      <c r="KFS109" s="154"/>
      <c r="KFT109" s="154"/>
      <c r="KFU109" s="154"/>
      <c r="KFV109" s="154"/>
      <c r="KFW109" s="154"/>
      <c r="KFX109" s="154"/>
      <c r="KFY109" s="154"/>
      <c r="KFZ109" s="154"/>
      <c r="KGA109" s="154"/>
      <c r="KGB109" s="154"/>
      <c r="KGC109" s="154"/>
      <c r="KGD109" s="154"/>
      <c r="KGE109" s="154"/>
      <c r="KGF109" s="154"/>
      <c r="KGG109" s="154"/>
      <c r="KGH109" s="154"/>
      <c r="KGI109" s="154"/>
      <c r="KGJ109" s="154"/>
      <c r="KGK109" s="154"/>
      <c r="KGL109" s="154"/>
      <c r="KGM109" s="154"/>
      <c r="KGN109" s="154"/>
      <c r="KGO109" s="154"/>
      <c r="KGP109" s="154"/>
      <c r="KGQ109" s="154"/>
      <c r="KGR109" s="154"/>
      <c r="KGS109" s="154"/>
      <c r="KGT109" s="154"/>
      <c r="KGU109" s="154"/>
      <c r="KGV109" s="154"/>
      <c r="KGW109" s="154"/>
      <c r="KGX109" s="154"/>
      <c r="KGY109" s="154"/>
      <c r="KGZ109" s="154"/>
      <c r="KHA109" s="154"/>
      <c r="KHB109" s="154"/>
      <c r="KHC109" s="154"/>
      <c r="KHD109" s="154"/>
      <c r="KHE109" s="154"/>
      <c r="KHF109" s="154"/>
      <c r="KHG109" s="154"/>
      <c r="KHH109" s="154"/>
      <c r="KHI109" s="154"/>
      <c r="KHJ109" s="154"/>
      <c r="KHK109" s="154"/>
      <c r="KHL109" s="154"/>
      <c r="KHM109" s="154"/>
      <c r="KHN109" s="154"/>
      <c r="KHO109" s="154"/>
      <c r="KHP109" s="154"/>
      <c r="KHQ109" s="154"/>
      <c r="KHR109" s="154"/>
      <c r="KHS109" s="154"/>
      <c r="KHT109" s="154"/>
      <c r="KHU109" s="154"/>
      <c r="KHV109" s="154"/>
      <c r="KHW109" s="154"/>
      <c r="KHX109" s="154"/>
      <c r="KHY109" s="154"/>
      <c r="KHZ109" s="154"/>
      <c r="KIA109" s="154"/>
      <c r="KIB109" s="154"/>
      <c r="KIC109" s="154"/>
      <c r="KID109" s="154"/>
      <c r="KIE109" s="154"/>
      <c r="KIF109" s="154"/>
      <c r="KIG109" s="154"/>
      <c r="KIH109" s="154"/>
      <c r="KII109" s="154"/>
      <c r="KIJ109" s="154"/>
      <c r="KIK109" s="154"/>
      <c r="KIL109" s="154"/>
      <c r="KIM109" s="154"/>
      <c r="KIN109" s="154"/>
      <c r="KIO109" s="154"/>
      <c r="KIP109" s="154"/>
      <c r="KIQ109" s="154"/>
      <c r="KIR109" s="154"/>
      <c r="KIS109" s="154"/>
      <c r="KIT109" s="154"/>
      <c r="KIU109" s="154"/>
      <c r="KIV109" s="154"/>
      <c r="KIW109" s="154"/>
      <c r="KIX109" s="154"/>
      <c r="KIY109" s="154"/>
      <c r="KIZ109" s="154"/>
      <c r="KJA109" s="154"/>
      <c r="KJB109" s="154"/>
      <c r="KJC109" s="154"/>
      <c r="KJD109" s="154"/>
      <c r="KJE109" s="154"/>
      <c r="KJF109" s="154"/>
      <c r="KJG109" s="154"/>
      <c r="KJH109" s="154"/>
      <c r="KJI109" s="154"/>
      <c r="KJJ109" s="154"/>
      <c r="KJK109" s="154"/>
      <c r="KJL109" s="154"/>
      <c r="KJM109" s="154"/>
      <c r="KJN109" s="154"/>
      <c r="KJO109" s="154"/>
      <c r="KJP109" s="154"/>
      <c r="KJQ109" s="154"/>
      <c r="KJR109" s="154"/>
      <c r="KJS109" s="154"/>
      <c r="KJT109" s="154"/>
      <c r="KJU109" s="154"/>
      <c r="KJV109" s="154"/>
      <c r="KJW109" s="154"/>
      <c r="KJX109" s="154"/>
      <c r="KJY109" s="154"/>
      <c r="KJZ109" s="154"/>
      <c r="KKA109" s="154"/>
      <c r="KKB109" s="154"/>
      <c r="KKC109" s="154"/>
      <c r="KKD109" s="154"/>
      <c r="KKE109" s="154"/>
      <c r="KKF109" s="154"/>
      <c r="KKG109" s="154"/>
      <c r="KKH109" s="154"/>
      <c r="KKI109" s="154"/>
      <c r="KKJ109" s="154"/>
      <c r="KKK109" s="154"/>
      <c r="KKL109" s="154"/>
      <c r="KKM109" s="154"/>
      <c r="KKN109" s="154"/>
      <c r="KKO109" s="154"/>
      <c r="KKP109" s="154"/>
      <c r="KKQ109" s="154"/>
      <c r="KKR109" s="154"/>
      <c r="KKS109" s="154"/>
      <c r="KKT109" s="154"/>
      <c r="KKU109" s="154"/>
      <c r="KKV109" s="154"/>
      <c r="KKW109" s="154"/>
      <c r="KKX109" s="154"/>
      <c r="KKY109" s="154"/>
      <c r="KKZ109" s="154"/>
      <c r="KLA109" s="154"/>
      <c r="KLB109" s="154"/>
      <c r="KLC109" s="154"/>
      <c r="KLD109" s="154"/>
      <c r="KLE109" s="154"/>
      <c r="KLF109" s="154"/>
      <c r="KLG109" s="154"/>
      <c r="KLH109" s="154"/>
      <c r="KLI109" s="154"/>
      <c r="KLJ109" s="154"/>
      <c r="KLK109" s="154"/>
      <c r="KLL109" s="154"/>
      <c r="KLM109" s="154"/>
      <c r="KLN109" s="154"/>
      <c r="KLO109" s="154"/>
      <c r="KLP109" s="154"/>
      <c r="KLQ109" s="154"/>
      <c r="KLR109" s="154"/>
      <c r="KLS109" s="154"/>
      <c r="KLT109" s="154"/>
      <c r="KLU109" s="154"/>
      <c r="KLV109" s="154"/>
      <c r="KLW109" s="154"/>
      <c r="KLX109" s="154"/>
      <c r="KLY109" s="154"/>
      <c r="KLZ109" s="154"/>
      <c r="KMA109" s="154"/>
      <c r="KMB109" s="154"/>
      <c r="KMC109" s="154"/>
      <c r="KMD109" s="154"/>
      <c r="KME109" s="154"/>
      <c r="KMF109" s="154"/>
      <c r="KMG109" s="154"/>
      <c r="KMH109" s="154"/>
      <c r="KMI109" s="154"/>
      <c r="KMJ109" s="154"/>
      <c r="KMK109" s="154"/>
      <c r="KML109" s="154"/>
      <c r="KMM109" s="154"/>
      <c r="KMN109" s="154"/>
      <c r="KMO109" s="154"/>
      <c r="KMP109" s="154"/>
      <c r="KMQ109" s="154"/>
      <c r="KMR109" s="154"/>
      <c r="KMS109" s="154"/>
      <c r="KMT109" s="154"/>
      <c r="KMU109" s="154"/>
      <c r="KMV109" s="154"/>
      <c r="KMW109" s="154"/>
      <c r="KMX109" s="154"/>
      <c r="KMY109" s="154"/>
      <c r="KMZ109" s="154"/>
      <c r="KNA109" s="154"/>
      <c r="KNB109" s="154"/>
      <c r="KNC109" s="154"/>
      <c r="KND109" s="154"/>
      <c r="KNE109" s="154"/>
      <c r="KNF109" s="154"/>
      <c r="KNG109" s="154"/>
      <c r="KNH109" s="154"/>
      <c r="KNI109" s="154"/>
      <c r="KNJ109" s="154"/>
      <c r="KNK109" s="154"/>
      <c r="KNL109" s="154"/>
      <c r="KNM109" s="154"/>
      <c r="KNN109" s="154"/>
      <c r="KNO109" s="154"/>
      <c r="KNP109" s="154"/>
      <c r="KNQ109" s="154"/>
      <c r="KNR109" s="154"/>
      <c r="KNS109" s="154"/>
      <c r="KNT109" s="154"/>
      <c r="KNU109" s="154"/>
      <c r="KNV109" s="154"/>
      <c r="KNW109" s="154"/>
      <c r="KNX109" s="154"/>
      <c r="KNY109" s="154"/>
      <c r="KNZ109" s="154"/>
      <c r="KOA109" s="154"/>
      <c r="KOB109" s="154"/>
      <c r="KOC109" s="154"/>
      <c r="KOD109" s="154"/>
      <c r="KOE109" s="154"/>
      <c r="KOF109" s="154"/>
      <c r="KOG109" s="154"/>
      <c r="KOH109" s="154"/>
      <c r="KOI109" s="154"/>
      <c r="KOJ109" s="154"/>
      <c r="KOK109" s="154"/>
      <c r="KOL109" s="154"/>
      <c r="KOM109" s="154"/>
      <c r="KON109" s="154"/>
      <c r="KOO109" s="154"/>
      <c r="KOP109" s="154"/>
      <c r="KOQ109" s="154"/>
      <c r="KOR109" s="154"/>
      <c r="KOS109" s="154"/>
      <c r="KOT109" s="154"/>
      <c r="KOU109" s="154"/>
      <c r="KOV109" s="154"/>
      <c r="KOW109" s="154"/>
      <c r="KOX109" s="154"/>
      <c r="KOY109" s="154"/>
      <c r="KOZ109" s="154"/>
      <c r="KPA109" s="154"/>
      <c r="KPB109" s="154"/>
      <c r="KPC109" s="154"/>
      <c r="KPD109" s="154"/>
      <c r="KPE109" s="154"/>
      <c r="KPF109" s="154"/>
      <c r="KPG109" s="154"/>
      <c r="KPH109" s="154"/>
      <c r="KPI109" s="154"/>
      <c r="KPJ109" s="154"/>
      <c r="KPK109" s="154"/>
      <c r="KPL109" s="154"/>
      <c r="KPM109" s="154"/>
      <c r="KPN109" s="154"/>
      <c r="KPO109" s="154"/>
      <c r="KPP109" s="154"/>
      <c r="KPQ109" s="154"/>
      <c r="KPR109" s="154"/>
      <c r="KPS109" s="154"/>
      <c r="KPT109" s="154"/>
      <c r="KPU109" s="154"/>
      <c r="KPV109" s="154"/>
      <c r="KPW109" s="154"/>
      <c r="KPX109" s="154"/>
      <c r="KPY109" s="154"/>
      <c r="KPZ109" s="154"/>
      <c r="KQA109" s="154"/>
      <c r="KQB109" s="154"/>
      <c r="KQC109" s="154"/>
      <c r="KQD109" s="154"/>
      <c r="KQE109" s="154"/>
      <c r="KQF109" s="154"/>
      <c r="KQG109" s="154"/>
      <c r="KQH109" s="154"/>
      <c r="KQI109" s="154"/>
      <c r="KQJ109" s="154"/>
      <c r="KQK109" s="154"/>
      <c r="KQL109" s="154"/>
      <c r="KQM109" s="154"/>
      <c r="KQN109" s="154"/>
      <c r="KQO109" s="154"/>
      <c r="KQP109" s="154"/>
      <c r="KQQ109" s="154"/>
      <c r="KQR109" s="154"/>
      <c r="KQS109" s="154"/>
      <c r="KQT109" s="154"/>
      <c r="KQU109" s="154"/>
      <c r="KQV109" s="154"/>
      <c r="KQW109" s="154"/>
      <c r="KQX109" s="154"/>
      <c r="KQY109" s="154"/>
      <c r="KQZ109" s="154"/>
      <c r="KRA109" s="154"/>
      <c r="KRB109" s="154"/>
      <c r="KRC109" s="154"/>
      <c r="KRD109" s="154"/>
      <c r="KRE109" s="154"/>
      <c r="KRF109" s="154"/>
      <c r="KRG109" s="154"/>
      <c r="KRH109" s="154"/>
      <c r="KRI109" s="154"/>
      <c r="KRJ109" s="154"/>
      <c r="KRK109" s="154"/>
      <c r="KRL109" s="154"/>
      <c r="KRM109" s="154"/>
      <c r="KRN109" s="154"/>
      <c r="KRO109" s="154"/>
      <c r="KRP109" s="154"/>
      <c r="KRQ109" s="154"/>
      <c r="KRR109" s="154"/>
      <c r="KRS109" s="154"/>
      <c r="KRT109" s="154"/>
      <c r="KRU109" s="154"/>
      <c r="KRV109" s="154"/>
      <c r="KRW109" s="154"/>
      <c r="KRX109" s="154"/>
      <c r="KRY109" s="154"/>
      <c r="KRZ109" s="154"/>
      <c r="KSA109" s="154"/>
      <c r="KSB109" s="154"/>
      <c r="KSC109" s="154"/>
      <c r="KSD109" s="154"/>
      <c r="KSE109" s="154"/>
      <c r="KSF109" s="154"/>
      <c r="KSG109" s="154"/>
      <c r="KSH109" s="154"/>
      <c r="KSI109" s="154"/>
      <c r="KSJ109" s="154"/>
      <c r="KSK109" s="154"/>
      <c r="KSL109" s="154"/>
      <c r="KSM109" s="154"/>
      <c r="KSN109" s="154"/>
      <c r="KSO109" s="154"/>
      <c r="KSP109" s="154"/>
      <c r="KSQ109" s="154"/>
      <c r="KSR109" s="154"/>
      <c r="KSS109" s="154"/>
      <c r="KST109" s="154"/>
      <c r="KSU109" s="154"/>
      <c r="KSV109" s="154"/>
      <c r="KSW109" s="154"/>
      <c r="KSX109" s="154"/>
      <c r="KSY109" s="154"/>
      <c r="KSZ109" s="154"/>
      <c r="KTA109" s="154"/>
      <c r="KTB109" s="154"/>
      <c r="KTC109" s="154"/>
      <c r="KTD109" s="154"/>
      <c r="KTE109" s="154"/>
      <c r="KTF109" s="154"/>
      <c r="KTG109" s="154"/>
      <c r="KTH109" s="154"/>
      <c r="KTI109" s="154"/>
      <c r="KTJ109" s="154"/>
      <c r="KTK109" s="154"/>
      <c r="KTL109" s="154"/>
      <c r="KTM109" s="154"/>
      <c r="KTN109" s="154"/>
      <c r="KTO109" s="154"/>
      <c r="KTP109" s="154"/>
      <c r="KTQ109" s="154"/>
      <c r="KTR109" s="154"/>
      <c r="KTS109" s="154"/>
      <c r="KTT109" s="154"/>
      <c r="KTU109" s="154"/>
      <c r="KTV109" s="154"/>
      <c r="KTW109" s="154"/>
      <c r="KTX109" s="154"/>
      <c r="KTY109" s="154"/>
      <c r="KTZ109" s="154"/>
      <c r="KUA109" s="154"/>
      <c r="KUB109" s="154"/>
      <c r="KUC109" s="154"/>
      <c r="KUD109" s="154"/>
      <c r="KUE109" s="154"/>
      <c r="KUF109" s="154"/>
      <c r="KUG109" s="154"/>
      <c r="KUH109" s="154"/>
      <c r="KUI109" s="154"/>
      <c r="KUJ109" s="154"/>
      <c r="KUK109" s="154"/>
      <c r="KUL109" s="154"/>
      <c r="KUM109" s="154"/>
      <c r="KUN109" s="154"/>
      <c r="KUO109" s="154"/>
      <c r="KUP109" s="154"/>
      <c r="KUQ109" s="154"/>
      <c r="KUR109" s="154"/>
      <c r="KUS109" s="154"/>
      <c r="KUT109" s="154"/>
      <c r="KUU109" s="154"/>
      <c r="KUV109" s="154"/>
      <c r="KUW109" s="154"/>
      <c r="KUX109" s="154"/>
      <c r="KUY109" s="154"/>
      <c r="KUZ109" s="154"/>
      <c r="KVA109" s="154"/>
      <c r="KVB109" s="154"/>
      <c r="KVC109" s="154"/>
      <c r="KVD109" s="154"/>
      <c r="KVE109" s="154"/>
      <c r="KVF109" s="154"/>
      <c r="KVG109" s="154"/>
      <c r="KVH109" s="154"/>
      <c r="KVI109" s="154"/>
      <c r="KVJ109" s="154"/>
      <c r="KVK109" s="154"/>
      <c r="KVL109" s="154"/>
      <c r="KVM109" s="154"/>
      <c r="KVN109" s="154"/>
      <c r="KVO109" s="154"/>
      <c r="KVP109" s="154"/>
      <c r="KVQ109" s="154"/>
      <c r="KVR109" s="154"/>
      <c r="KVS109" s="154"/>
      <c r="KVT109" s="154"/>
      <c r="KVU109" s="154"/>
      <c r="KVV109" s="154"/>
      <c r="KVW109" s="154"/>
      <c r="KVX109" s="154"/>
      <c r="KVY109" s="154"/>
      <c r="KVZ109" s="154"/>
      <c r="KWA109" s="154"/>
      <c r="KWB109" s="154"/>
      <c r="KWC109" s="154"/>
      <c r="KWD109" s="154"/>
      <c r="KWE109" s="154"/>
      <c r="KWF109" s="154"/>
      <c r="KWG109" s="154"/>
      <c r="KWH109" s="154"/>
      <c r="KWI109" s="154"/>
      <c r="KWJ109" s="154"/>
      <c r="KWK109" s="154"/>
      <c r="KWL109" s="154"/>
      <c r="KWM109" s="154"/>
      <c r="KWN109" s="154"/>
      <c r="KWO109" s="154"/>
      <c r="KWP109" s="154"/>
      <c r="KWQ109" s="154"/>
      <c r="KWR109" s="154"/>
      <c r="KWS109" s="154"/>
      <c r="KWT109" s="154"/>
      <c r="KWU109" s="154"/>
      <c r="KWV109" s="154"/>
      <c r="KWW109" s="154"/>
      <c r="KWX109" s="154"/>
      <c r="KWY109" s="154"/>
      <c r="KWZ109" s="154"/>
      <c r="KXA109" s="154"/>
      <c r="KXB109" s="154"/>
      <c r="KXC109" s="154"/>
      <c r="KXD109" s="154"/>
      <c r="KXE109" s="154"/>
      <c r="KXF109" s="154"/>
      <c r="KXG109" s="154"/>
      <c r="KXH109" s="154"/>
      <c r="KXI109" s="154"/>
      <c r="KXJ109" s="154"/>
      <c r="KXK109" s="154"/>
      <c r="KXL109" s="154"/>
      <c r="KXM109" s="154"/>
      <c r="KXN109" s="154"/>
      <c r="KXO109" s="154"/>
      <c r="KXP109" s="154"/>
      <c r="KXQ109" s="154"/>
      <c r="KXR109" s="154"/>
      <c r="KXS109" s="154"/>
      <c r="KXT109" s="154"/>
      <c r="KXU109" s="154"/>
      <c r="KXV109" s="154"/>
      <c r="KXW109" s="154"/>
      <c r="KXX109" s="154"/>
      <c r="KXY109" s="154"/>
      <c r="KXZ109" s="154"/>
      <c r="KYA109" s="154"/>
      <c r="KYB109" s="154"/>
      <c r="KYC109" s="154"/>
      <c r="KYD109" s="154"/>
      <c r="KYE109" s="154"/>
      <c r="KYF109" s="154"/>
      <c r="KYG109" s="154"/>
      <c r="KYH109" s="154"/>
      <c r="KYI109" s="154"/>
      <c r="KYJ109" s="154"/>
      <c r="KYK109" s="154"/>
      <c r="KYL109" s="154"/>
      <c r="KYM109" s="154"/>
      <c r="KYN109" s="154"/>
      <c r="KYO109" s="154"/>
      <c r="KYP109" s="154"/>
      <c r="KYQ109" s="154"/>
      <c r="KYR109" s="154"/>
      <c r="KYS109" s="154"/>
      <c r="KYT109" s="154"/>
      <c r="KYU109" s="154"/>
      <c r="KYV109" s="154"/>
      <c r="KYW109" s="154"/>
      <c r="KYX109" s="154"/>
      <c r="KYY109" s="154"/>
      <c r="KYZ109" s="154"/>
      <c r="KZA109" s="154"/>
      <c r="KZB109" s="154"/>
      <c r="KZC109" s="154"/>
      <c r="KZD109" s="154"/>
      <c r="KZE109" s="154"/>
      <c r="KZF109" s="154"/>
      <c r="KZG109" s="154"/>
      <c r="KZH109" s="154"/>
      <c r="KZI109" s="154"/>
      <c r="KZJ109" s="154"/>
      <c r="KZK109" s="154"/>
      <c r="KZL109" s="154"/>
      <c r="KZM109" s="154"/>
      <c r="KZN109" s="154"/>
      <c r="KZO109" s="154"/>
      <c r="KZP109" s="154"/>
      <c r="KZQ109" s="154"/>
      <c r="KZR109" s="154"/>
      <c r="KZS109" s="154"/>
      <c r="KZT109" s="154"/>
      <c r="KZU109" s="154"/>
      <c r="KZV109" s="154"/>
      <c r="KZW109" s="154"/>
      <c r="KZX109" s="154"/>
      <c r="KZY109" s="154"/>
      <c r="KZZ109" s="154"/>
      <c r="LAA109" s="154"/>
      <c r="LAB109" s="154"/>
      <c r="LAC109" s="154"/>
      <c r="LAD109" s="154"/>
      <c r="LAE109" s="154"/>
      <c r="LAF109" s="154"/>
      <c r="LAG109" s="154"/>
      <c r="LAH109" s="154"/>
      <c r="LAI109" s="154"/>
      <c r="LAJ109" s="154"/>
      <c r="LAK109" s="154"/>
      <c r="LAL109" s="154"/>
      <c r="LAM109" s="154"/>
      <c r="LAN109" s="154"/>
      <c r="LAO109" s="154"/>
      <c r="LAP109" s="154"/>
      <c r="LAQ109" s="154"/>
      <c r="LAR109" s="154"/>
      <c r="LAS109" s="154"/>
      <c r="LAT109" s="154"/>
      <c r="LAU109" s="154"/>
      <c r="LAV109" s="154"/>
      <c r="LAW109" s="154"/>
      <c r="LAX109" s="154"/>
      <c r="LAY109" s="154"/>
      <c r="LAZ109" s="154"/>
      <c r="LBA109" s="154"/>
      <c r="LBB109" s="154"/>
      <c r="LBC109" s="154"/>
      <c r="LBD109" s="154"/>
      <c r="LBE109" s="154"/>
      <c r="LBF109" s="154"/>
      <c r="LBG109" s="154"/>
      <c r="LBH109" s="154"/>
      <c r="LBI109" s="154"/>
      <c r="LBJ109" s="154"/>
      <c r="LBK109" s="154"/>
      <c r="LBL109" s="154"/>
      <c r="LBM109" s="154"/>
      <c r="LBN109" s="154"/>
      <c r="LBO109" s="154"/>
      <c r="LBP109" s="154"/>
      <c r="LBQ109" s="154"/>
      <c r="LBR109" s="154"/>
      <c r="LBS109" s="154"/>
      <c r="LBT109" s="154"/>
      <c r="LBU109" s="154"/>
      <c r="LBV109" s="154"/>
      <c r="LBW109" s="154"/>
      <c r="LBX109" s="154"/>
      <c r="LBY109" s="154"/>
      <c r="LBZ109" s="154"/>
      <c r="LCA109" s="154"/>
      <c r="LCB109" s="154"/>
      <c r="LCC109" s="154"/>
      <c r="LCD109" s="154"/>
      <c r="LCE109" s="154"/>
      <c r="LCF109" s="154"/>
      <c r="LCG109" s="154"/>
      <c r="LCH109" s="154"/>
      <c r="LCI109" s="154"/>
      <c r="LCJ109" s="154"/>
      <c r="LCK109" s="154"/>
      <c r="LCL109" s="154"/>
      <c r="LCM109" s="154"/>
      <c r="LCN109" s="154"/>
      <c r="LCO109" s="154"/>
      <c r="LCP109" s="154"/>
      <c r="LCQ109" s="154"/>
      <c r="LCR109" s="154"/>
      <c r="LCS109" s="154"/>
      <c r="LCT109" s="154"/>
      <c r="LCU109" s="154"/>
      <c r="LCV109" s="154"/>
      <c r="LCW109" s="154"/>
      <c r="LCX109" s="154"/>
      <c r="LCY109" s="154"/>
      <c r="LCZ109" s="154"/>
      <c r="LDA109" s="154"/>
      <c r="LDB109" s="154"/>
      <c r="LDC109" s="154"/>
      <c r="LDD109" s="154"/>
      <c r="LDE109" s="154"/>
      <c r="LDF109" s="154"/>
      <c r="LDG109" s="154"/>
      <c r="LDH109" s="154"/>
      <c r="LDI109" s="154"/>
      <c r="LDJ109" s="154"/>
      <c r="LDK109" s="154"/>
      <c r="LDL109" s="154"/>
      <c r="LDM109" s="154"/>
      <c r="LDN109" s="154"/>
      <c r="LDO109" s="154"/>
      <c r="LDP109" s="154"/>
      <c r="LDQ109" s="154"/>
      <c r="LDR109" s="154"/>
      <c r="LDS109" s="154"/>
      <c r="LDT109" s="154"/>
      <c r="LDU109" s="154"/>
      <c r="LDV109" s="154"/>
      <c r="LDW109" s="154"/>
      <c r="LDX109" s="154"/>
      <c r="LDY109" s="154"/>
      <c r="LDZ109" s="154"/>
      <c r="LEA109" s="154"/>
      <c r="LEB109" s="154"/>
      <c r="LEC109" s="154"/>
      <c r="LED109" s="154"/>
      <c r="LEE109" s="154"/>
      <c r="LEF109" s="154"/>
      <c r="LEG109" s="154"/>
      <c r="LEH109" s="154"/>
      <c r="LEI109" s="154"/>
      <c r="LEJ109" s="154"/>
      <c r="LEK109" s="154"/>
      <c r="LEL109" s="154"/>
      <c r="LEM109" s="154"/>
      <c r="LEN109" s="154"/>
      <c r="LEO109" s="154"/>
      <c r="LEP109" s="154"/>
      <c r="LEQ109" s="154"/>
      <c r="LER109" s="154"/>
      <c r="LES109" s="154"/>
      <c r="LET109" s="154"/>
      <c r="LEU109" s="154"/>
      <c r="LEV109" s="154"/>
      <c r="LEW109" s="154"/>
      <c r="LEX109" s="154"/>
      <c r="LEY109" s="154"/>
      <c r="LEZ109" s="154"/>
      <c r="LFA109" s="154"/>
      <c r="LFB109" s="154"/>
      <c r="LFC109" s="154"/>
      <c r="LFD109" s="154"/>
      <c r="LFE109" s="154"/>
      <c r="LFF109" s="154"/>
      <c r="LFG109" s="154"/>
      <c r="LFH109" s="154"/>
      <c r="LFI109" s="154"/>
      <c r="LFJ109" s="154"/>
      <c r="LFK109" s="154"/>
      <c r="LFL109" s="154"/>
      <c r="LFM109" s="154"/>
      <c r="LFN109" s="154"/>
      <c r="LFO109" s="154"/>
      <c r="LFP109" s="154"/>
      <c r="LFQ109" s="154"/>
      <c r="LFR109" s="154"/>
      <c r="LFS109" s="154"/>
      <c r="LFT109" s="154"/>
      <c r="LFU109" s="154"/>
      <c r="LFV109" s="154"/>
      <c r="LFW109" s="154"/>
      <c r="LFX109" s="154"/>
      <c r="LFY109" s="154"/>
      <c r="LFZ109" s="154"/>
      <c r="LGA109" s="154"/>
      <c r="LGB109" s="154"/>
      <c r="LGC109" s="154"/>
      <c r="LGD109" s="154"/>
      <c r="LGE109" s="154"/>
      <c r="LGF109" s="154"/>
      <c r="LGG109" s="154"/>
      <c r="LGH109" s="154"/>
      <c r="LGI109" s="154"/>
      <c r="LGJ109" s="154"/>
      <c r="LGK109" s="154"/>
      <c r="LGL109" s="154"/>
      <c r="LGM109" s="154"/>
      <c r="LGN109" s="154"/>
      <c r="LGO109" s="154"/>
      <c r="LGP109" s="154"/>
      <c r="LGQ109" s="154"/>
      <c r="LGR109" s="154"/>
      <c r="LGS109" s="154"/>
      <c r="LGT109" s="154"/>
      <c r="LGU109" s="154"/>
      <c r="LGV109" s="154"/>
      <c r="LGW109" s="154"/>
      <c r="LGX109" s="154"/>
      <c r="LGY109" s="154"/>
      <c r="LGZ109" s="154"/>
      <c r="LHA109" s="154"/>
      <c r="LHB109" s="154"/>
      <c r="LHC109" s="154"/>
      <c r="LHD109" s="154"/>
      <c r="LHE109" s="154"/>
      <c r="LHF109" s="154"/>
      <c r="LHG109" s="154"/>
      <c r="LHH109" s="154"/>
      <c r="LHI109" s="154"/>
      <c r="LHJ109" s="154"/>
      <c r="LHK109" s="154"/>
      <c r="LHL109" s="154"/>
      <c r="LHM109" s="154"/>
      <c r="LHN109" s="154"/>
      <c r="LHO109" s="154"/>
      <c r="LHP109" s="154"/>
      <c r="LHQ109" s="154"/>
      <c r="LHR109" s="154"/>
      <c r="LHS109" s="154"/>
      <c r="LHT109" s="154"/>
      <c r="LHU109" s="154"/>
      <c r="LHV109" s="154"/>
      <c r="LHW109" s="154"/>
      <c r="LHX109" s="154"/>
      <c r="LHY109" s="154"/>
      <c r="LHZ109" s="154"/>
      <c r="LIA109" s="154"/>
      <c r="LIB109" s="154"/>
      <c r="LIC109" s="154"/>
      <c r="LID109" s="154"/>
      <c r="LIE109" s="154"/>
      <c r="LIF109" s="154"/>
      <c r="LIG109" s="154"/>
      <c r="LIH109" s="154"/>
      <c r="LII109" s="154"/>
      <c r="LIJ109" s="154"/>
      <c r="LIK109" s="154"/>
      <c r="LIL109" s="154"/>
      <c r="LIM109" s="154"/>
      <c r="LIN109" s="154"/>
      <c r="LIO109" s="154"/>
      <c r="LIP109" s="154"/>
      <c r="LIQ109" s="154"/>
      <c r="LIR109" s="154"/>
      <c r="LIS109" s="154"/>
      <c r="LIT109" s="154"/>
      <c r="LIU109" s="154"/>
      <c r="LIV109" s="154"/>
      <c r="LIW109" s="154"/>
      <c r="LIX109" s="154"/>
      <c r="LIY109" s="154"/>
      <c r="LIZ109" s="154"/>
      <c r="LJA109" s="154"/>
      <c r="LJB109" s="154"/>
      <c r="LJC109" s="154"/>
      <c r="LJD109" s="154"/>
      <c r="LJE109" s="154"/>
      <c r="LJF109" s="154"/>
      <c r="LJG109" s="154"/>
      <c r="LJH109" s="154"/>
      <c r="LJI109" s="154"/>
      <c r="LJJ109" s="154"/>
      <c r="LJK109" s="154"/>
      <c r="LJL109" s="154"/>
      <c r="LJM109" s="154"/>
      <c r="LJN109" s="154"/>
      <c r="LJO109" s="154"/>
      <c r="LJP109" s="154"/>
      <c r="LJQ109" s="154"/>
      <c r="LJR109" s="154"/>
      <c r="LJS109" s="154"/>
      <c r="LJT109" s="154"/>
      <c r="LJU109" s="154"/>
      <c r="LJV109" s="154"/>
      <c r="LJW109" s="154"/>
      <c r="LJX109" s="154"/>
      <c r="LJY109" s="154"/>
      <c r="LJZ109" s="154"/>
      <c r="LKA109" s="154"/>
      <c r="LKB109" s="154"/>
      <c r="LKC109" s="154"/>
      <c r="LKD109" s="154"/>
      <c r="LKE109" s="154"/>
      <c r="LKF109" s="154"/>
      <c r="LKG109" s="154"/>
      <c r="LKH109" s="154"/>
      <c r="LKI109" s="154"/>
      <c r="LKJ109" s="154"/>
      <c r="LKK109" s="154"/>
      <c r="LKL109" s="154"/>
      <c r="LKM109" s="154"/>
      <c r="LKN109" s="154"/>
      <c r="LKO109" s="154"/>
      <c r="LKP109" s="154"/>
      <c r="LKQ109" s="154"/>
      <c r="LKR109" s="154"/>
      <c r="LKS109" s="154"/>
      <c r="LKT109" s="154"/>
      <c r="LKU109" s="154"/>
      <c r="LKV109" s="154"/>
      <c r="LKW109" s="154"/>
      <c r="LKX109" s="154"/>
      <c r="LKY109" s="154"/>
      <c r="LKZ109" s="154"/>
      <c r="LLA109" s="154"/>
      <c r="LLB109" s="154"/>
      <c r="LLC109" s="154"/>
      <c r="LLD109" s="154"/>
      <c r="LLE109" s="154"/>
      <c r="LLF109" s="154"/>
      <c r="LLG109" s="154"/>
      <c r="LLH109" s="154"/>
      <c r="LLI109" s="154"/>
      <c r="LLJ109" s="154"/>
      <c r="LLK109" s="154"/>
      <c r="LLL109" s="154"/>
      <c r="LLM109" s="154"/>
      <c r="LLN109" s="154"/>
      <c r="LLO109" s="154"/>
      <c r="LLP109" s="154"/>
      <c r="LLQ109" s="154"/>
      <c r="LLR109" s="154"/>
      <c r="LLS109" s="154"/>
      <c r="LLT109" s="154"/>
      <c r="LLU109" s="154"/>
      <c r="LLV109" s="154"/>
      <c r="LLW109" s="154"/>
      <c r="LLX109" s="154"/>
      <c r="LLY109" s="154"/>
      <c r="LLZ109" s="154"/>
      <c r="LMA109" s="154"/>
      <c r="LMB109" s="154"/>
      <c r="LMC109" s="154"/>
      <c r="LMD109" s="154"/>
      <c r="LME109" s="154"/>
      <c r="LMF109" s="154"/>
      <c r="LMG109" s="154"/>
      <c r="LMH109" s="154"/>
      <c r="LMI109" s="154"/>
      <c r="LMJ109" s="154"/>
      <c r="LMK109" s="154"/>
      <c r="LML109" s="154"/>
      <c r="LMM109" s="154"/>
      <c r="LMN109" s="154"/>
      <c r="LMO109" s="154"/>
      <c r="LMP109" s="154"/>
      <c r="LMQ109" s="154"/>
      <c r="LMR109" s="154"/>
      <c r="LMS109" s="154"/>
      <c r="LMT109" s="154"/>
      <c r="LMU109" s="154"/>
      <c r="LMV109" s="154"/>
      <c r="LMW109" s="154"/>
      <c r="LMX109" s="154"/>
      <c r="LMY109" s="154"/>
      <c r="LMZ109" s="154"/>
      <c r="LNA109" s="154"/>
      <c r="LNB109" s="154"/>
      <c r="LNC109" s="154"/>
      <c r="LND109" s="154"/>
      <c r="LNE109" s="154"/>
      <c r="LNF109" s="154"/>
      <c r="LNG109" s="154"/>
      <c r="LNH109" s="154"/>
      <c r="LNI109" s="154"/>
      <c r="LNJ109" s="154"/>
      <c r="LNK109" s="154"/>
      <c r="LNL109" s="154"/>
      <c r="LNM109" s="154"/>
      <c r="LNN109" s="154"/>
      <c r="LNO109" s="154"/>
      <c r="LNP109" s="154"/>
      <c r="LNQ109" s="154"/>
      <c r="LNR109" s="154"/>
      <c r="LNS109" s="154"/>
      <c r="LNT109" s="154"/>
      <c r="LNU109" s="154"/>
      <c r="LNV109" s="154"/>
      <c r="LNW109" s="154"/>
      <c r="LNX109" s="154"/>
      <c r="LNY109" s="154"/>
      <c r="LNZ109" s="154"/>
      <c r="LOA109" s="154"/>
      <c r="LOB109" s="154"/>
      <c r="LOC109" s="154"/>
      <c r="LOD109" s="154"/>
      <c r="LOE109" s="154"/>
      <c r="LOF109" s="154"/>
      <c r="LOG109" s="154"/>
      <c r="LOH109" s="154"/>
      <c r="LOI109" s="154"/>
      <c r="LOJ109" s="154"/>
      <c r="LOK109" s="154"/>
      <c r="LOL109" s="154"/>
      <c r="LOM109" s="154"/>
      <c r="LON109" s="154"/>
      <c r="LOO109" s="154"/>
      <c r="LOP109" s="154"/>
      <c r="LOQ109" s="154"/>
      <c r="LOR109" s="154"/>
      <c r="LOS109" s="154"/>
      <c r="LOT109" s="154"/>
      <c r="LOU109" s="154"/>
      <c r="LOV109" s="154"/>
      <c r="LOW109" s="154"/>
      <c r="LOX109" s="154"/>
      <c r="LOY109" s="154"/>
      <c r="LOZ109" s="154"/>
      <c r="LPA109" s="154"/>
      <c r="LPB109" s="154"/>
      <c r="LPC109" s="154"/>
      <c r="LPD109" s="154"/>
      <c r="LPE109" s="154"/>
      <c r="LPF109" s="154"/>
      <c r="LPG109" s="154"/>
      <c r="LPH109" s="154"/>
      <c r="LPI109" s="154"/>
      <c r="LPJ109" s="154"/>
      <c r="LPK109" s="154"/>
      <c r="LPL109" s="154"/>
      <c r="LPM109" s="154"/>
      <c r="LPN109" s="154"/>
      <c r="LPO109" s="154"/>
      <c r="LPP109" s="154"/>
      <c r="LPQ109" s="154"/>
      <c r="LPR109" s="154"/>
      <c r="LPS109" s="154"/>
      <c r="LPT109" s="154"/>
      <c r="LPU109" s="154"/>
      <c r="LPV109" s="154"/>
      <c r="LPW109" s="154"/>
      <c r="LPX109" s="154"/>
      <c r="LPY109" s="154"/>
      <c r="LPZ109" s="154"/>
      <c r="LQA109" s="154"/>
      <c r="LQB109" s="154"/>
      <c r="LQC109" s="154"/>
      <c r="LQD109" s="154"/>
      <c r="LQE109" s="154"/>
      <c r="LQF109" s="154"/>
      <c r="LQG109" s="154"/>
      <c r="LQH109" s="154"/>
      <c r="LQI109" s="154"/>
      <c r="LQJ109" s="154"/>
      <c r="LQK109" s="154"/>
      <c r="LQL109" s="154"/>
      <c r="LQM109" s="154"/>
      <c r="LQN109" s="154"/>
      <c r="LQO109" s="154"/>
      <c r="LQP109" s="154"/>
      <c r="LQQ109" s="154"/>
      <c r="LQR109" s="154"/>
      <c r="LQS109" s="154"/>
      <c r="LQT109" s="154"/>
      <c r="LQU109" s="154"/>
      <c r="LQV109" s="154"/>
      <c r="LQW109" s="154"/>
      <c r="LQX109" s="154"/>
      <c r="LQY109" s="154"/>
      <c r="LQZ109" s="154"/>
      <c r="LRA109" s="154"/>
      <c r="LRB109" s="154"/>
      <c r="LRC109" s="154"/>
      <c r="LRD109" s="154"/>
      <c r="LRE109" s="154"/>
      <c r="LRF109" s="154"/>
      <c r="LRG109" s="154"/>
      <c r="LRH109" s="154"/>
      <c r="LRI109" s="154"/>
      <c r="LRJ109" s="154"/>
      <c r="LRK109" s="154"/>
      <c r="LRL109" s="154"/>
      <c r="LRM109" s="154"/>
      <c r="LRN109" s="154"/>
      <c r="LRO109" s="154"/>
      <c r="LRP109" s="154"/>
      <c r="LRQ109" s="154"/>
      <c r="LRR109" s="154"/>
      <c r="LRS109" s="154"/>
      <c r="LRT109" s="154"/>
      <c r="LRU109" s="154"/>
      <c r="LRV109" s="154"/>
      <c r="LRW109" s="154"/>
      <c r="LRX109" s="154"/>
      <c r="LRY109" s="154"/>
      <c r="LRZ109" s="154"/>
      <c r="LSA109" s="154"/>
      <c r="LSB109" s="154"/>
      <c r="LSC109" s="154"/>
      <c r="LSD109" s="154"/>
      <c r="LSE109" s="154"/>
      <c r="LSF109" s="154"/>
      <c r="LSG109" s="154"/>
      <c r="LSH109" s="154"/>
      <c r="LSI109" s="154"/>
      <c r="LSJ109" s="154"/>
      <c r="LSK109" s="154"/>
      <c r="LSL109" s="154"/>
      <c r="LSM109" s="154"/>
      <c r="LSN109" s="154"/>
      <c r="LSO109" s="154"/>
      <c r="LSP109" s="154"/>
      <c r="LSQ109" s="154"/>
      <c r="LSR109" s="154"/>
      <c r="LSS109" s="154"/>
      <c r="LST109" s="154"/>
      <c r="LSU109" s="154"/>
      <c r="LSV109" s="154"/>
      <c r="LSW109" s="154"/>
      <c r="LSX109" s="154"/>
      <c r="LSY109" s="154"/>
      <c r="LSZ109" s="154"/>
      <c r="LTA109" s="154"/>
      <c r="LTB109" s="154"/>
      <c r="LTC109" s="154"/>
      <c r="LTD109" s="154"/>
      <c r="LTE109" s="154"/>
      <c r="LTF109" s="154"/>
      <c r="LTG109" s="154"/>
      <c r="LTH109" s="154"/>
      <c r="LTI109" s="154"/>
      <c r="LTJ109" s="154"/>
      <c r="LTK109" s="154"/>
      <c r="LTL109" s="154"/>
      <c r="LTM109" s="154"/>
      <c r="LTN109" s="154"/>
      <c r="LTO109" s="154"/>
      <c r="LTP109" s="154"/>
      <c r="LTQ109" s="154"/>
      <c r="LTR109" s="154"/>
      <c r="LTS109" s="154"/>
      <c r="LTT109" s="154"/>
      <c r="LTU109" s="154"/>
      <c r="LTV109" s="154"/>
      <c r="LTW109" s="154"/>
      <c r="LTX109" s="154"/>
      <c r="LTY109" s="154"/>
      <c r="LTZ109" s="154"/>
      <c r="LUA109" s="154"/>
      <c r="LUB109" s="154"/>
      <c r="LUC109" s="154"/>
      <c r="LUD109" s="154"/>
      <c r="LUE109" s="154"/>
      <c r="LUF109" s="154"/>
      <c r="LUG109" s="154"/>
      <c r="LUH109" s="154"/>
      <c r="LUI109" s="154"/>
      <c r="LUJ109" s="154"/>
      <c r="LUK109" s="154"/>
      <c r="LUL109" s="154"/>
      <c r="LUM109" s="154"/>
      <c r="LUN109" s="154"/>
      <c r="LUO109" s="154"/>
      <c r="LUP109" s="154"/>
      <c r="LUQ109" s="154"/>
      <c r="LUR109" s="154"/>
      <c r="LUS109" s="154"/>
      <c r="LUT109" s="154"/>
      <c r="LUU109" s="154"/>
      <c r="LUV109" s="154"/>
      <c r="LUW109" s="154"/>
      <c r="LUX109" s="154"/>
      <c r="LUY109" s="154"/>
      <c r="LUZ109" s="154"/>
      <c r="LVA109" s="154"/>
      <c r="LVB109" s="154"/>
      <c r="LVC109" s="154"/>
      <c r="LVD109" s="154"/>
      <c r="LVE109" s="154"/>
      <c r="LVF109" s="154"/>
      <c r="LVG109" s="154"/>
      <c r="LVH109" s="154"/>
      <c r="LVI109" s="154"/>
      <c r="LVJ109" s="154"/>
      <c r="LVK109" s="154"/>
      <c r="LVL109" s="154"/>
      <c r="LVM109" s="154"/>
      <c r="LVN109" s="154"/>
      <c r="LVO109" s="154"/>
      <c r="LVP109" s="154"/>
      <c r="LVQ109" s="154"/>
      <c r="LVR109" s="154"/>
      <c r="LVS109" s="154"/>
      <c r="LVT109" s="154"/>
      <c r="LVU109" s="154"/>
      <c r="LVV109" s="154"/>
      <c r="LVW109" s="154"/>
      <c r="LVX109" s="154"/>
      <c r="LVY109" s="154"/>
      <c r="LVZ109" s="154"/>
      <c r="LWA109" s="154"/>
      <c r="LWB109" s="154"/>
      <c r="LWC109" s="154"/>
      <c r="LWD109" s="154"/>
      <c r="LWE109" s="154"/>
      <c r="LWF109" s="154"/>
      <c r="LWG109" s="154"/>
      <c r="LWH109" s="154"/>
      <c r="LWI109" s="154"/>
      <c r="LWJ109" s="154"/>
      <c r="LWK109" s="154"/>
      <c r="LWL109" s="154"/>
      <c r="LWM109" s="154"/>
      <c r="LWN109" s="154"/>
      <c r="LWO109" s="154"/>
      <c r="LWP109" s="154"/>
      <c r="LWQ109" s="154"/>
      <c r="LWR109" s="154"/>
      <c r="LWS109" s="154"/>
      <c r="LWT109" s="154"/>
      <c r="LWU109" s="154"/>
      <c r="LWV109" s="154"/>
      <c r="LWW109" s="154"/>
      <c r="LWX109" s="154"/>
      <c r="LWY109" s="154"/>
      <c r="LWZ109" s="154"/>
      <c r="LXA109" s="154"/>
      <c r="LXB109" s="154"/>
      <c r="LXC109" s="154"/>
      <c r="LXD109" s="154"/>
      <c r="LXE109" s="154"/>
      <c r="LXF109" s="154"/>
      <c r="LXG109" s="154"/>
      <c r="LXH109" s="154"/>
      <c r="LXI109" s="154"/>
      <c r="LXJ109" s="154"/>
      <c r="LXK109" s="154"/>
      <c r="LXL109" s="154"/>
      <c r="LXM109" s="154"/>
      <c r="LXN109" s="154"/>
      <c r="LXO109" s="154"/>
      <c r="LXP109" s="154"/>
      <c r="LXQ109" s="154"/>
      <c r="LXR109" s="154"/>
      <c r="LXS109" s="154"/>
      <c r="LXT109" s="154"/>
      <c r="LXU109" s="154"/>
      <c r="LXV109" s="154"/>
      <c r="LXW109" s="154"/>
      <c r="LXX109" s="154"/>
      <c r="LXY109" s="154"/>
      <c r="LXZ109" s="154"/>
      <c r="LYA109" s="154"/>
      <c r="LYB109" s="154"/>
      <c r="LYC109" s="154"/>
      <c r="LYD109" s="154"/>
      <c r="LYE109" s="154"/>
      <c r="LYF109" s="154"/>
      <c r="LYG109" s="154"/>
      <c r="LYH109" s="154"/>
      <c r="LYI109" s="154"/>
      <c r="LYJ109" s="154"/>
      <c r="LYK109" s="154"/>
      <c r="LYL109" s="154"/>
      <c r="LYM109" s="154"/>
      <c r="LYN109" s="154"/>
      <c r="LYO109" s="154"/>
      <c r="LYP109" s="154"/>
      <c r="LYQ109" s="154"/>
      <c r="LYR109" s="154"/>
      <c r="LYS109" s="154"/>
      <c r="LYT109" s="154"/>
      <c r="LYU109" s="154"/>
      <c r="LYV109" s="154"/>
      <c r="LYW109" s="154"/>
      <c r="LYX109" s="154"/>
      <c r="LYY109" s="154"/>
      <c r="LYZ109" s="154"/>
      <c r="LZA109" s="154"/>
      <c r="LZB109" s="154"/>
      <c r="LZC109" s="154"/>
      <c r="LZD109" s="154"/>
      <c r="LZE109" s="154"/>
      <c r="LZF109" s="154"/>
      <c r="LZG109" s="154"/>
      <c r="LZH109" s="154"/>
      <c r="LZI109" s="154"/>
      <c r="LZJ109" s="154"/>
      <c r="LZK109" s="154"/>
      <c r="LZL109" s="154"/>
      <c r="LZM109" s="154"/>
      <c r="LZN109" s="154"/>
      <c r="LZO109" s="154"/>
      <c r="LZP109" s="154"/>
      <c r="LZQ109" s="154"/>
      <c r="LZR109" s="154"/>
      <c r="LZS109" s="154"/>
      <c r="LZT109" s="154"/>
      <c r="LZU109" s="154"/>
      <c r="LZV109" s="154"/>
      <c r="LZW109" s="154"/>
      <c r="LZX109" s="154"/>
      <c r="LZY109" s="154"/>
      <c r="LZZ109" s="154"/>
      <c r="MAA109" s="154"/>
      <c r="MAB109" s="154"/>
      <c r="MAC109" s="154"/>
      <c r="MAD109" s="154"/>
      <c r="MAE109" s="154"/>
      <c r="MAF109" s="154"/>
      <c r="MAG109" s="154"/>
      <c r="MAH109" s="154"/>
      <c r="MAI109" s="154"/>
      <c r="MAJ109" s="154"/>
      <c r="MAK109" s="154"/>
      <c r="MAL109" s="154"/>
      <c r="MAM109" s="154"/>
      <c r="MAN109" s="154"/>
      <c r="MAO109" s="154"/>
      <c r="MAP109" s="154"/>
      <c r="MAQ109" s="154"/>
      <c r="MAR109" s="154"/>
      <c r="MAS109" s="154"/>
      <c r="MAT109" s="154"/>
      <c r="MAU109" s="154"/>
      <c r="MAV109" s="154"/>
      <c r="MAW109" s="154"/>
      <c r="MAX109" s="154"/>
      <c r="MAY109" s="154"/>
      <c r="MAZ109" s="154"/>
      <c r="MBA109" s="154"/>
      <c r="MBB109" s="154"/>
      <c r="MBC109" s="154"/>
      <c r="MBD109" s="154"/>
      <c r="MBE109" s="154"/>
      <c r="MBF109" s="154"/>
      <c r="MBG109" s="154"/>
      <c r="MBH109" s="154"/>
      <c r="MBI109" s="154"/>
      <c r="MBJ109" s="154"/>
      <c r="MBK109" s="154"/>
      <c r="MBL109" s="154"/>
      <c r="MBM109" s="154"/>
      <c r="MBN109" s="154"/>
      <c r="MBO109" s="154"/>
      <c r="MBP109" s="154"/>
      <c r="MBQ109" s="154"/>
      <c r="MBR109" s="154"/>
      <c r="MBS109" s="154"/>
      <c r="MBT109" s="154"/>
      <c r="MBU109" s="154"/>
      <c r="MBV109" s="154"/>
      <c r="MBW109" s="154"/>
      <c r="MBX109" s="154"/>
      <c r="MBY109" s="154"/>
      <c r="MBZ109" s="154"/>
      <c r="MCA109" s="154"/>
      <c r="MCB109" s="154"/>
      <c r="MCC109" s="154"/>
      <c r="MCD109" s="154"/>
      <c r="MCE109" s="154"/>
      <c r="MCF109" s="154"/>
      <c r="MCG109" s="154"/>
      <c r="MCH109" s="154"/>
      <c r="MCI109" s="154"/>
      <c r="MCJ109" s="154"/>
      <c r="MCK109" s="154"/>
      <c r="MCL109" s="154"/>
      <c r="MCM109" s="154"/>
      <c r="MCN109" s="154"/>
      <c r="MCO109" s="154"/>
      <c r="MCP109" s="154"/>
      <c r="MCQ109" s="154"/>
      <c r="MCR109" s="154"/>
      <c r="MCS109" s="154"/>
      <c r="MCT109" s="154"/>
      <c r="MCU109" s="154"/>
      <c r="MCV109" s="154"/>
      <c r="MCW109" s="154"/>
      <c r="MCX109" s="154"/>
      <c r="MCY109" s="154"/>
      <c r="MCZ109" s="154"/>
      <c r="MDA109" s="154"/>
      <c r="MDB109" s="154"/>
      <c r="MDC109" s="154"/>
      <c r="MDD109" s="154"/>
      <c r="MDE109" s="154"/>
      <c r="MDF109" s="154"/>
      <c r="MDG109" s="154"/>
      <c r="MDH109" s="154"/>
      <c r="MDI109" s="154"/>
      <c r="MDJ109" s="154"/>
      <c r="MDK109" s="154"/>
      <c r="MDL109" s="154"/>
      <c r="MDM109" s="154"/>
      <c r="MDN109" s="154"/>
      <c r="MDO109" s="154"/>
      <c r="MDP109" s="154"/>
      <c r="MDQ109" s="154"/>
      <c r="MDR109" s="154"/>
      <c r="MDS109" s="154"/>
      <c r="MDT109" s="154"/>
      <c r="MDU109" s="154"/>
      <c r="MDV109" s="154"/>
      <c r="MDW109" s="154"/>
      <c r="MDX109" s="154"/>
      <c r="MDY109" s="154"/>
      <c r="MDZ109" s="154"/>
      <c r="MEA109" s="154"/>
      <c r="MEB109" s="154"/>
      <c r="MEC109" s="154"/>
      <c r="MED109" s="154"/>
      <c r="MEE109" s="154"/>
      <c r="MEF109" s="154"/>
      <c r="MEG109" s="154"/>
      <c r="MEH109" s="154"/>
      <c r="MEI109" s="154"/>
      <c r="MEJ109" s="154"/>
      <c r="MEK109" s="154"/>
      <c r="MEL109" s="154"/>
      <c r="MEM109" s="154"/>
      <c r="MEN109" s="154"/>
      <c r="MEO109" s="154"/>
      <c r="MEP109" s="154"/>
      <c r="MEQ109" s="154"/>
      <c r="MER109" s="154"/>
      <c r="MES109" s="154"/>
      <c r="MET109" s="154"/>
      <c r="MEU109" s="154"/>
      <c r="MEV109" s="154"/>
      <c r="MEW109" s="154"/>
      <c r="MEX109" s="154"/>
      <c r="MEY109" s="154"/>
      <c r="MEZ109" s="154"/>
      <c r="MFA109" s="154"/>
      <c r="MFB109" s="154"/>
      <c r="MFC109" s="154"/>
      <c r="MFD109" s="154"/>
      <c r="MFE109" s="154"/>
      <c r="MFF109" s="154"/>
      <c r="MFG109" s="154"/>
      <c r="MFH109" s="154"/>
      <c r="MFI109" s="154"/>
      <c r="MFJ109" s="154"/>
      <c r="MFK109" s="154"/>
      <c r="MFL109" s="154"/>
      <c r="MFM109" s="154"/>
      <c r="MFN109" s="154"/>
      <c r="MFO109" s="154"/>
      <c r="MFP109" s="154"/>
      <c r="MFQ109" s="154"/>
      <c r="MFR109" s="154"/>
      <c r="MFS109" s="154"/>
      <c r="MFT109" s="154"/>
      <c r="MFU109" s="154"/>
      <c r="MFV109" s="154"/>
      <c r="MFW109" s="154"/>
      <c r="MFX109" s="154"/>
      <c r="MFY109" s="154"/>
      <c r="MFZ109" s="154"/>
      <c r="MGA109" s="154"/>
      <c r="MGB109" s="154"/>
      <c r="MGC109" s="154"/>
      <c r="MGD109" s="154"/>
      <c r="MGE109" s="154"/>
      <c r="MGF109" s="154"/>
      <c r="MGG109" s="154"/>
      <c r="MGH109" s="154"/>
      <c r="MGI109" s="154"/>
      <c r="MGJ109" s="154"/>
      <c r="MGK109" s="154"/>
      <c r="MGL109" s="154"/>
      <c r="MGM109" s="154"/>
      <c r="MGN109" s="154"/>
      <c r="MGO109" s="154"/>
      <c r="MGP109" s="154"/>
      <c r="MGQ109" s="154"/>
      <c r="MGR109" s="154"/>
      <c r="MGS109" s="154"/>
      <c r="MGT109" s="154"/>
      <c r="MGU109" s="154"/>
      <c r="MGV109" s="154"/>
      <c r="MGW109" s="154"/>
      <c r="MGX109" s="154"/>
      <c r="MGY109" s="154"/>
      <c r="MGZ109" s="154"/>
      <c r="MHA109" s="154"/>
      <c r="MHB109" s="154"/>
      <c r="MHC109" s="154"/>
      <c r="MHD109" s="154"/>
      <c r="MHE109" s="154"/>
      <c r="MHF109" s="154"/>
      <c r="MHG109" s="154"/>
      <c r="MHH109" s="154"/>
      <c r="MHI109" s="154"/>
      <c r="MHJ109" s="154"/>
      <c r="MHK109" s="154"/>
      <c r="MHL109" s="154"/>
      <c r="MHM109" s="154"/>
      <c r="MHN109" s="154"/>
      <c r="MHO109" s="154"/>
      <c r="MHP109" s="154"/>
      <c r="MHQ109" s="154"/>
      <c r="MHR109" s="154"/>
      <c r="MHS109" s="154"/>
      <c r="MHT109" s="154"/>
      <c r="MHU109" s="154"/>
      <c r="MHV109" s="154"/>
      <c r="MHW109" s="154"/>
      <c r="MHX109" s="154"/>
      <c r="MHY109" s="154"/>
      <c r="MHZ109" s="154"/>
      <c r="MIA109" s="154"/>
      <c r="MIB109" s="154"/>
      <c r="MIC109" s="154"/>
      <c r="MID109" s="154"/>
      <c r="MIE109" s="154"/>
      <c r="MIF109" s="154"/>
      <c r="MIG109" s="154"/>
      <c r="MIH109" s="154"/>
      <c r="MII109" s="154"/>
      <c r="MIJ109" s="154"/>
      <c r="MIK109" s="154"/>
      <c r="MIL109" s="154"/>
      <c r="MIM109" s="154"/>
      <c r="MIN109" s="154"/>
      <c r="MIO109" s="154"/>
      <c r="MIP109" s="154"/>
      <c r="MIQ109" s="154"/>
      <c r="MIR109" s="154"/>
      <c r="MIS109" s="154"/>
      <c r="MIT109" s="154"/>
      <c r="MIU109" s="154"/>
      <c r="MIV109" s="154"/>
      <c r="MIW109" s="154"/>
      <c r="MIX109" s="154"/>
      <c r="MIY109" s="154"/>
      <c r="MIZ109" s="154"/>
      <c r="MJA109" s="154"/>
      <c r="MJB109" s="154"/>
      <c r="MJC109" s="154"/>
      <c r="MJD109" s="154"/>
      <c r="MJE109" s="154"/>
      <c r="MJF109" s="154"/>
      <c r="MJG109" s="154"/>
      <c r="MJH109" s="154"/>
      <c r="MJI109" s="154"/>
      <c r="MJJ109" s="154"/>
      <c r="MJK109" s="154"/>
      <c r="MJL109" s="154"/>
      <c r="MJM109" s="154"/>
      <c r="MJN109" s="154"/>
      <c r="MJO109" s="154"/>
      <c r="MJP109" s="154"/>
      <c r="MJQ109" s="154"/>
      <c r="MJR109" s="154"/>
      <c r="MJS109" s="154"/>
      <c r="MJT109" s="154"/>
      <c r="MJU109" s="154"/>
      <c r="MJV109" s="154"/>
      <c r="MJW109" s="154"/>
      <c r="MJX109" s="154"/>
      <c r="MJY109" s="154"/>
      <c r="MJZ109" s="154"/>
      <c r="MKA109" s="154"/>
      <c r="MKB109" s="154"/>
      <c r="MKC109" s="154"/>
      <c r="MKD109" s="154"/>
      <c r="MKE109" s="154"/>
      <c r="MKF109" s="154"/>
      <c r="MKG109" s="154"/>
      <c r="MKH109" s="154"/>
      <c r="MKI109" s="154"/>
      <c r="MKJ109" s="154"/>
      <c r="MKK109" s="154"/>
      <c r="MKL109" s="154"/>
      <c r="MKM109" s="154"/>
      <c r="MKN109" s="154"/>
      <c r="MKO109" s="154"/>
      <c r="MKP109" s="154"/>
      <c r="MKQ109" s="154"/>
      <c r="MKR109" s="154"/>
      <c r="MKS109" s="154"/>
      <c r="MKT109" s="154"/>
      <c r="MKU109" s="154"/>
      <c r="MKV109" s="154"/>
      <c r="MKW109" s="154"/>
      <c r="MKX109" s="154"/>
      <c r="MKY109" s="154"/>
      <c r="MKZ109" s="154"/>
      <c r="MLA109" s="154"/>
      <c r="MLB109" s="154"/>
      <c r="MLC109" s="154"/>
      <c r="MLD109" s="154"/>
      <c r="MLE109" s="154"/>
      <c r="MLF109" s="154"/>
      <c r="MLG109" s="154"/>
      <c r="MLH109" s="154"/>
      <c r="MLI109" s="154"/>
      <c r="MLJ109" s="154"/>
      <c r="MLK109" s="154"/>
      <c r="MLL109" s="154"/>
      <c r="MLM109" s="154"/>
      <c r="MLN109" s="154"/>
      <c r="MLO109" s="154"/>
      <c r="MLP109" s="154"/>
      <c r="MLQ109" s="154"/>
      <c r="MLR109" s="154"/>
      <c r="MLS109" s="154"/>
      <c r="MLT109" s="154"/>
      <c r="MLU109" s="154"/>
      <c r="MLV109" s="154"/>
      <c r="MLW109" s="154"/>
      <c r="MLX109" s="154"/>
      <c r="MLY109" s="154"/>
      <c r="MLZ109" s="154"/>
      <c r="MMA109" s="154"/>
      <c r="MMB109" s="154"/>
      <c r="MMC109" s="154"/>
      <c r="MMD109" s="154"/>
      <c r="MME109" s="154"/>
      <c r="MMF109" s="154"/>
      <c r="MMG109" s="154"/>
      <c r="MMH109" s="154"/>
      <c r="MMI109" s="154"/>
      <c r="MMJ109" s="154"/>
      <c r="MMK109" s="154"/>
      <c r="MML109" s="154"/>
      <c r="MMM109" s="154"/>
      <c r="MMN109" s="154"/>
      <c r="MMO109" s="154"/>
      <c r="MMP109" s="154"/>
      <c r="MMQ109" s="154"/>
      <c r="MMR109" s="154"/>
      <c r="MMS109" s="154"/>
      <c r="MMT109" s="154"/>
      <c r="MMU109" s="154"/>
      <c r="MMV109" s="154"/>
      <c r="MMW109" s="154"/>
      <c r="MMX109" s="154"/>
      <c r="MMY109" s="154"/>
      <c r="MMZ109" s="154"/>
      <c r="MNA109" s="154"/>
      <c r="MNB109" s="154"/>
      <c r="MNC109" s="154"/>
      <c r="MND109" s="154"/>
      <c r="MNE109" s="154"/>
      <c r="MNF109" s="154"/>
      <c r="MNG109" s="154"/>
      <c r="MNH109" s="154"/>
      <c r="MNI109" s="154"/>
      <c r="MNJ109" s="154"/>
      <c r="MNK109" s="154"/>
      <c r="MNL109" s="154"/>
      <c r="MNM109" s="154"/>
      <c r="MNN109" s="154"/>
      <c r="MNO109" s="154"/>
      <c r="MNP109" s="154"/>
      <c r="MNQ109" s="154"/>
      <c r="MNR109" s="154"/>
      <c r="MNS109" s="154"/>
      <c r="MNT109" s="154"/>
      <c r="MNU109" s="154"/>
      <c r="MNV109" s="154"/>
      <c r="MNW109" s="154"/>
      <c r="MNX109" s="154"/>
      <c r="MNY109" s="154"/>
      <c r="MNZ109" s="154"/>
      <c r="MOA109" s="154"/>
      <c r="MOB109" s="154"/>
      <c r="MOC109" s="154"/>
      <c r="MOD109" s="154"/>
      <c r="MOE109" s="154"/>
      <c r="MOF109" s="154"/>
      <c r="MOG109" s="154"/>
      <c r="MOH109" s="154"/>
      <c r="MOI109" s="154"/>
      <c r="MOJ109" s="154"/>
      <c r="MOK109" s="154"/>
      <c r="MOL109" s="154"/>
      <c r="MOM109" s="154"/>
      <c r="MON109" s="154"/>
      <c r="MOO109" s="154"/>
      <c r="MOP109" s="154"/>
      <c r="MOQ109" s="154"/>
      <c r="MOR109" s="154"/>
      <c r="MOS109" s="154"/>
      <c r="MOT109" s="154"/>
      <c r="MOU109" s="154"/>
      <c r="MOV109" s="154"/>
      <c r="MOW109" s="154"/>
      <c r="MOX109" s="154"/>
      <c r="MOY109" s="154"/>
      <c r="MOZ109" s="154"/>
      <c r="MPA109" s="154"/>
      <c r="MPB109" s="154"/>
      <c r="MPC109" s="154"/>
      <c r="MPD109" s="154"/>
      <c r="MPE109" s="154"/>
      <c r="MPF109" s="154"/>
      <c r="MPG109" s="154"/>
      <c r="MPH109" s="154"/>
      <c r="MPI109" s="154"/>
      <c r="MPJ109" s="154"/>
      <c r="MPK109" s="154"/>
      <c r="MPL109" s="154"/>
      <c r="MPM109" s="154"/>
      <c r="MPN109" s="154"/>
      <c r="MPO109" s="154"/>
      <c r="MPP109" s="154"/>
      <c r="MPQ109" s="154"/>
      <c r="MPR109" s="154"/>
      <c r="MPS109" s="154"/>
      <c r="MPT109" s="154"/>
      <c r="MPU109" s="154"/>
      <c r="MPV109" s="154"/>
      <c r="MPW109" s="154"/>
      <c r="MPX109" s="154"/>
      <c r="MPY109" s="154"/>
      <c r="MPZ109" s="154"/>
      <c r="MQA109" s="154"/>
      <c r="MQB109" s="154"/>
      <c r="MQC109" s="154"/>
      <c r="MQD109" s="154"/>
      <c r="MQE109" s="154"/>
      <c r="MQF109" s="154"/>
      <c r="MQG109" s="154"/>
      <c r="MQH109" s="154"/>
      <c r="MQI109" s="154"/>
      <c r="MQJ109" s="154"/>
      <c r="MQK109" s="154"/>
      <c r="MQL109" s="154"/>
      <c r="MQM109" s="154"/>
      <c r="MQN109" s="154"/>
      <c r="MQO109" s="154"/>
      <c r="MQP109" s="154"/>
      <c r="MQQ109" s="154"/>
      <c r="MQR109" s="154"/>
      <c r="MQS109" s="154"/>
      <c r="MQT109" s="154"/>
      <c r="MQU109" s="154"/>
      <c r="MQV109" s="154"/>
      <c r="MQW109" s="154"/>
      <c r="MQX109" s="154"/>
      <c r="MQY109" s="154"/>
      <c r="MQZ109" s="154"/>
      <c r="MRA109" s="154"/>
      <c r="MRB109" s="154"/>
      <c r="MRC109" s="154"/>
      <c r="MRD109" s="154"/>
      <c r="MRE109" s="154"/>
      <c r="MRF109" s="154"/>
      <c r="MRG109" s="154"/>
      <c r="MRH109" s="154"/>
      <c r="MRI109" s="154"/>
      <c r="MRJ109" s="154"/>
      <c r="MRK109" s="154"/>
      <c r="MRL109" s="154"/>
      <c r="MRM109" s="154"/>
      <c r="MRN109" s="154"/>
      <c r="MRO109" s="154"/>
      <c r="MRP109" s="154"/>
      <c r="MRQ109" s="154"/>
      <c r="MRR109" s="154"/>
      <c r="MRS109" s="154"/>
      <c r="MRT109" s="154"/>
      <c r="MRU109" s="154"/>
      <c r="MRV109" s="154"/>
      <c r="MRW109" s="154"/>
      <c r="MRX109" s="154"/>
      <c r="MRY109" s="154"/>
      <c r="MRZ109" s="154"/>
      <c r="MSA109" s="154"/>
      <c r="MSB109" s="154"/>
      <c r="MSC109" s="154"/>
      <c r="MSD109" s="154"/>
      <c r="MSE109" s="154"/>
      <c r="MSF109" s="154"/>
      <c r="MSG109" s="154"/>
      <c r="MSH109" s="154"/>
      <c r="MSI109" s="154"/>
      <c r="MSJ109" s="154"/>
      <c r="MSK109" s="154"/>
      <c r="MSL109" s="154"/>
      <c r="MSM109" s="154"/>
      <c r="MSN109" s="154"/>
      <c r="MSO109" s="154"/>
      <c r="MSP109" s="154"/>
      <c r="MSQ109" s="154"/>
      <c r="MSR109" s="154"/>
      <c r="MSS109" s="154"/>
      <c r="MST109" s="154"/>
      <c r="MSU109" s="154"/>
      <c r="MSV109" s="154"/>
      <c r="MSW109" s="154"/>
      <c r="MSX109" s="154"/>
      <c r="MSY109" s="154"/>
      <c r="MSZ109" s="154"/>
      <c r="MTA109" s="154"/>
      <c r="MTB109" s="154"/>
      <c r="MTC109" s="154"/>
      <c r="MTD109" s="154"/>
      <c r="MTE109" s="154"/>
      <c r="MTF109" s="154"/>
      <c r="MTG109" s="154"/>
      <c r="MTH109" s="154"/>
      <c r="MTI109" s="154"/>
      <c r="MTJ109" s="154"/>
      <c r="MTK109" s="154"/>
      <c r="MTL109" s="154"/>
      <c r="MTM109" s="154"/>
      <c r="MTN109" s="154"/>
      <c r="MTO109" s="154"/>
      <c r="MTP109" s="154"/>
      <c r="MTQ109" s="154"/>
      <c r="MTR109" s="154"/>
      <c r="MTS109" s="154"/>
      <c r="MTT109" s="154"/>
      <c r="MTU109" s="154"/>
      <c r="MTV109" s="154"/>
      <c r="MTW109" s="154"/>
      <c r="MTX109" s="154"/>
      <c r="MTY109" s="154"/>
      <c r="MTZ109" s="154"/>
      <c r="MUA109" s="154"/>
      <c r="MUB109" s="154"/>
      <c r="MUC109" s="154"/>
      <c r="MUD109" s="154"/>
      <c r="MUE109" s="154"/>
      <c r="MUF109" s="154"/>
      <c r="MUG109" s="154"/>
      <c r="MUH109" s="154"/>
      <c r="MUI109" s="154"/>
      <c r="MUJ109" s="154"/>
      <c r="MUK109" s="154"/>
      <c r="MUL109" s="154"/>
      <c r="MUM109" s="154"/>
      <c r="MUN109" s="154"/>
      <c r="MUO109" s="154"/>
      <c r="MUP109" s="154"/>
      <c r="MUQ109" s="154"/>
      <c r="MUR109" s="154"/>
      <c r="MUS109" s="154"/>
      <c r="MUT109" s="154"/>
      <c r="MUU109" s="154"/>
      <c r="MUV109" s="154"/>
      <c r="MUW109" s="154"/>
      <c r="MUX109" s="154"/>
      <c r="MUY109" s="154"/>
      <c r="MUZ109" s="154"/>
      <c r="MVA109" s="154"/>
      <c r="MVB109" s="154"/>
      <c r="MVC109" s="154"/>
      <c r="MVD109" s="154"/>
      <c r="MVE109" s="154"/>
      <c r="MVF109" s="154"/>
      <c r="MVG109" s="154"/>
      <c r="MVH109" s="154"/>
      <c r="MVI109" s="154"/>
      <c r="MVJ109" s="154"/>
      <c r="MVK109" s="154"/>
      <c r="MVL109" s="154"/>
      <c r="MVM109" s="154"/>
      <c r="MVN109" s="154"/>
      <c r="MVO109" s="154"/>
      <c r="MVP109" s="154"/>
      <c r="MVQ109" s="154"/>
      <c r="MVR109" s="154"/>
      <c r="MVS109" s="154"/>
      <c r="MVT109" s="154"/>
      <c r="MVU109" s="154"/>
      <c r="MVV109" s="154"/>
      <c r="MVW109" s="154"/>
      <c r="MVX109" s="154"/>
      <c r="MVY109" s="154"/>
      <c r="MVZ109" s="154"/>
      <c r="MWA109" s="154"/>
      <c r="MWB109" s="154"/>
      <c r="MWC109" s="154"/>
      <c r="MWD109" s="154"/>
      <c r="MWE109" s="154"/>
      <c r="MWF109" s="154"/>
      <c r="MWG109" s="154"/>
      <c r="MWH109" s="154"/>
      <c r="MWI109" s="154"/>
      <c r="MWJ109" s="154"/>
      <c r="MWK109" s="154"/>
      <c r="MWL109" s="154"/>
      <c r="MWM109" s="154"/>
      <c r="MWN109" s="154"/>
      <c r="MWO109" s="154"/>
      <c r="MWP109" s="154"/>
      <c r="MWQ109" s="154"/>
      <c r="MWR109" s="154"/>
      <c r="MWS109" s="154"/>
      <c r="MWT109" s="154"/>
      <c r="MWU109" s="154"/>
      <c r="MWV109" s="154"/>
      <c r="MWW109" s="154"/>
      <c r="MWX109" s="154"/>
      <c r="MWY109" s="154"/>
      <c r="MWZ109" s="154"/>
      <c r="MXA109" s="154"/>
      <c r="MXB109" s="154"/>
      <c r="MXC109" s="154"/>
      <c r="MXD109" s="154"/>
      <c r="MXE109" s="154"/>
      <c r="MXF109" s="154"/>
      <c r="MXG109" s="154"/>
      <c r="MXH109" s="154"/>
      <c r="MXI109" s="154"/>
      <c r="MXJ109" s="154"/>
      <c r="MXK109" s="154"/>
      <c r="MXL109" s="154"/>
      <c r="MXM109" s="154"/>
      <c r="MXN109" s="154"/>
      <c r="MXO109" s="154"/>
      <c r="MXP109" s="154"/>
      <c r="MXQ109" s="154"/>
      <c r="MXR109" s="154"/>
      <c r="MXS109" s="154"/>
      <c r="MXT109" s="154"/>
      <c r="MXU109" s="154"/>
      <c r="MXV109" s="154"/>
      <c r="MXW109" s="154"/>
      <c r="MXX109" s="154"/>
      <c r="MXY109" s="154"/>
      <c r="MXZ109" s="154"/>
      <c r="MYA109" s="154"/>
      <c r="MYB109" s="154"/>
      <c r="MYC109" s="154"/>
      <c r="MYD109" s="154"/>
      <c r="MYE109" s="154"/>
      <c r="MYF109" s="154"/>
      <c r="MYG109" s="154"/>
      <c r="MYH109" s="154"/>
      <c r="MYI109" s="154"/>
      <c r="MYJ109" s="154"/>
      <c r="MYK109" s="154"/>
      <c r="MYL109" s="154"/>
      <c r="MYM109" s="154"/>
      <c r="MYN109" s="154"/>
      <c r="MYO109" s="154"/>
      <c r="MYP109" s="154"/>
      <c r="MYQ109" s="154"/>
      <c r="MYR109" s="154"/>
      <c r="MYS109" s="154"/>
      <c r="MYT109" s="154"/>
      <c r="MYU109" s="154"/>
      <c r="MYV109" s="154"/>
      <c r="MYW109" s="154"/>
      <c r="MYX109" s="154"/>
      <c r="MYY109" s="154"/>
      <c r="MYZ109" s="154"/>
      <c r="MZA109" s="154"/>
      <c r="MZB109" s="154"/>
      <c r="MZC109" s="154"/>
      <c r="MZD109" s="154"/>
      <c r="MZE109" s="154"/>
      <c r="MZF109" s="154"/>
      <c r="MZG109" s="154"/>
      <c r="MZH109" s="154"/>
      <c r="MZI109" s="154"/>
      <c r="MZJ109" s="154"/>
      <c r="MZK109" s="154"/>
      <c r="MZL109" s="154"/>
      <c r="MZM109" s="154"/>
      <c r="MZN109" s="154"/>
      <c r="MZO109" s="154"/>
      <c r="MZP109" s="154"/>
      <c r="MZQ109" s="154"/>
      <c r="MZR109" s="154"/>
      <c r="MZS109" s="154"/>
      <c r="MZT109" s="154"/>
      <c r="MZU109" s="154"/>
      <c r="MZV109" s="154"/>
      <c r="MZW109" s="154"/>
      <c r="MZX109" s="154"/>
      <c r="MZY109" s="154"/>
      <c r="MZZ109" s="154"/>
      <c r="NAA109" s="154"/>
      <c r="NAB109" s="154"/>
      <c r="NAC109" s="154"/>
      <c r="NAD109" s="154"/>
      <c r="NAE109" s="154"/>
      <c r="NAF109" s="154"/>
      <c r="NAG109" s="154"/>
      <c r="NAH109" s="154"/>
      <c r="NAI109" s="154"/>
      <c r="NAJ109" s="154"/>
      <c r="NAK109" s="154"/>
      <c r="NAL109" s="154"/>
      <c r="NAM109" s="154"/>
      <c r="NAN109" s="154"/>
      <c r="NAO109" s="154"/>
      <c r="NAP109" s="154"/>
      <c r="NAQ109" s="154"/>
      <c r="NAR109" s="154"/>
      <c r="NAS109" s="154"/>
      <c r="NAT109" s="154"/>
      <c r="NAU109" s="154"/>
      <c r="NAV109" s="154"/>
      <c r="NAW109" s="154"/>
      <c r="NAX109" s="154"/>
      <c r="NAY109" s="154"/>
      <c r="NAZ109" s="154"/>
      <c r="NBA109" s="154"/>
      <c r="NBB109" s="154"/>
      <c r="NBC109" s="154"/>
      <c r="NBD109" s="154"/>
      <c r="NBE109" s="154"/>
      <c r="NBF109" s="154"/>
      <c r="NBG109" s="154"/>
      <c r="NBH109" s="154"/>
      <c r="NBI109" s="154"/>
      <c r="NBJ109" s="154"/>
      <c r="NBK109" s="154"/>
      <c r="NBL109" s="154"/>
      <c r="NBM109" s="154"/>
      <c r="NBN109" s="154"/>
      <c r="NBO109" s="154"/>
      <c r="NBP109" s="154"/>
      <c r="NBQ109" s="154"/>
      <c r="NBR109" s="154"/>
      <c r="NBS109" s="154"/>
      <c r="NBT109" s="154"/>
      <c r="NBU109" s="154"/>
      <c r="NBV109" s="154"/>
      <c r="NBW109" s="154"/>
      <c r="NBX109" s="154"/>
      <c r="NBY109" s="154"/>
      <c r="NBZ109" s="154"/>
      <c r="NCA109" s="154"/>
      <c r="NCB109" s="154"/>
      <c r="NCC109" s="154"/>
      <c r="NCD109" s="154"/>
      <c r="NCE109" s="154"/>
      <c r="NCF109" s="154"/>
      <c r="NCG109" s="154"/>
      <c r="NCH109" s="154"/>
      <c r="NCI109" s="154"/>
      <c r="NCJ109" s="154"/>
      <c r="NCK109" s="154"/>
      <c r="NCL109" s="154"/>
      <c r="NCM109" s="154"/>
      <c r="NCN109" s="154"/>
      <c r="NCO109" s="154"/>
      <c r="NCP109" s="154"/>
      <c r="NCQ109" s="154"/>
      <c r="NCR109" s="154"/>
      <c r="NCS109" s="154"/>
      <c r="NCT109" s="154"/>
      <c r="NCU109" s="154"/>
      <c r="NCV109" s="154"/>
      <c r="NCW109" s="154"/>
      <c r="NCX109" s="154"/>
      <c r="NCY109" s="154"/>
      <c r="NCZ109" s="154"/>
      <c r="NDA109" s="154"/>
      <c r="NDB109" s="154"/>
      <c r="NDC109" s="154"/>
      <c r="NDD109" s="154"/>
      <c r="NDE109" s="154"/>
      <c r="NDF109" s="154"/>
      <c r="NDG109" s="154"/>
      <c r="NDH109" s="154"/>
      <c r="NDI109" s="154"/>
      <c r="NDJ109" s="154"/>
      <c r="NDK109" s="154"/>
      <c r="NDL109" s="154"/>
      <c r="NDM109" s="154"/>
      <c r="NDN109" s="154"/>
      <c r="NDO109" s="154"/>
      <c r="NDP109" s="154"/>
      <c r="NDQ109" s="154"/>
      <c r="NDR109" s="154"/>
      <c r="NDS109" s="154"/>
      <c r="NDT109" s="154"/>
      <c r="NDU109" s="154"/>
      <c r="NDV109" s="154"/>
      <c r="NDW109" s="154"/>
      <c r="NDX109" s="154"/>
      <c r="NDY109" s="154"/>
      <c r="NDZ109" s="154"/>
      <c r="NEA109" s="154"/>
      <c r="NEB109" s="154"/>
      <c r="NEC109" s="154"/>
      <c r="NED109" s="154"/>
      <c r="NEE109" s="154"/>
      <c r="NEF109" s="154"/>
      <c r="NEG109" s="154"/>
      <c r="NEH109" s="154"/>
      <c r="NEI109" s="154"/>
      <c r="NEJ109" s="154"/>
      <c r="NEK109" s="154"/>
      <c r="NEL109" s="154"/>
      <c r="NEM109" s="154"/>
      <c r="NEN109" s="154"/>
      <c r="NEO109" s="154"/>
      <c r="NEP109" s="154"/>
      <c r="NEQ109" s="154"/>
      <c r="NER109" s="154"/>
      <c r="NES109" s="154"/>
      <c r="NET109" s="154"/>
      <c r="NEU109" s="154"/>
      <c r="NEV109" s="154"/>
      <c r="NEW109" s="154"/>
      <c r="NEX109" s="154"/>
      <c r="NEY109" s="154"/>
      <c r="NEZ109" s="154"/>
      <c r="NFA109" s="154"/>
      <c r="NFB109" s="154"/>
      <c r="NFC109" s="154"/>
      <c r="NFD109" s="154"/>
      <c r="NFE109" s="154"/>
      <c r="NFF109" s="154"/>
      <c r="NFG109" s="154"/>
      <c r="NFH109" s="154"/>
      <c r="NFI109" s="154"/>
      <c r="NFJ109" s="154"/>
      <c r="NFK109" s="154"/>
      <c r="NFL109" s="154"/>
      <c r="NFM109" s="154"/>
      <c r="NFN109" s="154"/>
      <c r="NFO109" s="154"/>
      <c r="NFP109" s="154"/>
      <c r="NFQ109" s="154"/>
      <c r="NFR109" s="154"/>
      <c r="NFS109" s="154"/>
      <c r="NFT109" s="154"/>
      <c r="NFU109" s="154"/>
      <c r="NFV109" s="154"/>
      <c r="NFW109" s="154"/>
      <c r="NFX109" s="154"/>
      <c r="NFY109" s="154"/>
      <c r="NFZ109" s="154"/>
      <c r="NGA109" s="154"/>
      <c r="NGB109" s="154"/>
      <c r="NGC109" s="154"/>
      <c r="NGD109" s="154"/>
      <c r="NGE109" s="154"/>
      <c r="NGF109" s="154"/>
      <c r="NGG109" s="154"/>
      <c r="NGH109" s="154"/>
      <c r="NGI109" s="154"/>
      <c r="NGJ109" s="154"/>
      <c r="NGK109" s="154"/>
      <c r="NGL109" s="154"/>
      <c r="NGM109" s="154"/>
      <c r="NGN109" s="154"/>
      <c r="NGO109" s="154"/>
      <c r="NGP109" s="154"/>
      <c r="NGQ109" s="154"/>
      <c r="NGR109" s="154"/>
      <c r="NGS109" s="154"/>
      <c r="NGT109" s="154"/>
      <c r="NGU109" s="154"/>
      <c r="NGV109" s="154"/>
      <c r="NGW109" s="154"/>
      <c r="NGX109" s="154"/>
      <c r="NGY109" s="154"/>
      <c r="NGZ109" s="154"/>
      <c r="NHA109" s="154"/>
      <c r="NHB109" s="154"/>
      <c r="NHC109" s="154"/>
      <c r="NHD109" s="154"/>
      <c r="NHE109" s="154"/>
      <c r="NHF109" s="154"/>
      <c r="NHG109" s="154"/>
      <c r="NHH109" s="154"/>
      <c r="NHI109" s="154"/>
      <c r="NHJ109" s="154"/>
      <c r="NHK109" s="154"/>
      <c r="NHL109" s="154"/>
      <c r="NHM109" s="154"/>
      <c r="NHN109" s="154"/>
      <c r="NHO109" s="154"/>
      <c r="NHP109" s="154"/>
      <c r="NHQ109" s="154"/>
      <c r="NHR109" s="154"/>
      <c r="NHS109" s="154"/>
      <c r="NHT109" s="154"/>
      <c r="NHU109" s="154"/>
      <c r="NHV109" s="154"/>
      <c r="NHW109" s="154"/>
      <c r="NHX109" s="154"/>
      <c r="NHY109" s="154"/>
      <c r="NHZ109" s="154"/>
      <c r="NIA109" s="154"/>
      <c r="NIB109" s="154"/>
      <c r="NIC109" s="154"/>
      <c r="NID109" s="154"/>
      <c r="NIE109" s="154"/>
      <c r="NIF109" s="154"/>
      <c r="NIG109" s="154"/>
      <c r="NIH109" s="154"/>
      <c r="NII109" s="154"/>
      <c r="NIJ109" s="154"/>
      <c r="NIK109" s="154"/>
      <c r="NIL109" s="154"/>
      <c r="NIM109" s="154"/>
      <c r="NIN109" s="154"/>
      <c r="NIO109" s="154"/>
      <c r="NIP109" s="154"/>
      <c r="NIQ109" s="154"/>
      <c r="NIR109" s="154"/>
      <c r="NIS109" s="154"/>
      <c r="NIT109" s="154"/>
      <c r="NIU109" s="154"/>
      <c r="NIV109" s="154"/>
      <c r="NIW109" s="154"/>
      <c r="NIX109" s="154"/>
      <c r="NIY109" s="154"/>
      <c r="NIZ109" s="154"/>
      <c r="NJA109" s="154"/>
      <c r="NJB109" s="154"/>
      <c r="NJC109" s="154"/>
      <c r="NJD109" s="154"/>
      <c r="NJE109" s="154"/>
      <c r="NJF109" s="154"/>
      <c r="NJG109" s="154"/>
      <c r="NJH109" s="154"/>
      <c r="NJI109" s="154"/>
      <c r="NJJ109" s="154"/>
      <c r="NJK109" s="154"/>
      <c r="NJL109" s="154"/>
      <c r="NJM109" s="154"/>
      <c r="NJN109" s="154"/>
      <c r="NJO109" s="154"/>
      <c r="NJP109" s="154"/>
      <c r="NJQ109" s="154"/>
      <c r="NJR109" s="154"/>
      <c r="NJS109" s="154"/>
      <c r="NJT109" s="154"/>
      <c r="NJU109" s="154"/>
      <c r="NJV109" s="154"/>
      <c r="NJW109" s="154"/>
      <c r="NJX109" s="154"/>
      <c r="NJY109" s="154"/>
      <c r="NJZ109" s="154"/>
      <c r="NKA109" s="154"/>
      <c r="NKB109" s="154"/>
      <c r="NKC109" s="154"/>
      <c r="NKD109" s="154"/>
      <c r="NKE109" s="154"/>
      <c r="NKF109" s="154"/>
      <c r="NKG109" s="154"/>
      <c r="NKH109" s="154"/>
      <c r="NKI109" s="154"/>
      <c r="NKJ109" s="154"/>
      <c r="NKK109" s="154"/>
      <c r="NKL109" s="154"/>
      <c r="NKM109" s="154"/>
      <c r="NKN109" s="154"/>
      <c r="NKO109" s="154"/>
      <c r="NKP109" s="154"/>
      <c r="NKQ109" s="154"/>
      <c r="NKR109" s="154"/>
      <c r="NKS109" s="154"/>
      <c r="NKT109" s="154"/>
      <c r="NKU109" s="154"/>
      <c r="NKV109" s="154"/>
      <c r="NKW109" s="154"/>
      <c r="NKX109" s="154"/>
      <c r="NKY109" s="154"/>
      <c r="NKZ109" s="154"/>
      <c r="NLA109" s="154"/>
      <c r="NLB109" s="154"/>
      <c r="NLC109" s="154"/>
      <c r="NLD109" s="154"/>
      <c r="NLE109" s="154"/>
      <c r="NLF109" s="154"/>
      <c r="NLG109" s="154"/>
      <c r="NLH109" s="154"/>
      <c r="NLI109" s="154"/>
      <c r="NLJ109" s="154"/>
      <c r="NLK109" s="154"/>
      <c r="NLL109" s="154"/>
      <c r="NLM109" s="154"/>
      <c r="NLN109" s="154"/>
      <c r="NLO109" s="154"/>
      <c r="NLP109" s="154"/>
      <c r="NLQ109" s="154"/>
      <c r="NLR109" s="154"/>
      <c r="NLS109" s="154"/>
      <c r="NLT109" s="154"/>
      <c r="NLU109" s="154"/>
      <c r="NLV109" s="154"/>
      <c r="NLW109" s="154"/>
      <c r="NLX109" s="154"/>
      <c r="NLY109" s="154"/>
      <c r="NLZ109" s="154"/>
      <c r="NMA109" s="154"/>
      <c r="NMB109" s="154"/>
      <c r="NMC109" s="154"/>
      <c r="NMD109" s="154"/>
      <c r="NME109" s="154"/>
      <c r="NMF109" s="154"/>
      <c r="NMG109" s="154"/>
      <c r="NMH109" s="154"/>
      <c r="NMI109" s="154"/>
      <c r="NMJ109" s="154"/>
      <c r="NMK109" s="154"/>
      <c r="NML109" s="154"/>
      <c r="NMM109" s="154"/>
      <c r="NMN109" s="154"/>
      <c r="NMO109" s="154"/>
      <c r="NMP109" s="154"/>
      <c r="NMQ109" s="154"/>
      <c r="NMR109" s="154"/>
      <c r="NMS109" s="154"/>
      <c r="NMT109" s="154"/>
      <c r="NMU109" s="154"/>
      <c r="NMV109" s="154"/>
      <c r="NMW109" s="154"/>
      <c r="NMX109" s="154"/>
      <c r="NMY109" s="154"/>
      <c r="NMZ109" s="154"/>
      <c r="NNA109" s="154"/>
      <c r="NNB109" s="154"/>
      <c r="NNC109" s="154"/>
      <c r="NND109" s="154"/>
      <c r="NNE109" s="154"/>
      <c r="NNF109" s="154"/>
      <c r="NNG109" s="154"/>
      <c r="NNH109" s="154"/>
      <c r="NNI109" s="154"/>
      <c r="NNJ109" s="154"/>
      <c r="NNK109" s="154"/>
      <c r="NNL109" s="154"/>
      <c r="NNM109" s="154"/>
      <c r="NNN109" s="154"/>
      <c r="NNO109" s="154"/>
      <c r="NNP109" s="154"/>
      <c r="NNQ109" s="154"/>
      <c r="NNR109" s="154"/>
      <c r="NNS109" s="154"/>
      <c r="NNT109" s="154"/>
      <c r="NNU109" s="154"/>
      <c r="NNV109" s="154"/>
      <c r="NNW109" s="154"/>
      <c r="NNX109" s="154"/>
      <c r="NNY109" s="154"/>
      <c r="NNZ109" s="154"/>
      <c r="NOA109" s="154"/>
      <c r="NOB109" s="154"/>
      <c r="NOC109" s="154"/>
      <c r="NOD109" s="154"/>
      <c r="NOE109" s="154"/>
      <c r="NOF109" s="154"/>
      <c r="NOG109" s="154"/>
      <c r="NOH109" s="154"/>
      <c r="NOI109" s="154"/>
      <c r="NOJ109" s="154"/>
      <c r="NOK109" s="154"/>
      <c r="NOL109" s="154"/>
      <c r="NOM109" s="154"/>
      <c r="NON109" s="154"/>
      <c r="NOO109" s="154"/>
      <c r="NOP109" s="154"/>
      <c r="NOQ109" s="154"/>
      <c r="NOR109" s="154"/>
      <c r="NOS109" s="154"/>
      <c r="NOT109" s="154"/>
      <c r="NOU109" s="154"/>
      <c r="NOV109" s="154"/>
      <c r="NOW109" s="154"/>
      <c r="NOX109" s="154"/>
      <c r="NOY109" s="154"/>
      <c r="NOZ109" s="154"/>
      <c r="NPA109" s="154"/>
      <c r="NPB109" s="154"/>
      <c r="NPC109" s="154"/>
      <c r="NPD109" s="154"/>
      <c r="NPE109" s="154"/>
      <c r="NPF109" s="154"/>
      <c r="NPG109" s="154"/>
      <c r="NPH109" s="154"/>
      <c r="NPI109" s="154"/>
      <c r="NPJ109" s="154"/>
      <c r="NPK109" s="154"/>
      <c r="NPL109" s="154"/>
      <c r="NPM109" s="154"/>
      <c r="NPN109" s="154"/>
      <c r="NPO109" s="154"/>
      <c r="NPP109" s="154"/>
      <c r="NPQ109" s="154"/>
      <c r="NPR109" s="154"/>
      <c r="NPS109" s="154"/>
      <c r="NPT109" s="154"/>
      <c r="NPU109" s="154"/>
      <c r="NPV109" s="154"/>
      <c r="NPW109" s="154"/>
      <c r="NPX109" s="154"/>
      <c r="NPY109" s="154"/>
      <c r="NPZ109" s="154"/>
      <c r="NQA109" s="154"/>
      <c r="NQB109" s="154"/>
      <c r="NQC109" s="154"/>
      <c r="NQD109" s="154"/>
      <c r="NQE109" s="154"/>
      <c r="NQF109" s="154"/>
      <c r="NQG109" s="154"/>
      <c r="NQH109" s="154"/>
      <c r="NQI109" s="154"/>
      <c r="NQJ109" s="154"/>
      <c r="NQK109" s="154"/>
      <c r="NQL109" s="154"/>
      <c r="NQM109" s="154"/>
      <c r="NQN109" s="154"/>
      <c r="NQO109" s="154"/>
      <c r="NQP109" s="154"/>
      <c r="NQQ109" s="154"/>
      <c r="NQR109" s="154"/>
      <c r="NQS109" s="154"/>
      <c r="NQT109" s="154"/>
      <c r="NQU109" s="154"/>
      <c r="NQV109" s="154"/>
      <c r="NQW109" s="154"/>
      <c r="NQX109" s="154"/>
      <c r="NQY109" s="154"/>
      <c r="NQZ109" s="154"/>
      <c r="NRA109" s="154"/>
      <c r="NRB109" s="154"/>
      <c r="NRC109" s="154"/>
      <c r="NRD109" s="154"/>
      <c r="NRE109" s="154"/>
      <c r="NRF109" s="154"/>
      <c r="NRG109" s="154"/>
      <c r="NRH109" s="154"/>
      <c r="NRI109" s="154"/>
      <c r="NRJ109" s="154"/>
      <c r="NRK109" s="154"/>
      <c r="NRL109" s="154"/>
      <c r="NRM109" s="154"/>
      <c r="NRN109" s="154"/>
      <c r="NRO109" s="154"/>
      <c r="NRP109" s="154"/>
      <c r="NRQ109" s="154"/>
      <c r="NRR109" s="154"/>
      <c r="NRS109" s="154"/>
      <c r="NRT109" s="154"/>
      <c r="NRU109" s="154"/>
      <c r="NRV109" s="154"/>
      <c r="NRW109" s="154"/>
      <c r="NRX109" s="154"/>
      <c r="NRY109" s="154"/>
      <c r="NRZ109" s="154"/>
      <c r="NSA109" s="154"/>
      <c r="NSB109" s="154"/>
      <c r="NSC109" s="154"/>
      <c r="NSD109" s="154"/>
      <c r="NSE109" s="154"/>
      <c r="NSF109" s="154"/>
      <c r="NSG109" s="154"/>
      <c r="NSH109" s="154"/>
      <c r="NSI109" s="154"/>
      <c r="NSJ109" s="154"/>
      <c r="NSK109" s="154"/>
      <c r="NSL109" s="154"/>
      <c r="NSM109" s="154"/>
      <c r="NSN109" s="154"/>
      <c r="NSO109" s="154"/>
      <c r="NSP109" s="154"/>
      <c r="NSQ109" s="154"/>
      <c r="NSR109" s="154"/>
      <c r="NSS109" s="154"/>
      <c r="NST109" s="154"/>
      <c r="NSU109" s="154"/>
      <c r="NSV109" s="154"/>
      <c r="NSW109" s="154"/>
      <c r="NSX109" s="154"/>
      <c r="NSY109" s="154"/>
      <c r="NSZ109" s="154"/>
      <c r="NTA109" s="154"/>
      <c r="NTB109" s="154"/>
      <c r="NTC109" s="154"/>
      <c r="NTD109" s="154"/>
      <c r="NTE109" s="154"/>
      <c r="NTF109" s="154"/>
      <c r="NTG109" s="154"/>
      <c r="NTH109" s="154"/>
      <c r="NTI109" s="154"/>
      <c r="NTJ109" s="154"/>
      <c r="NTK109" s="154"/>
      <c r="NTL109" s="154"/>
      <c r="NTM109" s="154"/>
      <c r="NTN109" s="154"/>
      <c r="NTO109" s="154"/>
      <c r="NTP109" s="154"/>
      <c r="NTQ109" s="154"/>
      <c r="NTR109" s="154"/>
      <c r="NTS109" s="154"/>
      <c r="NTT109" s="154"/>
      <c r="NTU109" s="154"/>
      <c r="NTV109" s="154"/>
      <c r="NTW109" s="154"/>
      <c r="NTX109" s="154"/>
      <c r="NTY109" s="154"/>
      <c r="NTZ109" s="154"/>
      <c r="NUA109" s="154"/>
      <c r="NUB109" s="154"/>
      <c r="NUC109" s="154"/>
      <c r="NUD109" s="154"/>
      <c r="NUE109" s="154"/>
      <c r="NUF109" s="154"/>
      <c r="NUG109" s="154"/>
      <c r="NUH109" s="154"/>
      <c r="NUI109" s="154"/>
      <c r="NUJ109" s="154"/>
      <c r="NUK109" s="154"/>
      <c r="NUL109" s="154"/>
      <c r="NUM109" s="154"/>
      <c r="NUN109" s="154"/>
      <c r="NUO109" s="154"/>
      <c r="NUP109" s="154"/>
      <c r="NUQ109" s="154"/>
      <c r="NUR109" s="154"/>
      <c r="NUS109" s="154"/>
      <c r="NUT109" s="154"/>
      <c r="NUU109" s="154"/>
      <c r="NUV109" s="154"/>
      <c r="NUW109" s="154"/>
      <c r="NUX109" s="154"/>
      <c r="NUY109" s="154"/>
      <c r="NUZ109" s="154"/>
      <c r="NVA109" s="154"/>
      <c r="NVB109" s="154"/>
      <c r="NVC109" s="154"/>
      <c r="NVD109" s="154"/>
      <c r="NVE109" s="154"/>
      <c r="NVF109" s="154"/>
      <c r="NVG109" s="154"/>
      <c r="NVH109" s="154"/>
      <c r="NVI109" s="154"/>
      <c r="NVJ109" s="154"/>
      <c r="NVK109" s="154"/>
      <c r="NVL109" s="154"/>
      <c r="NVM109" s="154"/>
      <c r="NVN109" s="154"/>
      <c r="NVO109" s="154"/>
      <c r="NVP109" s="154"/>
      <c r="NVQ109" s="154"/>
      <c r="NVR109" s="154"/>
      <c r="NVS109" s="154"/>
      <c r="NVT109" s="154"/>
      <c r="NVU109" s="154"/>
      <c r="NVV109" s="154"/>
      <c r="NVW109" s="154"/>
      <c r="NVX109" s="154"/>
      <c r="NVY109" s="154"/>
      <c r="NVZ109" s="154"/>
      <c r="NWA109" s="154"/>
      <c r="NWB109" s="154"/>
      <c r="NWC109" s="154"/>
      <c r="NWD109" s="154"/>
      <c r="NWE109" s="154"/>
      <c r="NWF109" s="154"/>
      <c r="NWG109" s="154"/>
      <c r="NWH109" s="154"/>
      <c r="NWI109" s="154"/>
      <c r="NWJ109" s="154"/>
      <c r="NWK109" s="154"/>
      <c r="NWL109" s="154"/>
      <c r="NWM109" s="154"/>
      <c r="NWN109" s="154"/>
      <c r="NWO109" s="154"/>
      <c r="NWP109" s="154"/>
      <c r="NWQ109" s="154"/>
      <c r="NWR109" s="154"/>
      <c r="NWS109" s="154"/>
      <c r="NWT109" s="154"/>
      <c r="NWU109" s="154"/>
      <c r="NWV109" s="154"/>
      <c r="NWW109" s="154"/>
      <c r="NWX109" s="154"/>
      <c r="NWY109" s="154"/>
      <c r="NWZ109" s="154"/>
      <c r="NXA109" s="154"/>
      <c r="NXB109" s="154"/>
      <c r="NXC109" s="154"/>
      <c r="NXD109" s="154"/>
      <c r="NXE109" s="154"/>
      <c r="NXF109" s="154"/>
      <c r="NXG109" s="154"/>
      <c r="NXH109" s="154"/>
      <c r="NXI109" s="154"/>
      <c r="NXJ109" s="154"/>
      <c r="NXK109" s="154"/>
      <c r="NXL109" s="154"/>
      <c r="NXM109" s="154"/>
      <c r="NXN109" s="154"/>
      <c r="NXO109" s="154"/>
      <c r="NXP109" s="154"/>
      <c r="NXQ109" s="154"/>
      <c r="NXR109" s="154"/>
      <c r="NXS109" s="154"/>
      <c r="NXT109" s="154"/>
      <c r="NXU109" s="154"/>
      <c r="NXV109" s="154"/>
      <c r="NXW109" s="154"/>
      <c r="NXX109" s="154"/>
      <c r="NXY109" s="154"/>
      <c r="NXZ109" s="154"/>
      <c r="NYA109" s="154"/>
      <c r="NYB109" s="154"/>
      <c r="NYC109" s="154"/>
      <c r="NYD109" s="154"/>
      <c r="NYE109" s="154"/>
      <c r="NYF109" s="154"/>
      <c r="NYG109" s="154"/>
      <c r="NYH109" s="154"/>
      <c r="NYI109" s="154"/>
      <c r="NYJ109" s="154"/>
      <c r="NYK109" s="154"/>
      <c r="NYL109" s="154"/>
      <c r="NYM109" s="154"/>
      <c r="NYN109" s="154"/>
      <c r="NYO109" s="154"/>
      <c r="NYP109" s="154"/>
      <c r="NYQ109" s="154"/>
      <c r="NYR109" s="154"/>
      <c r="NYS109" s="154"/>
      <c r="NYT109" s="154"/>
      <c r="NYU109" s="154"/>
      <c r="NYV109" s="154"/>
      <c r="NYW109" s="154"/>
      <c r="NYX109" s="154"/>
      <c r="NYY109" s="154"/>
      <c r="NYZ109" s="154"/>
      <c r="NZA109" s="154"/>
      <c r="NZB109" s="154"/>
      <c r="NZC109" s="154"/>
      <c r="NZD109" s="154"/>
      <c r="NZE109" s="154"/>
      <c r="NZF109" s="154"/>
      <c r="NZG109" s="154"/>
      <c r="NZH109" s="154"/>
      <c r="NZI109" s="154"/>
      <c r="NZJ109" s="154"/>
      <c r="NZK109" s="154"/>
      <c r="NZL109" s="154"/>
      <c r="NZM109" s="154"/>
      <c r="NZN109" s="154"/>
      <c r="NZO109" s="154"/>
      <c r="NZP109" s="154"/>
      <c r="NZQ109" s="154"/>
      <c r="NZR109" s="154"/>
      <c r="NZS109" s="154"/>
      <c r="NZT109" s="154"/>
      <c r="NZU109" s="154"/>
      <c r="NZV109" s="154"/>
      <c r="NZW109" s="154"/>
      <c r="NZX109" s="154"/>
      <c r="NZY109" s="154"/>
      <c r="NZZ109" s="154"/>
      <c r="OAA109" s="154"/>
      <c r="OAB109" s="154"/>
      <c r="OAC109" s="154"/>
      <c r="OAD109" s="154"/>
      <c r="OAE109" s="154"/>
      <c r="OAF109" s="154"/>
      <c r="OAG109" s="154"/>
      <c r="OAH109" s="154"/>
      <c r="OAI109" s="154"/>
      <c r="OAJ109" s="154"/>
      <c r="OAK109" s="154"/>
      <c r="OAL109" s="154"/>
      <c r="OAM109" s="154"/>
      <c r="OAN109" s="154"/>
      <c r="OAO109" s="154"/>
      <c r="OAP109" s="154"/>
      <c r="OAQ109" s="154"/>
      <c r="OAR109" s="154"/>
      <c r="OAS109" s="154"/>
      <c r="OAT109" s="154"/>
      <c r="OAU109" s="154"/>
      <c r="OAV109" s="154"/>
      <c r="OAW109" s="154"/>
      <c r="OAX109" s="154"/>
      <c r="OAY109" s="154"/>
      <c r="OAZ109" s="154"/>
      <c r="OBA109" s="154"/>
      <c r="OBB109" s="154"/>
      <c r="OBC109" s="154"/>
      <c r="OBD109" s="154"/>
      <c r="OBE109" s="154"/>
      <c r="OBF109" s="154"/>
      <c r="OBG109" s="154"/>
      <c r="OBH109" s="154"/>
      <c r="OBI109" s="154"/>
      <c r="OBJ109" s="154"/>
      <c r="OBK109" s="154"/>
      <c r="OBL109" s="154"/>
      <c r="OBM109" s="154"/>
      <c r="OBN109" s="154"/>
      <c r="OBO109" s="154"/>
      <c r="OBP109" s="154"/>
      <c r="OBQ109" s="154"/>
      <c r="OBR109" s="154"/>
      <c r="OBS109" s="154"/>
      <c r="OBT109" s="154"/>
      <c r="OBU109" s="154"/>
      <c r="OBV109" s="154"/>
      <c r="OBW109" s="154"/>
      <c r="OBX109" s="154"/>
      <c r="OBY109" s="154"/>
      <c r="OBZ109" s="154"/>
      <c r="OCA109" s="154"/>
      <c r="OCB109" s="154"/>
      <c r="OCC109" s="154"/>
      <c r="OCD109" s="154"/>
      <c r="OCE109" s="154"/>
      <c r="OCF109" s="154"/>
      <c r="OCG109" s="154"/>
      <c r="OCH109" s="154"/>
      <c r="OCI109" s="154"/>
      <c r="OCJ109" s="154"/>
      <c r="OCK109" s="154"/>
      <c r="OCL109" s="154"/>
      <c r="OCM109" s="154"/>
      <c r="OCN109" s="154"/>
      <c r="OCO109" s="154"/>
      <c r="OCP109" s="154"/>
      <c r="OCQ109" s="154"/>
      <c r="OCR109" s="154"/>
      <c r="OCS109" s="154"/>
      <c r="OCT109" s="154"/>
      <c r="OCU109" s="154"/>
      <c r="OCV109" s="154"/>
      <c r="OCW109" s="154"/>
      <c r="OCX109" s="154"/>
      <c r="OCY109" s="154"/>
      <c r="OCZ109" s="154"/>
      <c r="ODA109" s="154"/>
      <c r="ODB109" s="154"/>
      <c r="ODC109" s="154"/>
      <c r="ODD109" s="154"/>
      <c r="ODE109" s="154"/>
      <c r="ODF109" s="154"/>
      <c r="ODG109" s="154"/>
      <c r="ODH109" s="154"/>
      <c r="ODI109" s="154"/>
      <c r="ODJ109" s="154"/>
      <c r="ODK109" s="154"/>
      <c r="ODL109" s="154"/>
      <c r="ODM109" s="154"/>
      <c r="ODN109" s="154"/>
      <c r="ODO109" s="154"/>
      <c r="ODP109" s="154"/>
      <c r="ODQ109" s="154"/>
      <c r="ODR109" s="154"/>
      <c r="ODS109" s="154"/>
      <c r="ODT109" s="154"/>
      <c r="ODU109" s="154"/>
      <c r="ODV109" s="154"/>
      <c r="ODW109" s="154"/>
      <c r="ODX109" s="154"/>
      <c r="ODY109" s="154"/>
      <c r="ODZ109" s="154"/>
      <c r="OEA109" s="154"/>
      <c r="OEB109" s="154"/>
      <c r="OEC109" s="154"/>
      <c r="OED109" s="154"/>
      <c r="OEE109" s="154"/>
      <c r="OEF109" s="154"/>
      <c r="OEG109" s="154"/>
      <c r="OEH109" s="154"/>
      <c r="OEI109" s="154"/>
      <c r="OEJ109" s="154"/>
      <c r="OEK109" s="154"/>
      <c r="OEL109" s="154"/>
      <c r="OEM109" s="154"/>
      <c r="OEN109" s="154"/>
      <c r="OEO109" s="154"/>
      <c r="OEP109" s="154"/>
      <c r="OEQ109" s="154"/>
      <c r="OER109" s="154"/>
      <c r="OES109" s="154"/>
      <c r="OET109" s="154"/>
      <c r="OEU109" s="154"/>
      <c r="OEV109" s="154"/>
      <c r="OEW109" s="154"/>
      <c r="OEX109" s="154"/>
      <c r="OEY109" s="154"/>
      <c r="OEZ109" s="154"/>
      <c r="OFA109" s="154"/>
      <c r="OFB109" s="154"/>
      <c r="OFC109" s="154"/>
      <c r="OFD109" s="154"/>
      <c r="OFE109" s="154"/>
      <c r="OFF109" s="154"/>
      <c r="OFG109" s="154"/>
      <c r="OFH109" s="154"/>
      <c r="OFI109" s="154"/>
      <c r="OFJ109" s="154"/>
      <c r="OFK109" s="154"/>
      <c r="OFL109" s="154"/>
      <c r="OFM109" s="154"/>
      <c r="OFN109" s="154"/>
      <c r="OFO109" s="154"/>
      <c r="OFP109" s="154"/>
      <c r="OFQ109" s="154"/>
      <c r="OFR109" s="154"/>
      <c r="OFS109" s="154"/>
      <c r="OFT109" s="154"/>
      <c r="OFU109" s="154"/>
      <c r="OFV109" s="154"/>
      <c r="OFW109" s="154"/>
      <c r="OFX109" s="154"/>
      <c r="OFY109" s="154"/>
      <c r="OFZ109" s="154"/>
      <c r="OGA109" s="154"/>
      <c r="OGB109" s="154"/>
      <c r="OGC109" s="154"/>
      <c r="OGD109" s="154"/>
      <c r="OGE109" s="154"/>
      <c r="OGF109" s="154"/>
      <c r="OGG109" s="154"/>
      <c r="OGH109" s="154"/>
      <c r="OGI109" s="154"/>
      <c r="OGJ109" s="154"/>
      <c r="OGK109" s="154"/>
      <c r="OGL109" s="154"/>
      <c r="OGM109" s="154"/>
      <c r="OGN109" s="154"/>
      <c r="OGO109" s="154"/>
      <c r="OGP109" s="154"/>
      <c r="OGQ109" s="154"/>
      <c r="OGR109" s="154"/>
      <c r="OGS109" s="154"/>
      <c r="OGT109" s="154"/>
      <c r="OGU109" s="154"/>
      <c r="OGV109" s="154"/>
      <c r="OGW109" s="154"/>
      <c r="OGX109" s="154"/>
      <c r="OGY109" s="154"/>
      <c r="OGZ109" s="154"/>
      <c r="OHA109" s="154"/>
      <c r="OHB109" s="154"/>
      <c r="OHC109" s="154"/>
      <c r="OHD109" s="154"/>
      <c r="OHE109" s="154"/>
      <c r="OHF109" s="154"/>
      <c r="OHG109" s="154"/>
      <c r="OHH109" s="154"/>
      <c r="OHI109" s="154"/>
      <c r="OHJ109" s="154"/>
      <c r="OHK109" s="154"/>
      <c r="OHL109" s="154"/>
      <c r="OHM109" s="154"/>
      <c r="OHN109" s="154"/>
      <c r="OHO109" s="154"/>
      <c r="OHP109" s="154"/>
      <c r="OHQ109" s="154"/>
      <c r="OHR109" s="154"/>
      <c r="OHS109" s="154"/>
      <c r="OHT109" s="154"/>
      <c r="OHU109" s="154"/>
      <c r="OHV109" s="154"/>
      <c r="OHW109" s="154"/>
      <c r="OHX109" s="154"/>
      <c r="OHY109" s="154"/>
      <c r="OHZ109" s="154"/>
      <c r="OIA109" s="154"/>
      <c r="OIB109" s="154"/>
      <c r="OIC109" s="154"/>
      <c r="OID109" s="154"/>
      <c r="OIE109" s="154"/>
      <c r="OIF109" s="154"/>
      <c r="OIG109" s="154"/>
      <c r="OIH109" s="154"/>
      <c r="OII109" s="154"/>
      <c r="OIJ109" s="154"/>
      <c r="OIK109" s="154"/>
      <c r="OIL109" s="154"/>
      <c r="OIM109" s="154"/>
      <c r="OIN109" s="154"/>
      <c r="OIO109" s="154"/>
      <c r="OIP109" s="154"/>
      <c r="OIQ109" s="154"/>
      <c r="OIR109" s="154"/>
      <c r="OIS109" s="154"/>
      <c r="OIT109" s="154"/>
      <c r="OIU109" s="154"/>
      <c r="OIV109" s="154"/>
      <c r="OIW109" s="154"/>
      <c r="OIX109" s="154"/>
      <c r="OIY109" s="154"/>
      <c r="OIZ109" s="154"/>
      <c r="OJA109" s="154"/>
      <c r="OJB109" s="154"/>
      <c r="OJC109" s="154"/>
      <c r="OJD109" s="154"/>
      <c r="OJE109" s="154"/>
      <c r="OJF109" s="154"/>
      <c r="OJG109" s="154"/>
      <c r="OJH109" s="154"/>
      <c r="OJI109" s="154"/>
      <c r="OJJ109" s="154"/>
      <c r="OJK109" s="154"/>
      <c r="OJL109" s="154"/>
      <c r="OJM109" s="154"/>
      <c r="OJN109" s="154"/>
      <c r="OJO109" s="154"/>
      <c r="OJP109" s="154"/>
      <c r="OJQ109" s="154"/>
      <c r="OJR109" s="154"/>
      <c r="OJS109" s="154"/>
      <c r="OJT109" s="154"/>
      <c r="OJU109" s="154"/>
      <c r="OJV109" s="154"/>
      <c r="OJW109" s="154"/>
      <c r="OJX109" s="154"/>
      <c r="OJY109" s="154"/>
      <c r="OJZ109" s="154"/>
      <c r="OKA109" s="154"/>
      <c r="OKB109" s="154"/>
      <c r="OKC109" s="154"/>
      <c r="OKD109" s="154"/>
      <c r="OKE109" s="154"/>
      <c r="OKF109" s="154"/>
      <c r="OKG109" s="154"/>
      <c r="OKH109" s="154"/>
      <c r="OKI109" s="154"/>
      <c r="OKJ109" s="154"/>
      <c r="OKK109" s="154"/>
      <c r="OKL109" s="154"/>
      <c r="OKM109" s="154"/>
      <c r="OKN109" s="154"/>
      <c r="OKO109" s="154"/>
      <c r="OKP109" s="154"/>
      <c r="OKQ109" s="154"/>
      <c r="OKR109" s="154"/>
      <c r="OKS109" s="154"/>
      <c r="OKT109" s="154"/>
      <c r="OKU109" s="154"/>
      <c r="OKV109" s="154"/>
      <c r="OKW109" s="154"/>
      <c r="OKX109" s="154"/>
      <c r="OKY109" s="154"/>
      <c r="OKZ109" s="154"/>
      <c r="OLA109" s="154"/>
      <c r="OLB109" s="154"/>
      <c r="OLC109" s="154"/>
      <c r="OLD109" s="154"/>
      <c r="OLE109" s="154"/>
      <c r="OLF109" s="154"/>
      <c r="OLG109" s="154"/>
      <c r="OLH109" s="154"/>
      <c r="OLI109" s="154"/>
      <c r="OLJ109" s="154"/>
      <c r="OLK109" s="154"/>
      <c r="OLL109" s="154"/>
      <c r="OLM109" s="154"/>
      <c r="OLN109" s="154"/>
      <c r="OLO109" s="154"/>
      <c r="OLP109" s="154"/>
      <c r="OLQ109" s="154"/>
      <c r="OLR109" s="154"/>
      <c r="OLS109" s="154"/>
      <c r="OLT109" s="154"/>
      <c r="OLU109" s="154"/>
      <c r="OLV109" s="154"/>
      <c r="OLW109" s="154"/>
      <c r="OLX109" s="154"/>
      <c r="OLY109" s="154"/>
      <c r="OLZ109" s="154"/>
      <c r="OMA109" s="154"/>
      <c r="OMB109" s="154"/>
      <c r="OMC109" s="154"/>
      <c r="OMD109" s="154"/>
      <c r="OME109" s="154"/>
      <c r="OMF109" s="154"/>
      <c r="OMG109" s="154"/>
      <c r="OMH109" s="154"/>
      <c r="OMI109" s="154"/>
      <c r="OMJ109" s="154"/>
      <c r="OMK109" s="154"/>
      <c r="OML109" s="154"/>
      <c r="OMM109" s="154"/>
      <c r="OMN109" s="154"/>
      <c r="OMO109" s="154"/>
      <c r="OMP109" s="154"/>
      <c r="OMQ109" s="154"/>
      <c r="OMR109" s="154"/>
      <c r="OMS109" s="154"/>
      <c r="OMT109" s="154"/>
      <c r="OMU109" s="154"/>
      <c r="OMV109" s="154"/>
      <c r="OMW109" s="154"/>
      <c r="OMX109" s="154"/>
      <c r="OMY109" s="154"/>
      <c r="OMZ109" s="154"/>
      <c r="ONA109" s="154"/>
      <c r="ONB109" s="154"/>
      <c r="ONC109" s="154"/>
      <c r="OND109" s="154"/>
      <c r="ONE109" s="154"/>
      <c r="ONF109" s="154"/>
      <c r="ONG109" s="154"/>
      <c r="ONH109" s="154"/>
      <c r="ONI109" s="154"/>
      <c r="ONJ109" s="154"/>
      <c r="ONK109" s="154"/>
      <c r="ONL109" s="154"/>
      <c r="ONM109" s="154"/>
      <c r="ONN109" s="154"/>
      <c r="ONO109" s="154"/>
      <c r="ONP109" s="154"/>
      <c r="ONQ109" s="154"/>
      <c r="ONR109" s="154"/>
      <c r="ONS109" s="154"/>
      <c r="ONT109" s="154"/>
      <c r="ONU109" s="154"/>
      <c r="ONV109" s="154"/>
      <c r="ONW109" s="154"/>
      <c r="ONX109" s="154"/>
      <c r="ONY109" s="154"/>
      <c r="ONZ109" s="154"/>
      <c r="OOA109" s="154"/>
      <c r="OOB109" s="154"/>
      <c r="OOC109" s="154"/>
      <c r="OOD109" s="154"/>
      <c r="OOE109" s="154"/>
      <c r="OOF109" s="154"/>
      <c r="OOG109" s="154"/>
      <c r="OOH109" s="154"/>
      <c r="OOI109" s="154"/>
      <c r="OOJ109" s="154"/>
      <c r="OOK109" s="154"/>
      <c r="OOL109" s="154"/>
      <c r="OOM109" s="154"/>
      <c r="OON109" s="154"/>
      <c r="OOO109" s="154"/>
      <c r="OOP109" s="154"/>
      <c r="OOQ109" s="154"/>
      <c r="OOR109" s="154"/>
      <c r="OOS109" s="154"/>
      <c r="OOT109" s="154"/>
      <c r="OOU109" s="154"/>
      <c r="OOV109" s="154"/>
      <c r="OOW109" s="154"/>
      <c r="OOX109" s="154"/>
      <c r="OOY109" s="154"/>
      <c r="OOZ109" s="154"/>
      <c r="OPA109" s="154"/>
      <c r="OPB109" s="154"/>
      <c r="OPC109" s="154"/>
      <c r="OPD109" s="154"/>
      <c r="OPE109" s="154"/>
      <c r="OPF109" s="154"/>
      <c r="OPG109" s="154"/>
      <c r="OPH109" s="154"/>
      <c r="OPI109" s="154"/>
      <c r="OPJ109" s="154"/>
      <c r="OPK109" s="154"/>
      <c r="OPL109" s="154"/>
      <c r="OPM109" s="154"/>
      <c r="OPN109" s="154"/>
      <c r="OPO109" s="154"/>
      <c r="OPP109" s="154"/>
      <c r="OPQ109" s="154"/>
      <c r="OPR109" s="154"/>
      <c r="OPS109" s="154"/>
      <c r="OPT109" s="154"/>
      <c r="OPU109" s="154"/>
      <c r="OPV109" s="154"/>
      <c r="OPW109" s="154"/>
      <c r="OPX109" s="154"/>
      <c r="OPY109" s="154"/>
      <c r="OPZ109" s="154"/>
      <c r="OQA109" s="154"/>
      <c r="OQB109" s="154"/>
      <c r="OQC109" s="154"/>
      <c r="OQD109" s="154"/>
      <c r="OQE109" s="154"/>
      <c r="OQF109" s="154"/>
      <c r="OQG109" s="154"/>
      <c r="OQH109" s="154"/>
      <c r="OQI109" s="154"/>
      <c r="OQJ109" s="154"/>
      <c r="OQK109" s="154"/>
      <c r="OQL109" s="154"/>
      <c r="OQM109" s="154"/>
      <c r="OQN109" s="154"/>
      <c r="OQO109" s="154"/>
      <c r="OQP109" s="154"/>
      <c r="OQQ109" s="154"/>
      <c r="OQR109" s="154"/>
      <c r="OQS109" s="154"/>
      <c r="OQT109" s="154"/>
      <c r="OQU109" s="154"/>
      <c r="OQV109" s="154"/>
      <c r="OQW109" s="154"/>
      <c r="OQX109" s="154"/>
      <c r="OQY109" s="154"/>
      <c r="OQZ109" s="154"/>
      <c r="ORA109" s="154"/>
      <c r="ORB109" s="154"/>
      <c r="ORC109" s="154"/>
      <c r="ORD109" s="154"/>
      <c r="ORE109" s="154"/>
      <c r="ORF109" s="154"/>
      <c r="ORG109" s="154"/>
      <c r="ORH109" s="154"/>
      <c r="ORI109" s="154"/>
      <c r="ORJ109" s="154"/>
      <c r="ORK109" s="154"/>
      <c r="ORL109" s="154"/>
      <c r="ORM109" s="154"/>
      <c r="ORN109" s="154"/>
      <c r="ORO109" s="154"/>
      <c r="ORP109" s="154"/>
      <c r="ORQ109" s="154"/>
      <c r="ORR109" s="154"/>
      <c r="ORS109" s="154"/>
      <c r="ORT109" s="154"/>
      <c r="ORU109" s="154"/>
      <c r="ORV109" s="154"/>
      <c r="ORW109" s="154"/>
      <c r="ORX109" s="154"/>
      <c r="ORY109" s="154"/>
      <c r="ORZ109" s="154"/>
      <c r="OSA109" s="154"/>
      <c r="OSB109" s="154"/>
      <c r="OSC109" s="154"/>
      <c r="OSD109" s="154"/>
      <c r="OSE109" s="154"/>
      <c r="OSF109" s="154"/>
      <c r="OSG109" s="154"/>
      <c r="OSH109" s="154"/>
      <c r="OSI109" s="154"/>
      <c r="OSJ109" s="154"/>
      <c r="OSK109" s="154"/>
      <c r="OSL109" s="154"/>
      <c r="OSM109" s="154"/>
      <c r="OSN109" s="154"/>
      <c r="OSO109" s="154"/>
      <c r="OSP109" s="154"/>
      <c r="OSQ109" s="154"/>
      <c r="OSR109" s="154"/>
      <c r="OSS109" s="154"/>
      <c r="OST109" s="154"/>
      <c r="OSU109" s="154"/>
      <c r="OSV109" s="154"/>
      <c r="OSW109" s="154"/>
      <c r="OSX109" s="154"/>
      <c r="OSY109" s="154"/>
      <c r="OSZ109" s="154"/>
      <c r="OTA109" s="154"/>
      <c r="OTB109" s="154"/>
      <c r="OTC109" s="154"/>
      <c r="OTD109" s="154"/>
      <c r="OTE109" s="154"/>
      <c r="OTF109" s="154"/>
      <c r="OTG109" s="154"/>
      <c r="OTH109" s="154"/>
      <c r="OTI109" s="154"/>
      <c r="OTJ109" s="154"/>
      <c r="OTK109" s="154"/>
      <c r="OTL109" s="154"/>
      <c r="OTM109" s="154"/>
      <c r="OTN109" s="154"/>
      <c r="OTO109" s="154"/>
      <c r="OTP109" s="154"/>
      <c r="OTQ109" s="154"/>
      <c r="OTR109" s="154"/>
      <c r="OTS109" s="154"/>
      <c r="OTT109" s="154"/>
      <c r="OTU109" s="154"/>
      <c r="OTV109" s="154"/>
      <c r="OTW109" s="154"/>
      <c r="OTX109" s="154"/>
      <c r="OTY109" s="154"/>
      <c r="OTZ109" s="154"/>
      <c r="OUA109" s="154"/>
      <c r="OUB109" s="154"/>
      <c r="OUC109" s="154"/>
      <c r="OUD109" s="154"/>
      <c r="OUE109" s="154"/>
      <c r="OUF109" s="154"/>
      <c r="OUG109" s="154"/>
      <c r="OUH109" s="154"/>
      <c r="OUI109" s="154"/>
      <c r="OUJ109" s="154"/>
      <c r="OUK109" s="154"/>
      <c r="OUL109" s="154"/>
      <c r="OUM109" s="154"/>
      <c r="OUN109" s="154"/>
      <c r="OUO109" s="154"/>
      <c r="OUP109" s="154"/>
      <c r="OUQ109" s="154"/>
      <c r="OUR109" s="154"/>
      <c r="OUS109" s="154"/>
      <c r="OUT109" s="154"/>
      <c r="OUU109" s="154"/>
      <c r="OUV109" s="154"/>
      <c r="OUW109" s="154"/>
      <c r="OUX109" s="154"/>
      <c r="OUY109" s="154"/>
      <c r="OUZ109" s="154"/>
      <c r="OVA109" s="154"/>
      <c r="OVB109" s="154"/>
      <c r="OVC109" s="154"/>
      <c r="OVD109" s="154"/>
      <c r="OVE109" s="154"/>
      <c r="OVF109" s="154"/>
      <c r="OVG109" s="154"/>
      <c r="OVH109" s="154"/>
      <c r="OVI109" s="154"/>
      <c r="OVJ109" s="154"/>
      <c r="OVK109" s="154"/>
      <c r="OVL109" s="154"/>
      <c r="OVM109" s="154"/>
      <c r="OVN109" s="154"/>
      <c r="OVO109" s="154"/>
      <c r="OVP109" s="154"/>
      <c r="OVQ109" s="154"/>
      <c r="OVR109" s="154"/>
      <c r="OVS109" s="154"/>
      <c r="OVT109" s="154"/>
      <c r="OVU109" s="154"/>
      <c r="OVV109" s="154"/>
      <c r="OVW109" s="154"/>
      <c r="OVX109" s="154"/>
      <c r="OVY109" s="154"/>
      <c r="OVZ109" s="154"/>
      <c r="OWA109" s="154"/>
      <c r="OWB109" s="154"/>
      <c r="OWC109" s="154"/>
      <c r="OWD109" s="154"/>
      <c r="OWE109" s="154"/>
      <c r="OWF109" s="154"/>
      <c r="OWG109" s="154"/>
      <c r="OWH109" s="154"/>
      <c r="OWI109" s="154"/>
      <c r="OWJ109" s="154"/>
      <c r="OWK109" s="154"/>
      <c r="OWL109" s="154"/>
      <c r="OWM109" s="154"/>
      <c r="OWN109" s="154"/>
      <c r="OWO109" s="154"/>
      <c r="OWP109" s="154"/>
      <c r="OWQ109" s="154"/>
      <c r="OWR109" s="154"/>
      <c r="OWS109" s="154"/>
      <c r="OWT109" s="154"/>
      <c r="OWU109" s="154"/>
      <c r="OWV109" s="154"/>
      <c r="OWW109" s="154"/>
      <c r="OWX109" s="154"/>
      <c r="OWY109" s="154"/>
      <c r="OWZ109" s="154"/>
      <c r="OXA109" s="154"/>
      <c r="OXB109" s="154"/>
      <c r="OXC109" s="154"/>
      <c r="OXD109" s="154"/>
      <c r="OXE109" s="154"/>
      <c r="OXF109" s="154"/>
      <c r="OXG109" s="154"/>
      <c r="OXH109" s="154"/>
      <c r="OXI109" s="154"/>
      <c r="OXJ109" s="154"/>
      <c r="OXK109" s="154"/>
      <c r="OXL109" s="154"/>
      <c r="OXM109" s="154"/>
      <c r="OXN109" s="154"/>
      <c r="OXO109" s="154"/>
      <c r="OXP109" s="154"/>
      <c r="OXQ109" s="154"/>
      <c r="OXR109" s="154"/>
      <c r="OXS109" s="154"/>
      <c r="OXT109" s="154"/>
      <c r="OXU109" s="154"/>
      <c r="OXV109" s="154"/>
      <c r="OXW109" s="154"/>
      <c r="OXX109" s="154"/>
      <c r="OXY109" s="154"/>
      <c r="OXZ109" s="154"/>
      <c r="OYA109" s="154"/>
      <c r="OYB109" s="154"/>
      <c r="OYC109" s="154"/>
      <c r="OYD109" s="154"/>
      <c r="OYE109" s="154"/>
      <c r="OYF109" s="154"/>
      <c r="OYG109" s="154"/>
      <c r="OYH109" s="154"/>
      <c r="OYI109" s="154"/>
      <c r="OYJ109" s="154"/>
      <c r="OYK109" s="154"/>
      <c r="OYL109" s="154"/>
      <c r="OYM109" s="154"/>
      <c r="OYN109" s="154"/>
      <c r="OYO109" s="154"/>
      <c r="OYP109" s="154"/>
      <c r="OYQ109" s="154"/>
      <c r="OYR109" s="154"/>
      <c r="OYS109" s="154"/>
      <c r="OYT109" s="154"/>
      <c r="OYU109" s="154"/>
      <c r="OYV109" s="154"/>
      <c r="OYW109" s="154"/>
      <c r="OYX109" s="154"/>
      <c r="OYY109" s="154"/>
      <c r="OYZ109" s="154"/>
      <c r="OZA109" s="154"/>
      <c r="OZB109" s="154"/>
      <c r="OZC109" s="154"/>
      <c r="OZD109" s="154"/>
      <c r="OZE109" s="154"/>
      <c r="OZF109" s="154"/>
      <c r="OZG109" s="154"/>
      <c r="OZH109" s="154"/>
      <c r="OZI109" s="154"/>
      <c r="OZJ109" s="154"/>
      <c r="OZK109" s="154"/>
      <c r="OZL109" s="154"/>
      <c r="OZM109" s="154"/>
      <c r="OZN109" s="154"/>
      <c r="OZO109" s="154"/>
      <c r="OZP109" s="154"/>
      <c r="OZQ109" s="154"/>
      <c r="OZR109" s="154"/>
      <c r="OZS109" s="154"/>
      <c r="OZT109" s="154"/>
      <c r="OZU109" s="154"/>
      <c r="OZV109" s="154"/>
      <c r="OZW109" s="154"/>
      <c r="OZX109" s="154"/>
      <c r="OZY109" s="154"/>
      <c r="OZZ109" s="154"/>
      <c r="PAA109" s="154"/>
      <c r="PAB109" s="154"/>
      <c r="PAC109" s="154"/>
      <c r="PAD109" s="154"/>
      <c r="PAE109" s="154"/>
      <c r="PAF109" s="154"/>
      <c r="PAG109" s="154"/>
      <c r="PAH109" s="154"/>
      <c r="PAI109" s="154"/>
      <c r="PAJ109" s="154"/>
      <c r="PAK109" s="154"/>
      <c r="PAL109" s="154"/>
      <c r="PAM109" s="154"/>
      <c r="PAN109" s="154"/>
      <c r="PAO109" s="154"/>
      <c r="PAP109" s="154"/>
      <c r="PAQ109" s="154"/>
      <c r="PAR109" s="154"/>
      <c r="PAS109" s="154"/>
      <c r="PAT109" s="154"/>
      <c r="PAU109" s="154"/>
      <c r="PAV109" s="154"/>
      <c r="PAW109" s="154"/>
      <c r="PAX109" s="154"/>
      <c r="PAY109" s="154"/>
      <c r="PAZ109" s="154"/>
      <c r="PBA109" s="154"/>
      <c r="PBB109" s="154"/>
      <c r="PBC109" s="154"/>
      <c r="PBD109" s="154"/>
      <c r="PBE109" s="154"/>
      <c r="PBF109" s="154"/>
      <c r="PBG109" s="154"/>
      <c r="PBH109" s="154"/>
      <c r="PBI109" s="154"/>
      <c r="PBJ109" s="154"/>
      <c r="PBK109" s="154"/>
      <c r="PBL109" s="154"/>
      <c r="PBM109" s="154"/>
      <c r="PBN109" s="154"/>
      <c r="PBO109" s="154"/>
      <c r="PBP109" s="154"/>
      <c r="PBQ109" s="154"/>
      <c r="PBR109" s="154"/>
      <c r="PBS109" s="154"/>
      <c r="PBT109" s="154"/>
      <c r="PBU109" s="154"/>
      <c r="PBV109" s="154"/>
      <c r="PBW109" s="154"/>
      <c r="PBX109" s="154"/>
      <c r="PBY109" s="154"/>
      <c r="PBZ109" s="154"/>
      <c r="PCA109" s="154"/>
      <c r="PCB109" s="154"/>
      <c r="PCC109" s="154"/>
      <c r="PCD109" s="154"/>
      <c r="PCE109" s="154"/>
      <c r="PCF109" s="154"/>
      <c r="PCG109" s="154"/>
      <c r="PCH109" s="154"/>
      <c r="PCI109" s="154"/>
      <c r="PCJ109" s="154"/>
      <c r="PCK109" s="154"/>
      <c r="PCL109" s="154"/>
      <c r="PCM109" s="154"/>
      <c r="PCN109" s="154"/>
      <c r="PCO109" s="154"/>
      <c r="PCP109" s="154"/>
      <c r="PCQ109" s="154"/>
      <c r="PCR109" s="154"/>
      <c r="PCS109" s="154"/>
      <c r="PCT109" s="154"/>
      <c r="PCU109" s="154"/>
      <c r="PCV109" s="154"/>
      <c r="PCW109" s="154"/>
      <c r="PCX109" s="154"/>
      <c r="PCY109" s="154"/>
      <c r="PCZ109" s="154"/>
      <c r="PDA109" s="154"/>
      <c r="PDB109" s="154"/>
      <c r="PDC109" s="154"/>
      <c r="PDD109" s="154"/>
      <c r="PDE109" s="154"/>
      <c r="PDF109" s="154"/>
      <c r="PDG109" s="154"/>
      <c r="PDH109" s="154"/>
      <c r="PDI109" s="154"/>
      <c r="PDJ109" s="154"/>
      <c r="PDK109" s="154"/>
      <c r="PDL109" s="154"/>
      <c r="PDM109" s="154"/>
      <c r="PDN109" s="154"/>
      <c r="PDO109" s="154"/>
      <c r="PDP109" s="154"/>
      <c r="PDQ109" s="154"/>
      <c r="PDR109" s="154"/>
      <c r="PDS109" s="154"/>
      <c r="PDT109" s="154"/>
      <c r="PDU109" s="154"/>
      <c r="PDV109" s="154"/>
      <c r="PDW109" s="154"/>
      <c r="PDX109" s="154"/>
      <c r="PDY109" s="154"/>
      <c r="PDZ109" s="154"/>
      <c r="PEA109" s="154"/>
      <c r="PEB109" s="154"/>
      <c r="PEC109" s="154"/>
      <c r="PED109" s="154"/>
      <c r="PEE109" s="154"/>
      <c r="PEF109" s="154"/>
      <c r="PEG109" s="154"/>
      <c r="PEH109" s="154"/>
      <c r="PEI109" s="154"/>
      <c r="PEJ109" s="154"/>
      <c r="PEK109" s="154"/>
      <c r="PEL109" s="154"/>
      <c r="PEM109" s="154"/>
      <c r="PEN109" s="154"/>
      <c r="PEO109" s="154"/>
      <c r="PEP109" s="154"/>
      <c r="PEQ109" s="154"/>
      <c r="PER109" s="154"/>
      <c r="PES109" s="154"/>
      <c r="PET109" s="154"/>
      <c r="PEU109" s="154"/>
      <c r="PEV109" s="154"/>
      <c r="PEW109" s="154"/>
      <c r="PEX109" s="154"/>
      <c r="PEY109" s="154"/>
      <c r="PEZ109" s="154"/>
      <c r="PFA109" s="154"/>
      <c r="PFB109" s="154"/>
      <c r="PFC109" s="154"/>
      <c r="PFD109" s="154"/>
      <c r="PFE109" s="154"/>
      <c r="PFF109" s="154"/>
      <c r="PFG109" s="154"/>
      <c r="PFH109" s="154"/>
      <c r="PFI109" s="154"/>
      <c r="PFJ109" s="154"/>
      <c r="PFK109" s="154"/>
      <c r="PFL109" s="154"/>
      <c r="PFM109" s="154"/>
      <c r="PFN109" s="154"/>
      <c r="PFO109" s="154"/>
      <c r="PFP109" s="154"/>
      <c r="PFQ109" s="154"/>
      <c r="PFR109" s="154"/>
      <c r="PFS109" s="154"/>
      <c r="PFT109" s="154"/>
      <c r="PFU109" s="154"/>
      <c r="PFV109" s="154"/>
      <c r="PFW109" s="154"/>
      <c r="PFX109" s="154"/>
      <c r="PFY109" s="154"/>
      <c r="PFZ109" s="154"/>
      <c r="PGA109" s="154"/>
      <c r="PGB109" s="154"/>
      <c r="PGC109" s="154"/>
      <c r="PGD109" s="154"/>
      <c r="PGE109" s="154"/>
      <c r="PGF109" s="154"/>
      <c r="PGG109" s="154"/>
      <c r="PGH109" s="154"/>
      <c r="PGI109" s="154"/>
      <c r="PGJ109" s="154"/>
      <c r="PGK109" s="154"/>
      <c r="PGL109" s="154"/>
      <c r="PGM109" s="154"/>
      <c r="PGN109" s="154"/>
      <c r="PGO109" s="154"/>
      <c r="PGP109" s="154"/>
      <c r="PGQ109" s="154"/>
      <c r="PGR109" s="154"/>
      <c r="PGS109" s="154"/>
      <c r="PGT109" s="154"/>
      <c r="PGU109" s="154"/>
      <c r="PGV109" s="154"/>
      <c r="PGW109" s="154"/>
      <c r="PGX109" s="154"/>
      <c r="PGY109" s="154"/>
      <c r="PGZ109" s="154"/>
      <c r="PHA109" s="154"/>
      <c r="PHB109" s="154"/>
      <c r="PHC109" s="154"/>
      <c r="PHD109" s="154"/>
      <c r="PHE109" s="154"/>
      <c r="PHF109" s="154"/>
      <c r="PHG109" s="154"/>
      <c r="PHH109" s="154"/>
      <c r="PHI109" s="154"/>
      <c r="PHJ109" s="154"/>
      <c r="PHK109" s="154"/>
      <c r="PHL109" s="154"/>
      <c r="PHM109" s="154"/>
      <c r="PHN109" s="154"/>
      <c r="PHO109" s="154"/>
      <c r="PHP109" s="154"/>
      <c r="PHQ109" s="154"/>
      <c r="PHR109" s="154"/>
      <c r="PHS109" s="154"/>
      <c r="PHT109" s="154"/>
      <c r="PHU109" s="154"/>
      <c r="PHV109" s="154"/>
      <c r="PHW109" s="154"/>
      <c r="PHX109" s="154"/>
      <c r="PHY109" s="154"/>
      <c r="PHZ109" s="154"/>
      <c r="PIA109" s="154"/>
      <c r="PIB109" s="154"/>
      <c r="PIC109" s="154"/>
      <c r="PID109" s="154"/>
      <c r="PIE109" s="154"/>
      <c r="PIF109" s="154"/>
      <c r="PIG109" s="154"/>
      <c r="PIH109" s="154"/>
      <c r="PII109" s="154"/>
      <c r="PIJ109" s="154"/>
      <c r="PIK109" s="154"/>
      <c r="PIL109" s="154"/>
      <c r="PIM109" s="154"/>
      <c r="PIN109" s="154"/>
      <c r="PIO109" s="154"/>
      <c r="PIP109" s="154"/>
      <c r="PIQ109" s="154"/>
      <c r="PIR109" s="154"/>
      <c r="PIS109" s="154"/>
      <c r="PIT109" s="154"/>
      <c r="PIU109" s="154"/>
      <c r="PIV109" s="154"/>
      <c r="PIW109" s="154"/>
      <c r="PIX109" s="154"/>
      <c r="PIY109" s="154"/>
      <c r="PIZ109" s="154"/>
      <c r="PJA109" s="154"/>
      <c r="PJB109" s="154"/>
      <c r="PJC109" s="154"/>
      <c r="PJD109" s="154"/>
      <c r="PJE109" s="154"/>
      <c r="PJF109" s="154"/>
      <c r="PJG109" s="154"/>
      <c r="PJH109" s="154"/>
      <c r="PJI109" s="154"/>
      <c r="PJJ109" s="154"/>
      <c r="PJK109" s="154"/>
      <c r="PJL109" s="154"/>
      <c r="PJM109" s="154"/>
      <c r="PJN109" s="154"/>
      <c r="PJO109" s="154"/>
      <c r="PJP109" s="154"/>
      <c r="PJQ109" s="154"/>
      <c r="PJR109" s="154"/>
      <c r="PJS109" s="154"/>
      <c r="PJT109" s="154"/>
      <c r="PJU109" s="154"/>
      <c r="PJV109" s="154"/>
      <c r="PJW109" s="154"/>
      <c r="PJX109" s="154"/>
      <c r="PJY109" s="154"/>
      <c r="PJZ109" s="154"/>
      <c r="PKA109" s="154"/>
      <c r="PKB109" s="154"/>
      <c r="PKC109" s="154"/>
      <c r="PKD109" s="154"/>
      <c r="PKE109" s="154"/>
      <c r="PKF109" s="154"/>
      <c r="PKG109" s="154"/>
      <c r="PKH109" s="154"/>
      <c r="PKI109" s="154"/>
      <c r="PKJ109" s="154"/>
      <c r="PKK109" s="154"/>
      <c r="PKL109" s="154"/>
      <c r="PKM109" s="154"/>
      <c r="PKN109" s="154"/>
      <c r="PKO109" s="154"/>
      <c r="PKP109" s="154"/>
      <c r="PKQ109" s="154"/>
      <c r="PKR109" s="154"/>
      <c r="PKS109" s="154"/>
      <c r="PKT109" s="154"/>
      <c r="PKU109" s="154"/>
      <c r="PKV109" s="154"/>
      <c r="PKW109" s="154"/>
      <c r="PKX109" s="154"/>
      <c r="PKY109" s="154"/>
      <c r="PKZ109" s="154"/>
      <c r="PLA109" s="154"/>
      <c r="PLB109" s="154"/>
      <c r="PLC109" s="154"/>
      <c r="PLD109" s="154"/>
      <c r="PLE109" s="154"/>
      <c r="PLF109" s="154"/>
      <c r="PLG109" s="154"/>
      <c r="PLH109" s="154"/>
      <c r="PLI109" s="154"/>
      <c r="PLJ109" s="154"/>
      <c r="PLK109" s="154"/>
      <c r="PLL109" s="154"/>
      <c r="PLM109" s="154"/>
      <c r="PLN109" s="154"/>
      <c r="PLO109" s="154"/>
      <c r="PLP109" s="154"/>
      <c r="PLQ109" s="154"/>
      <c r="PLR109" s="154"/>
      <c r="PLS109" s="154"/>
      <c r="PLT109" s="154"/>
      <c r="PLU109" s="154"/>
      <c r="PLV109" s="154"/>
      <c r="PLW109" s="154"/>
      <c r="PLX109" s="154"/>
      <c r="PLY109" s="154"/>
      <c r="PLZ109" s="154"/>
      <c r="PMA109" s="154"/>
      <c r="PMB109" s="154"/>
      <c r="PMC109" s="154"/>
      <c r="PMD109" s="154"/>
      <c r="PME109" s="154"/>
      <c r="PMF109" s="154"/>
      <c r="PMG109" s="154"/>
      <c r="PMH109" s="154"/>
      <c r="PMI109" s="154"/>
      <c r="PMJ109" s="154"/>
      <c r="PMK109" s="154"/>
      <c r="PML109" s="154"/>
      <c r="PMM109" s="154"/>
      <c r="PMN109" s="154"/>
      <c r="PMO109" s="154"/>
      <c r="PMP109" s="154"/>
      <c r="PMQ109" s="154"/>
      <c r="PMR109" s="154"/>
      <c r="PMS109" s="154"/>
      <c r="PMT109" s="154"/>
      <c r="PMU109" s="154"/>
      <c r="PMV109" s="154"/>
      <c r="PMW109" s="154"/>
      <c r="PMX109" s="154"/>
      <c r="PMY109" s="154"/>
      <c r="PMZ109" s="154"/>
      <c r="PNA109" s="154"/>
      <c r="PNB109" s="154"/>
      <c r="PNC109" s="154"/>
      <c r="PND109" s="154"/>
      <c r="PNE109" s="154"/>
      <c r="PNF109" s="154"/>
      <c r="PNG109" s="154"/>
      <c r="PNH109" s="154"/>
      <c r="PNI109" s="154"/>
      <c r="PNJ109" s="154"/>
      <c r="PNK109" s="154"/>
      <c r="PNL109" s="154"/>
      <c r="PNM109" s="154"/>
      <c r="PNN109" s="154"/>
      <c r="PNO109" s="154"/>
      <c r="PNP109" s="154"/>
      <c r="PNQ109" s="154"/>
      <c r="PNR109" s="154"/>
      <c r="PNS109" s="154"/>
      <c r="PNT109" s="154"/>
      <c r="PNU109" s="154"/>
      <c r="PNV109" s="154"/>
      <c r="PNW109" s="154"/>
      <c r="PNX109" s="154"/>
      <c r="PNY109" s="154"/>
      <c r="PNZ109" s="154"/>
      <c r="POA109" s="154"/>
      <c r="POB109" s="154"/>
      <c r="POC109" s="154"/>
      <c r="POD109" s="154"/>
      <c r="POE109" s="154"/>
      <c r="POF109" s="154"/>
      <c r="POG109" s="154"/>
      <c r="POH109" s="154"/>
      <c r="POI109" s="154"/>
      <c r="POJ109" s="154"/>
      <c r="POK109" s="154"/>
      <c r="POL109" s="154"/>
      <c r="POM109" s="154"/>
      <c r="PON109" s="154"/>
      <c r="POO109" s="154"/>
      <c r="POP109" s="154"/>
      <c r="POQ109" s="154"/>
      <c r="POR109" s="154"/>
      <c r="POS109" s="154"/>
      <c r="POT109" s="154"/>
      <c r="POU109" s="154"/>
      <c r="POV109" s="154"/>
      <c r="POW109" s="154"/>
      <c r="POX109" s="154"/>
      <c r="POY109" s="154"/>
      <c r="POZ109" s="154"/>
      <c r="PPA109" s="154"/>
      <c r="PPB109" s="154"/>
      <c r="PPC109" s="154"/>
      <c r="PPD109" s="154"/>
      <c r="PPE109" s="154"/>
      <c r="PPF109" s="154"/>
      <c r="PPG109" s="154"/>
      <c r="PPH109" s="154"/>
      <c r="PPI109" s="154"/>
      <c r="PPJ109" s="154"/>
      <c r="PPK109" s="154"/>
      <c r="PPL109" s="154"/>
      <c r="PPM109" s="154"/>
      <c r="PPN109" s="154"/>
      <c r="PPO109" s="154"/>
      <c r="PPP109" s="154"/>
      <c r="PPQ109" s="154"/>
      <c r="PPR109" s="154"/>
      <c r="PPS109" s="154"/>
      <c r="PPT109" s="154"/>
      <c r="PPU109" s="154"/>
      <c r="PPV109" s="154"/>
      <c r="PPW109" s="154"/>
      <c r="PPX109" s="154"/>
      <c r="PPY109" s="154"/>
      <c r="PPZ109" s="154"/>
      <c r="PQA109" s="154"/>
      <c r="PQB109" s="154"/>
      <c r="PQC109" s="154"/>
      <c r="PQD109" s="154"/>
      <c r="PQE109" s="154"/>
      <c r="PQF109" s="154"/>
      <c r="PQG109" s="154"/>
      <c r="PQH109" s="154"/>
      <c r="PQI109" s="154"/>
      <c r="PQJ109" s="154"/>
      <c r="PQK109" s="154"/>
      <c r="PQL109" s="154"/>
      <c r="PQM109" s="154"/>
      <c r="PQN109" s="154"/>
      <c r="PQO109" s="154"/>
      <c r="PQP109" s="154"/>
      <c r="PQQ109" s="154"/>
      <c r="PQR109" s="154"/>
      <c r="PQS109" s="154"/>
      <c r="PQT109" s="154"/>
      <c r="PQU109" s="154"/>
      <c r="PQV109" s="154"/>
      <c r="PQW109" s="154"/>
      <c r="PQX109" s="154"/>
      <c r="PQY109" s="154"/>
      <c r="PQZ109" s="154"/>
      <c r="PRA109" s="154"/>
      <c r="PRB109" s="154"/>
      <c r="PRC109" s="154"/>
      <c r="PRD109" s="154"/>
      <c r="PRE109" s="154"/>
      <c r="PRF109" s="154"/>
      <c r="PRG109" s="154"/>
      <c r="PRH109" s="154"/>
      <c r="PRI109" s="154"/>
      <c r="PRJ109" s="154"/>
      <c r="PRK109" s="154"/>
      <c r="PRL109" s="154"/>
      <c r="PRM109" s="154"/>
      <c r="PRN109" s="154"/>
      <c r="PRO109" s="154"/>
      <c r="PRP109" s="154"/>
      <c r="PRQ109" s="154"/>
      <c r="PRR109" s="154"/>
      <c r="PRS109" s="154"/>
      <c r="PRT109" s="154"/>
      <c r="PRU109" s="154"/>
      <c r="PRV109" s="154"/>
      <c r="PRW109" s="154"/>
      <c r="PRX109" s="154"/>
      <c r="PRY109" s="154"/>
      <c r="PRZ109" s="154"/>
      <c r="PSA109" s="154"/>
      <c r="PSB109" s="154"/>
      <c r="PSC109" s="154"/>
      <c r="PSD109" s="154"/>
      <c r="PSE109" s="154"/>
      <c r="PSF109" s="154"/>
      <c r="PSG109" s="154"/>
      <c r="PSH109" s="154"/>
      <c r="PSI109" s="154"/>
      <c r="PSJ109" s="154"/>
      <c r="PSK109" s="154"/>
      <c r="PSL109" s="154"/>
      <c r="PSM109" s="154"/>
      <c r="PSN109" s="154"/>
      <c r="PSO109" s="154"/>
      <c r="PSP109" s="154"/>
      <c r="PSQ109" s="154"/>
      <c r="PSR109" s="154"/>
      <c r="PSS109" s="154"/>
      <c r="PST109" s="154"/>
      <c r="PSU109" s="154"/>
      <c r="PSV109" s="154"/>
      <c r="PSW109" s="154"/>
      <c r="PSX109" s="154"/>
      <c r="PSY109" s="154"/>
      <c r="PSZ109" s="154"/>
      <c r="PTA109" s="154"/>
      <c r="PTB109" s="154"/>
      <c r="PTC109" s="154"/>
      <c r="PTD109" s="154"/>
      <c r="PTE109" s="154"/>
      <c r="PTF109" s="154"/>
      <c r="PTG109" s="154"/>
      <c r="PTH109" s="154"/>
      <c r="PTI109" s="154"/>
      <c r="PTJ109" s="154"/>
      <c r="PTK109" s="154"/>
      <c r="PTL109" s="154"/>
      <c r="PTM109" s="154"/>
      <c r="PTN109" s="154"/>
      <c r="PTO109" s="154"/>
      <c r="PTP109" s="154"/>
      <c r="PTQ109" s="154"/>
      <c r="PTR109" s="154"/>
      <c r="PTS109" s="154"/>
      <c r="PTT109" s="154"/>
      <c r="PTU109" s="154"/>
      <c r="PTV109" s="154"/>
      <c r="PTW109" s="154"/>
      <c r="PTX109" s="154"/>
      <c r="PTY109" s="154"/>
      <c r="PTZ109" s="154"/>
      <c r="PUA109" s="154"/>
      <c r="PUB109" s="154"/>
      <c r="PUC109" s="154"/>
      <c r="PUD109" s="154"/>
      <c r="PUE109" s="154"/>
      <c r="PUF109" s="154"/>
      <c r="PUG109" s="154"/>
      <c r="PUH109" s="154"/>
      <c r="PUI109" s="154"/>
      <c r="PUJ109" s="154"/>
      <c r="PUK109" s="154"/>
      <c r="PUL109" s="154"/>
      <c r="PUM109" s="154"/>
      <c r="PUN109" s="154"/>
      <c r="PUO109" s="154"/>
      <c r="PUP109" s="154"/>
      <c r="PUQ109" s="154"/>
      <c r="PUR109" s="154"/>
      <c r="PUS109" s="154"/>
      <c r="PUT109" s="154"/>
      <c r="PUU109" s="154"/>
      <c r="PUV109" s="154"/>
      <c r="PUW109" s="154"/>
      <c r="PUX109" s="154"/>
      <c r="PUY109" s="154"/>
      <c r="PUZ109" s="154"/>
      <c r="PVA109" s="154"/>
      <c r="PVB109" s="154"/>
      <c r="PVC109" s="154"/>
      <c r="PVD109" s="154"/>
      <c r="PVE109" s="154"/>
      <c r="PVF109" s="154"/>
      <c r="PVG109" s="154"/>
      <c r="PVH109" s="154"/>
      <c r="PVI109" s="154"/>
      <c r="PVJ109" s="154"/>
      <c r="PVK109" s="154"/>
      <c r="PVL109" s="154"/>
      <c r="PVM109" s="154"/>
      <c r="PVN109" s="154"/>
      <c r="PVO109" s="154"/>
      <c r="PVP109" s="154"/>
      <c r="PVQ109" s="154"/>
      <c r="PVR109" s="154"/>
      <c r="PVS109" s="154"/>
      <c r="PVT109" s="154"/>
      <c r="PVU109" s="154"/>
      <c r="PVV109" s="154"/>
      <c r="PVW109" s="154"/>
      <c r="PVX109" s="154"/>
      <c r="PVY109" s="154"/>
      <c r="PVZ109" s="154"/>
      <c r="PWA109" s="154"/>
      <c r="PWB109" s="154"/>
      <c r="PWC109" s="154"/>
      <c r="PWD109" s="154"/>
      <c r="PWE109" s="154"/>
      <c r="PWF109" s="154"/>
      <c r="PWG109" s="154"/>
      <c r="PWH109" s="154"/>
      <c r="PWI109" s="154"/>
      <c r="PWJ109" s="154"/>
      <c r="PWK109" s="154"/>
      <c r="PWL109" s="154"/>
      <c r="PWM109" s="154"/>
      <c r="PWN109" s="154"/>
      <c r="PWO109" s="154"/>
      <c r="PWP109" s="154"/>
      <c r="PWQ109" s="154"/>
      <c r="PWR109" s="154"/>
      <c r="PWS109" s="154"/>
      <c r="PWT109" s="154"/>
      <c r="PWU109" s="154"/>
      <c r="PWV109" s="154"/>
      <c r="PWW109" s="154"/>
      <c r="PWX109" s="154"/>
      <c r="PWY109" s="154"/>
      <c r="PWZ109" s="154"/>
      <c r="PXA109" s="154"/>
      <c r="PXB109" s="154"/>
      <c r="PXC109" s="154"/>
      <c r="PXD109" s="154"/>
      <c r="PXE109" s="154"/>
      <c r="PXF109" s="154"/>
      <c r="PXG109" s="154"/>
      <c r="PXH109" s="154"/>
      <c r="PXI109" s="154"/>
      <c r="PXJ109" s="154"/>
      <c r="PXK109" s="154"/>
      <c r="PXL109" s="154"/>
      <c r="PXM109" s="154"/>
      <c r="PXN109" s="154"/>
      <c r="PXO109" s="154"/>
      <c r="PXP109" s="154"/>
      <c r="PXQ109" s="154"/>
      <c r="PXR109" s="154"/>
      <c r="PXS109" s="154"/>
      <c r="PXT109" s="154"/>
      <c r="PXU109" s="154"/>
      <c r="PXV109" s="154"/>
      <c r="PXW109" s="154"/>
      <c r="PXX109" s="154"/>
      <c r="PXY109" s="154"/>
      <c r="PXZ109" s="154"/>
      <c r="PYA109" s="154"/>
      <c r="PYB109" s="154"/>
      <c r="PYC109" s="154"/>
      <c r="PYD109" s="154"/>
      <c r="PYE109" s="154"/>
      <c r="PYF109" s="154"/>
      <c r="PYG109" s="154"/>
      <c r="PYH109" s="154"/>
      <c r="PYI109" s="154"/>
      <c r="PYJ109" s="154"/>
      <c r="PYK109" s="154"/>
      <c r="PYL109" s="154"/>
      <c r="PYM109" s="154"/>
      <c r="PYN109" s="154"/>
      <c r="PYO109" s="154"/>
      <c r="PYP109" s="154"/>
      <c r="PYQ109" s="154"/>
      <c r="PYR109" s="154"/>
      <c r="PYS109" s="154"/>
      <c r="PYT109" s="154"/>
      <c r="PYU109" s="154"/>
      <c r="PYV109" s="154"/>
      <c r="PYW109" s="154"/>
      <c r="PYX109" s="154"/>
      <c r="PYY109" s="154"/>
      <c r="PYZ109" s="154"/>
      <c r="PZA109" s="154"/>
      <c r="PZB109" s="154"/>
      <c r="PZC109" s="154"/>
      <c r="PZD109" s="154"/>
      <c r="PZE109" s="154"/>
      <c r="PZF109" s="154"/>
      <c r="PZG109" s="154"/>
      <c r="PZH109" s="154"/>
      <c r="PZI109" s="154"/>
      <c r="PZJ109" s="154"/>
      <c r="PZK109" s="154"/>
      <c r="PZL109" s="154"/>
      <c r="PZM109" s="154"/>
      <c r="PZN109" s="154"/>
      <c r="PZO109" s="154"/>
      <c r="PZP109" s="154"/>
      <c r="PZQ109" s="154"/>
      <c r="PZR109" s="154"/>
      <c r="PZS109" s="154"/>
      <c r="PZT109" s="154"/>
      <c r="PZU109" s="154"/>
      <c r="PZV109" s="154"/>
      <c r="PZW109" s="154"/>
      <c r="PZX109" s="154"/>
      <c r="PZY109" s="154"/>
      <c r="PZZ109" s="154"/>
      <c r="QAA109" s="154"/>
      <c r="QAB109" s="154"/>
      <c r="QAC109" s="154"/>
      <c r="QAD109" s="154"/>
      <c r="QAE109" s="154"/>
      <c r="QAF109" s="154"/>
      <c r="QAG109" s="154"/>
      <c r="QAH109" s="154"/>
      <c r="QAI109" s="154"/>
      <c r="QAJ109" s="154"/>
      <c r="QAK109" s="154"/>
      <c r="QAL109" s="154"/>
      <c r="QAM109" s="154"/>
      <c r="QAN109" s="154"/>
      <c r="QAO109" s="154"/>
      <c r="QAP109" s="154"/>
      <c r="QAQ109" s="154"/>
      <c r="QAR109" s="154"/>
      <c r="QAS109" s="154"/>
      <c r="QAT109" s="154"/>
      <c r="QAU109" s="154"/>
      <c r="QAV109" s="154"/>
      <c r="QAW109" s="154"/>
      <c r="QAX109" s="154"/>
      <c r="QAY109" s="154"/>
      <c r="QAZ109" s="154"/>
      <c r="QBA109" s="154"/>
      <c r="QBB109" s="154"/>
      <c r="QBC109" s="154"/>
      <c r="QBD109" s="154"/>
      <c r="QBE109" s="154"/>
      <c r="QBF109" s="154"/>
      <c r="QBG109" s="154"/>
      <c r="QBH109" s="154"/>
      <c r="QBI109" s="154"/>
      <c r="QBJ109" s="154"/>
      <c r="QBK109" s="154"/>
      <c r="QBL109" s="154"/>
      <c r="QBM109" s="154"/>
      <c r="QBN109" s="154"/>
      <c r="QBO109" s="154"/>
      <c r="QBP109" s="154"/>
      <c r="QBQ109" s="154"/>
      <c r="QBR109" s="154"/>
      <c r="QBS109" s="154"/>
      <c r="QBT109" s="154"/>
      <c r="QBU109" s="154"/>
      <c r="QBV109" s="154"/>
      <c r="QBW109" s="154"/>
      <c r="QBX109" s="154"/>
      <c r="QBY109" s="154"/>
      <c r="QBZ109" s="154"/>
      <c r="QCA109" s="154"/>
      <c r="QCB109" s="154"/>
      <c r="QCC109" s="154"/>
      <c r="QCD109" s="154"/>
      <c r="QCE109" s="154"/>
      <c r="QCF109" s="154"/>
      <c r="QCG109" s="154"/>
      <c r="QCH109" s="154"/>
      <c r="QCI109" s="154"/>
      <c r="QCJ109" s="154"/>
      <c r="QCK109" s="154"/>
      <c r="QCL109" s="154"/>
      <c r="QCM109" s="154"/>
      <c r="QCN109" s="154"/>
      <c r="QCO109" s="154"/>
      <c r="QCP109" s="154"/>
      <c r="QCQ109" s="154"/>
      <c r="QCR109" s="154"/>
      <c r="QCS109" s="154"/>
      <c r="QCT109" s="154"/>
      <c r="QCU109" s="154"/>
      <c r="QCV109" s="154"/>
      <c r="QCW109" s="154"/>
      <c r="QCX109" s="154"/>
      <c r="QCY109" s="154"/>
      <c r="QCZ109" s="154"/>
      <c r="QDA109" s="154"/>
      <c r="QDB109" s="154"/>
      <c r="QDC109" s="154"/>
      <c r="QDD109" s="154"/>
      <c r="QDE109" s="154"/>
      <c r="QDF109" s="154"/>
      <c r="QDG109" s="154"/>
      <c r="QDH109" s="154"/>
      <c r="QDI109" s="154"/>
      <c r="QDJ109" s="154"/>
      <c r="QDK109" s="154"/>
      <c r="QDL109" s="154"/>
      <c r="QDM109" s="154"/>
      <c r="QDN109" s="154"/>
      <c r="QDO109" s="154"/>
      <c r="QDP109" s="154"/>
      <c r="QDQ109" s="154"/>
      <c r="QDR109" s="154"/>
      <c r="QDS109" s="154"/>
      <c r="QDT109" s="154"/>
      <c r="QDU109" s="154"/>
      <c r="QDV109" s="154"/>
      <c r="QDW109" s="154"/>
      <c r="QDX109" s="154"/>
      <c r="QDY109" s="154"/>
      <c r="QDZ109" s="154"/>
      <c r="QEA109" s="154"/>
      <c r="QEB109" s="154"/>
      <c r="QEC109" s="154"/>
      <c r="QED109" s="154"/>
      <c r="QEE109" s="154"/>
      <c r="QEF109" s="154"/>
      <c r="QEG109" s="154"/>
      <c r="QEH109" s="154"/>
      <c r="QEI109" s="154"/>
      <c r="QEJ109" s="154"/>
      <c r="QEK109" s="154"/>
      <c r="QEL109" s="154"/>
      <c r="QEM109" s="154"/>
      <c r="QEN109" s="154"/>
      <c r="QEO109" s="154"/>
      <c r="QEP109" s="154"/>
      <c r="QEQ109" s="154"/>
      <c r="QER109" s="154"/>
      <c r="QES109" s="154"/>
      <c r="QET109" s="154"/>
      <c r="QEU109" s="154"/>
      <c r="QEV109" s="154"/>
      <c r="QEW109" s="154"/>
      <c r="QEX109" s="154"/>
      <c r="QEY109" s="154"/>
      <c r="QEZ109" s="154"/>
      <c r="QFA109" s="154"/>
      <c r="QFB109" s="154"/>
      <c r="QFC109" s="154"/>
      <c r="QFD109" s="154"/>
      <c r="QFE109" s="154"/>
      <c r="QFF109" s="154"/>
      <c r="QFG109" s="154"/>
      <c r="QFH109" s="154"/>
      <c r="QFI109" s="154"/>
      <c r="QFJ109" s="154"/>
      <c r="QFK109" s="154"/>
      <c r="QFL109" s="154"/>
      <c r="QFM109" s="154"/>
      <c r="QFN109" s="154"/>
      <c r="QFO109" s="154"/>
      <c r="QFP109" s="154"/>
      <c r="QFQ109" s="154"/>
      <c r="QFR109" s="154"/>
      <c r="QFS109" s="154"/>
      <c r="QFT109" s="154"/>
      <c r="QFU109" s="154"/>
      <c r="QFV109" s="154"/>
      <c r="QFW109" s="154"/>
      <c r="QFX109" s="154"/>
      <c r="QFY109" s="154"/>
      <c r="QFZ109" s="154"/>
      <c r="QGA109" s="154"/>
      <c r="QGB109" s="154"/>
      <c r="QGC109" s="154"/>
      <c r="QGD109" s="154"/>
      <c r="QGE109" s="154"/>
      <c r="QGF109" s="154"/>
      <c r="QGG109" s="154"/>
      <c r="QGH109" s="154"/>
      <c r="QGI109" s="154"/>
      <c r="QGJ109" s="154"/>
      <c r="QGK109" s="154"/>
      <c r="QGL109" s="154"/>
      <c r="QGM109" s="154"/>
      <c r="QGN109" s="154"/>
      <c r="QGO109" s="154"/>
      <c r="QGP109" s="154"/>
      <c r="QGQ109" s="154"/>
      <c r="QGR109" s="154"/>
      <c r="QGS109" s="154"/>
      <c r="QGT109" s="154"/>
      <c r="QGU109" s="154"/>
      <c r="QGV109" s="154"/>
      <c r="QGW109" s="154"/>
      <c r="QGX109" s="154"/>
      <c r="QGY109" s="154"/>
      <c r="QGZ109" s="154"/>
      <c r="QHA109" s="154"/>
      <c r="QHB109" s="154"/>
      <c r="QHC109" s="154"/>
      <c r="QHD109" s="154"/>
      <c r="QHE109" s="154"/>
      <c r="QHF109" s="154"/>
      <c r="QHG109" s="154"/>
      <c r="QHH109" s="154"/>
      <c r="QHI109" s="154"/>
      <c r="QHJ109" s="154"/>
      <c r="QHK109" s="154"/>
      <c r="QHL109" s="154"/>
      <c r="QHM109" s="154"/>
      <c r="QHN109" s="154"/>
      <c r="QHO109" s="154"/>
      <c r="QHP109" s="154"/>
      <c r="QHQ109" s="154"/>
      <c r="QHR109" s="154"/>
      <c r="QHS109" s="154"/>
      <c r="QHT109" s="154"/>
      <c r="QHU109" s="154"/>
      <c r="QHV109" s="154"/>
      <c r="QHW109" s="154"/>
      <c r="QHX109" s="154"/>
      <c r="QHY109" s="154"/>
      <c r="QHZ109" s="154"/>
      <c r="QIA109" s="154"/>
      <c r="QIB109" s="154"/>
      <c r="QIC109" s="154"/>
      <c r="QID109" s="154"/>
      <c r="QIE109" s="154"/>
      <c r="QIF109" s="154"/>
      <c r="QIG109" s="154"/>
      <c r="QIH109" s="154"/>
      <c r="QII109" s="154"/>
      <c r="QIJ109" s="154"/>
      <c r="QIK109" s="154"/>
      <c r="QIL109" s="154"/>
      <c r="QIM109" s="154"/>
      <c r="QIN109" s="154"/>
      <c r="QIO109" s="154"/>
      <c r="QIP109" s="154"/>
      <c r="QIQ109" s="154"/>
      <c r="QIR109" s="154"/>
      <c r="QIS109" s="154"/>
      <c r="QIT109" s="154"/>
      <c r="QIU109" s="154"/>
      <c r="QIV109" s="154"/>
      <c r="QIW109" s="154"/>
      <c r="QIX109" s="154"/>
      <c r="QIY109" s="154"/>
      <c r="QIZ109" s="154"/>
      <c r="QJA109" s="154"/>
      <c r="QJB109" s="154"/>
      <c r="QJC109" s="154"/>
      <c r="QJD109" s="154"/>
      <c r="QJE109" s="154"/>
      <c r="QJF109" s="154"/>
      <c r="QJG109" s="154"/>
      <c r="QJH109" s="154"/>
      <c r="QJI109" s="154"/>
      <c r="QJJ109" s="154"/>
      <c r="QJK109" s="154"/>
      <c r="QJL109" s="154"/>
      <c r="QJM109" s="154"/>
      <c r="QJN109" s="154"/>
      <c r="QJO109" s="154"/>
      <c r="QJP109" s="154"/>
      <c r="QJQ109" s="154"/>
      <c r="QJR109" s="154"/>
      <c r="QJS109" s="154"/>
      <c r="QJT109" s="154"/>
      <c r="QJU109" s="154"/>
      <c r="QJV109" s="154"/>
      <c r="QJW109" s="154"/>
      <c r="QJX109" s="154"/>
      <c r="QJY109" s="154"/>
      <c r="QJZ109" s="154"/>
      <c r="QKA109" s="154"/>
      <c r="QKB109" s="154"/>
      <c r="QKC109" s="154"/>
      <c r="QKD109" s="154"/>
      <c r="QKE109" s="154"/>
      <c r="QKF109" s="154"/>
      <c r="QKG109" s="154"/>
      <c r="QKH109" s="154"/>
      <c r="QKI109" s="154"/>
      <c r="QKJ109" s="154"/>
      <c r="QKK109" s="154"/>
      <c r="QKL109" s="154"/>
      <c r="QKM109" s="154"/>
      <c r="QKN109" s="154"/>
      <c r="QKO109" s="154"/>
      <c r="QKP109" s="154"/>
      <c r="QKQ109" s="154"/>
      <c r="QKR109" s="154"/>
      <c r="QKS109" s="154"/>
      <c r="QKT109" s="154"/>
      <c r="QKU109" s="154"/>
      <c r="QKV109" s="154"/>
      <c r="QKW109" s="154"/>
      <c r="QKX109" s="154"/>
      <c r="QKY109" s="154"/>
      <c r="QKZ109" s="154"/>
      <c r="QLA109" s="154"/>
      <c r="QLB109" s="154"/>
      <c r="QLC109" s="154"/>
      <c r="QLD109" s="154"/>
      <c r="QLE109" s="154"/>
      <c r="QLF109" s="154"/>
      <c r="QLG109" s="154"/>
      <c r="QLH109" s="154"/>
      <c r="QLI109" s="154"/>
      <c r="QLJ109" s="154"/>
      <c r="QLK109" s="154"/>
      <c r="QLL109" s="154"/>
      <c r="QLM109" s="154"/>
      <c r="QLN109" s="154"/>
      <c r="QLO109" s="154"/>
      <c r="QLP109" s="154"/>
      <c r="QLQ109" s="154"/>
      <c r="QLR109" s="154"/>
      <c r="QLS109" s="154"/>
      <c r="QLT109" s="154"/>
      <c r="QLU109" s="154"/>
      <c r="QLV109" s="154"/>
      <c r="QLW109" s="154"/>
      <c r="QLX109" s="154"/>
      <c r="QLY109" s="154"/>
      <c r="QLZ109" s="154"/>
      <c r="QMA109" s="154"/>
      <c r="QMB109" s="154"/>
      <c r="QMC109" s="154"/>
      <c r="QMD109" s="154"/>
      <c r="QME109" s="154"/>
      <c r="QMF109" s="154"/>
      <c r="QMG109" s="154"/>
      <c r="QMH109" s="154"/>
      <c r="QMI109" s="154"/>
      <c r="QMJ109" s="154"/>
      <c r="QMK109" s="154"/>
      <c r="QML109" s="154"/>
      <c r="QMM109" s="154"/>
      <c r="QMN109" s="154"/>
      <c r="QMO109" s="154"/>
      <c r="QMP109" s="154"/>
      <c r="QMQ109" s="154"/>
      <c r="QMR109" s="154"/>
      <c r="QMS109" s="154"/>
      <c r="QMT109" s="154"/>
      <c r="QMU109" s="154"/>
      <c r="QMV109" s="154"/>
      <c r="QMW109" s="154"/>
      <c r="QMX109" s="154"/>
      <c r="QMY109" s="154"/>
      <c r="QMZ109" s="154"/>
      <c r="QNA109" s="154"/>
      <c r="QNB109" s="154"/>
      <c r="QNC109" s="154"/>
      <c r="QND109" s="154"/>
      <c r="QNE109" s="154"/>
      <c r="QNF109" s="154"/>
      <c r="QNG109" s="154"/>
      <c r="QNH109" s="154"/>
      <c r="QNI109" s="154"/>
      <c r="QNJ109" s="154"/>
      <c r="QNK109" s="154"/>
      <c r="QNL109" s="154"/>
      <c r="QNM109" s="154"/>
      <c r="QNN109" s="154"/>
      <c r="QNO109" s="154"/>
      <c r="QNP109" s="154"/>
      <c r="QNQ109" s="154"/>
      <c r="QNR109" s="154"/>
      <c r="QNS109" s="154"/>
      <c r="QNT109" s="154"/>
      <c r="QNU109" s="154"/>
      <c r="QNV109" s="154"/>
      <c r="QNW109" s="154"/>
      <c r="QNX109" s="154"/>
      <c r="QNY109" s="154"/>
      <c r="QNZ109" s="154"/>
      <c r="QOA109" s="154"/>
      <c r="QOB109" s="154"/>
      <c r="QOC109" s="154"/>
      <c r="QOD109" s="154"/>
      <c r="QOE109" s="154"/>
      <c r="QOF109" s="154"/>
      <c r="QOG109" s="154"/>
      <c r="QOH109" s="154"/>
      <c r="QOI109" s="154"/>
      <c r="QOJ109" s="154"/>
      <c r="QOK109" s="154"/>
      <c r="QOL109" s="154"/>
      <c r="QOM109" s="154"/>
      <c r="QON109" s="154"/>
      <c r="QOO109" s="154"/>
      <c r="QOP109" s="154"/>
      <c r="QOQ109" s="154"/>
      <c r="QOR109" s="154"/>
      <c r="QOS109" s="154"/>
      <c r="QOT109" s="154"/>
      <c r="QOU109" s="154"/>
      <c r="QOV109" s="154"/>
      <c r="QOW109" s="154"/>
      <c r="QOX109" s="154"/>
      <c r="QOY109" s="154"/>
      <c r="QOZ109" s="154"/>
      <c r="QPA109" s="154"/>
      <c r="QPB109" s="154"/>
      <c r="QPC109" s="154"/>
      <c r="QPD109" s="154"/>
      <c r="QPE109" s="154"/>
      <c r="QPF109" s="154"/>
      <c r="QPG109" s="154"/>
      <c r="QPH109" s="154"/>
      <c r="QPI109" s="154"/>
      <c r="QPJ109" s="154"/>
      <c r="QPK109" s="154"/>
      <c r="QPL109" s="154"/>
      <c r="QPM109" s="154"/>
      <c r="QPN109" s="154"/>
      <c r="QPO109" s="154"/>
      <c r="QPP109" s="154"/>
      <c r="QPQ109" s="154"/>
      <c r="QPR109" s="154"/>
      <c r="QPS109" s="154"/>
      <c r="QPT109" s="154"/>
      <c r="QPU109" s="154"/>
      <c r="QPV109" s="154"/>
      <c r="QPW109" s="154"/>
      <c r="QPX109" s="154"/>
      <c r="QPY109" s="154"/>
      <c r="QPZ109" s="154"/>
      <c r="QQA109" s="154"/>
      <c r="QQB109" s="154"/>
      <c r="QQC109" s="154"/>
      <c r="QQD109" s="154"/>
      <c r="QQE109" s="154"/>
      <c r="QQF109" s="154"/>
      <c r="QQG109" s="154"/>
      <c r="QQH109" s="154"/>
      <c r="QQI109" s="154"/>
      <c r="QQJ109" s="154"/>
      <c r="QQK109" s="154"/>
      <c r="QQL109" s="154"/>
      <c r="QQM109" s="154"/>
      <c r="QQN109" s="154"/>
      <c r="QQO109" s="154"/>
      <c r="QQP109" s="154"/>
      <c r="QQQ109" s="154"/>
      <c r="QQR109" s="154"/>
      <c r="QQS109" s="154"/>
      <c r="QQT109" s="154"/>
      <c r="QQU109" s="154"/>
      <c r="QQV109" s="154"/>
      <c r="QQW109" s="154"/>
      <c r="QQX109" s="154"/>
      <c r="QQY109" s="154"/>
      <c r="QQZ109" s="154"/>
      <c r="QRA109" s="154"/>
      <c r="QRB109" s="154"/>
      <c r="QRC109" s="154"/>
      <c r="QRD109" s="154"/>
      <c r="QRE109" s="154"/>
      <c r="QRF109" s="154"/>
      <c r="QRG109" s="154"/>
      <c r="QRH109" s="154"/>
      <c r="QRI109" s="154"/>
      <c r="QRJ109" s="154"/>
      <c r="QRK109" s="154"/>
      <c r="QRL109" s="154"/>
      <c r="QRM109" s="154"/>
      <c r="QRN109" s="154"/>
      <c r="QRO109" s="154"/>
      <c r="QRP109" s="154"/>
      <c r="QRQ109" s="154"/>
      <c r="QRR109" s="154"/>
      <c r="QRS109" s="154"/>
      <c r="QRT109" s="154"/>
      <c r="QRU109" s="154"/>
      <c r="QRV109" s="154"/>
      <c r="QRW109" s="154"/>
      <c r="QRX109" s="154"/>
      <c r="QRY109" s="154"/>
      <c r="QRZ109" s="154"/>
      <c r="QSA109" s="154"/>
      <c r="QSB109" s="154"/>
      <c r="QSC109" s="154"/>
      <c r="QSD109" s="154"/>
      <c r="QSE109" s="154"/>
      <c r="QSF109" s="154"/>
      <c r="QSG109" s="154"/>
      <c r="QSH109" s="154"/>
      <c r="QSI109" s="154"/>
      <c r="QSJ109" s="154"/>
      <c r="QSK109" s="154"/>
      <c r="QSL109" s="154"/>
      <c r="QSM109" s="154"/>
      <c r="QSN109" s="154"/>
      <c r="QSO109" s="154"/>
      <c r="QSP109" s="154"/>
      <c r="QSQ109" s="154"/>
      <c r="QSR109" s="154"/>
      <c r="QSS109" s="154"/>
      <c r="QST109" s="154"/>
      <c r="QSU109" s="154"/>
      <c r="QSV109" s="154"/>
      <c r="QSW109" s="154"/>
      <c r="QSX109" s="154"/>
      <c r="QSY109" s="154"/>
      <c r="QSZ109" s="154"/>
      <c r="QTA109" s="154"/>
      <c r="QTB109" s="154"/>
      <c r="QTC109" s="154"/>
      <c r="QTD109" s="154"/>
      <c r="QTE109" s="154"/>
      <c r="QTF109" s="154"/>
      <c r="QTG109" s="154"/>
      <c r="QTH109" s="154"/>
      <c r="QTI109" s="154"/>
      <c r="QTJ109" s="154"/>
      <c r="QTK109" s="154"/>
      <c r="QTL109" s="154"/>
      <c r="QTM109" s="154"/>
      <c r="QTN109" s="154"/>
      <c r="QTO109" s="154"/>
      <c r="QTP109" s="154"/>
      <c r="QTQ109" s="154"/>
      <c r="QTR109" s="154"/>
      <c r="QTS109" s="154"/>
      <c r="QTT109" s="154"/>
      <c r="QTU109" s="154"/>
      <c r="QTV109" s="154"/>
      <c r="QTW109" s="154"/>
      <c r="QTX109" s="154"/>
      <c r="QTY109" s="154"/>
      <c r="QTZ109" s="154"/>
      <c r="QUA109" s="154"/>
      <c r="QUB109" s="154"/>
      <c r="QUC109" s="154"/>
      <c r="QUD109" s="154"/>
      <c r="QUE109" s="154"/>
      <c r="QUF109" s="154"/>
      <c r="QUG109" s="154"/>
      <c r="QUH109" s="154"/>
      <c r="QUI109" s="154"/>
      <c r="QUJ109" s="154"/>
      <c r="QUK109" s="154"/>
      <c r="QUL109" s="154"/>
      <c r="QUM109" s="154"/>
      <c r="QUN109" s="154"/>
      <c r="QUO109" s="154"/>
      <c r="QUP109" s="154"/>
      <c r="QUQ109" s="154"/>
      <c r="QUR109" s="154"/>
      <c r="QUS109" s="154"/>
      <c r="QUT109" s="154"/>
      <c r="QUU109" s="154"/>
      <c r="QUV109" s="154"/>
      <c r="QUW109" s="154"/>
      <c r="QUX109" s="154"/>
      <c r="QUY109" s="154"/>
      <c r="QUZ109" s="154"/>
      <c r="QVA109" s="154"/>
      <c r="QVB109" s="154"/>
      <c r="QVC109" s="154"/>
      <c r="QVD109" s="154"/>
      <c r="QVE109" s="154"/>
      <c r="QVF109" s="154"/>
      <c r="QVG109" s="154"/>
      <c r="QVH109" s="154"/>
      <c r="QVI109" s="154"/>
      <c r="QVJ109" s="154"/>
      <c r="QVK109" s="154"/>
      <c r="QVL109" s="154"/>
      <c r="QVM109" s="154"/>
      <c r="QVN109" s="154"/>
      <c r="QVO109" s="154"/>
      <c r="QVP109" s="154"/>
      <c r="QVQ109" s="154"/>
      <c r="QVR109" s="154"/>
      <c r="QVS109" s="154"/>
      <c r="QVT109" s="154"/>
      <c r="QVU109" s="154"/>
      <c r="QVV109" s="154"/>
      <c r="QVW109" s="154"/>
      <c r="QVX109" s="154"/>
      <c r="QVY109" s="154"/>
      <c r="QVZ109" s="154"/>
      <c r="QWA109" s="154"/>
      <c r="QWB109" s="154"/>
      <c r="QWC109" s="154"/>
      <c r="QWD109" s="154"/>
      <c r="QWE109" s="154"/>
      <c r="QWF109" s="154"/>
      <c r="QWG109" s="154"/>
      <c r="QWH109" s="154"/>
      <c r="QWI109" s="154"/>
      <c r="QWJ109" s="154"/>
      <c r="QWK109" s="154"/>
      <c r="QWL109" s="154"/>
      <c r="QWM109" s="154"/>
      <c r="QWN109" s="154"/>
      <c r="QWO109" s="154"/>
      <c r="QWP109" s="154"/>
      <c r="QWQ109" s="154"/>
      <c r="QWR109" s="154"/>
      <c r="QWS109" s="154"/>
      <c r="QWT109" s="154"/>
      <c r="QWU109" s="154"/>
      <c r="QWV109" s="154"/>
      <c r="QWW109" s="154"/>
      <c r="QWX109" s="154"/>
      <c r="QWY109" s="154"/>
      <c r="QWZ109" s="154"/>
      <c r="QXA109" s="154"/>
      <c r="QXB109" s="154"/>
      <c r="QXC109" s="154"/>
      <c r="QXD109" s="154"/>
      <c r="QXE109" s="154"/>
      <c r="QXF109" s="154"/>
      <c r="QXG109" s="154"/>
      <c r="QXH109" s="154"/>
      <c r="QXI109" s="154"/>
      <c r="QXJ109" s="154"/>
      <c r="QXK109" s="154"/>
      <c r="QXL109" s="154"/>
      <c r="QXM109" s="154"/>
      <c r="QXN109" s="154"/>
      <c r="QXO109" s="154"/>
      <c r="QXP109" s="154"/>
      <c r="QXQ109" s="154"/>
      <c r="QXR109" s="154"/>
      <c r="QXS109" s="154"/>
      <c r="QXT109" s="154"/>
      <c r="QXU109" s="154"/>
      <c r="QXV109" s="154"/>
      <c r="QXW109" s="154"/>
      <c r="QXX109" s="154"/>
      <c r="QXY109" s="154"/>
      <c r="QXZ109" s="154"/>
      <c r="QYA109" s="154"/>
      <c r="QYB109" s="154"/>
      <c r="QYC109" s="154"/>
      <c r="QYD109" s="154"/>
      <c r="QYE109" s="154"/>
      <c r="QYF109" s="154"/>
      <c r="QYG109" s="154"/>
      <c r="QYH109" s="154"/>
      <c r="QYI109" s="154"/>
      <c r="QYJ109" s="154"/>
      <c r="QYK109" s="154"/>
      <c r="QYL109" s="154"/>
      <c r="QYM109" s="154"/>
      <c r="QYN109" s="154"/>
      <c r="QYO109" s="154"/>
      <c r="QYP109" s="154"/>
      <c r="QYQ109" s="154"/>
      <c r="QYR109" s="154"/>
      <c r="QYS109" s="154"/>
      <c r="QYT109" s="154"/>
      <c r="QYU109" s="154"/>
      <c r="QYV109" s="154"/>
      <c r="QYW109" s="154"/>
      <c r="QYX109" s="154"/>
      <c r="QYY109" s="154"/>
      <c r="QYZ109" s="154"/>
      <c r="QZA109" s="154"/>
      <c r="QZB109" s="154"/>
      <c r="QZC109" s="154"/>
      <c r="QZD109" s="154"/>
      <c r="QZE109" s="154"/>
      <c r="QZF109" s="154"/>
      <c r="QZG109" s="154"/>
      <c r="QZH109" s="154"/>
      <c r="QZI109" s="154"/>
      <c r="QZJ109" s="154"/>
      <c r="QZK109" s="154"/>
      <c r="QZL109" s="154"/>
      <c r="QZM109" s="154"/>
      <c r="QZN109" s="154"/>
      <c r="QZO109" s="154"/>
      <c r="QZP109" s="154"/>
      <c r="QZQ109" s="154"/>
      <c r="QZR109" s="154"/>
      <c r="QZS109" s="154"/>
      <c r="QZT109" s="154"/>
      <c r="QZU109" s="154"/>
      <c r="QZV109" s="154"/>
      <c r="QZW109" s="154"/>
      <c r="QZX109" s="154"/>
      <c r="QZY109" s="154"/>
      <c r="QZZ109" s="154"/>
      <c r="RAA109" s="154"/>
      <c r="RAB109" s="154"/>
      <c r="RAC109" s="154"/>
      <c r="RAD109" s="154"/>
      <c r="RAE109" s="154"/>
      <c r="RAF109" s="154"/>
      <c r="RAG109" s="154"/>
      <c r="RAH109" s="154"/>
      <c r="RAI109" s="154"/>
      <c r="RAJ109" s="154"/>
      <c r="RAK109" s="154"/>
      <c r="RAL109" s="154"/>
      <c r="RAM109" s="154"/>
      <c r="RAN109" s="154"/>
      <c r="RAO109" s="154"/>
      <c r="RAP109" s="154"/>
      <c r="RAQ109" s="154"/>
      <c r="RAR109" s="154"/>
      <c r="RAS109" s="154"/>
      <c r="RAT109" s="154"/>
      <c r="RAU109" s="154"/>
      <c r="RAV109" s="154"/>
      <c r="RAW109" s="154"/>
      <c r="RAX109" s="154"/>
      <c r="RAY109" s="154"/>
      <c r="RAZ109" s="154"/>
      <c r="RBA109" s="154"/>
      <c r="RBB109" s="154"/>
      <c r="RBC109" s="154"/>
      <c r="RBD109" s="154"/>
      <c r="RBE109" s="154"/>
      <c r="RBF109" s="154"/>
      <c r="RBG109" s="154"/>
      <c r="RBH109" s="154"/>
      <c r="RBI109" s="154"/>
      <c r="RBJ109" s="154"/>
      <c r="RBK109" s="154"/>
      <c r="RBL109" s="154"/>
      <c r="RBM109" s="154"/>
      <c r="RBN109" s="154"/>
      <c r="RBO109" s="154"/>
      <c r="RBP109" s="154"/>
      <c r="RBQ109" s="154"/>
      <c r="RBR109" s="154"/>
      <c r="RBS109" s="154"/>
      <c r="RBT109" s="154"/>
      <c r="RBU109" s="154"/>
      <c r="RBV109" s="154"/>
      <c r="RBW109" s="154"/>
      <c r="RBX109" s="154"/>
      <c r="RBY109" s="154"/>
      <c r="RBZ109" s="154"/>
      <c r="RCA109" s="154"/>
      <c r="RCB109" s="154"/>
      <c r="RCC109" s="154"/>
      <c r="RCD109" s="154"/>
      <c r="RCE109" s="154"/>
      <c r="RCF109" s="154"/>
      <c r="RCG109" s="154"/>
      <c r="RCH109" s="154"/>
      <c r="RCI109" s="154"/>
      <c r="RCJ109" s="154"/>
      <c r="RCK109" s="154"/>
      <c r="RCL109" s="154"/>
      <c r="RCM109" s="154"/>
      <c r="RCN109" s="154"/>
      <c r="RCO109" s="154"/>
      <c r="RCP109" s="154"/>
      <c r="RCQ109" s="154"/>
      <c r="RCR109" s="154"/>
      <c r="RCS109" s="154"/>
      <c r="RCT109" s="154"/>
      <c r="RCU109" s="154"/>
      <c r="RCV109" s="154"/>
      <c r="RCW109" s="154"/>
      <c r="RCX109" s="154"/>
      <c r="RCY109" s="154"/>
      <c r="RCZ109" s="154"/>
      <c r="RDA109" s="154"/>
      <c r="RDB109" s="154"/>
      <c r="RDC109" s="154"/>
      <c r="RDD109" s="154"/>
      <c r="RDE109" s="154"/>
      <c r="RDF109" s="154"/>
      <c r="RDG109" s="154"/>
      <c r="RDH109" s="154"/>
      <c r="RDI109" s="154"/>
      <c r="RDJ109" s="154"/>
      <c r="RDK109" s="154"/>
      <c r="RDL109" s="154"/>
      <c r="RDM109" s="154"/>
      <c r="RDN109" s="154"/>
      <c r="RDO109" s="154"/>
      <c r="RDP109" s="154"/>
      <c r="RDQ109" s="154"/>
      <c r="RDR109" s="154"/>
      <c r="RDS109" s="154"/>
      <c r="RDT109" s="154"/>
      <c r="RDU109" s="154"/>
      <c r="RDV109" s="154"/>
      <c r="RDW109" s="154"/>
      <c r="RDX109" s="154"/>
      <c r="RDY109" s="154"/>
      <c r="RDZ109" s="154"/>
      <c r="REA109" s="154"/>
      <c r="REB109" s="154"/>
      <c r="REC109" s="154"/>
      <c r="RED109" s="154"/>
      <c r="REE109" s="154"/>
      <c r="REF109" s="154"/>
      <c r="REG109" s="154"/>
      <c r="REH109" s="154"/>
      <c r="REI109" s="154"/>
      <c r="REJ109" s="154"/>
      <c r="REK109" s="154"/>
      <c r="REL109" s="154"/>
      <c r="REM109" s="154"/>
      <c r="REN109" s="154"/>
      <c r="REO109" s="154"/>
      <c r="REP109" s="154"/>
      <c r="REQ109" s="154"/>
      <c r="RER109" s="154"/>
      <c r="RES109" s="154"/>
      <c r="RET109" s="154"/>
      <c r="REU109" s="154"/>
      <c r="REV109" s="154"/>
      <c r="REW109" s="154"/>
      <c r="REX109" s="154"/>
      <c r="REY109" s="154"/>
      <c r="REZ109" s="154"/>
      <c r="RFA109" s="154"/>
      <c r="RFB109" s="154"/>
      <c r="RFC109" s="154"/>
      <c r="RFD109" s="154"/>
      <c r="RFE109" s="154"/>
      <c r="RFF109" s="154"/>
      <c r="RFG109" s="154"/>
      <c r="RFH109" s="154"/>
      <c r="RFI109" s="154"/>
      <c r="RFJ109" s="154"/>
      <c r="RFK109" s="154"/>
      <c r="RFL109" s="154"/>
      <c r="RFM109" s="154"/>
      <c r="RFN109" s="154"/>
      <c r="RFO109" s="154"/>
      <c r="RFP109" s="154"/>
      <c r="RFQ109" s="154"/>
      <c r="RFR109" s="154"/>
      <c r="RFS109" s="154"/>
      <c r="RFT109" s="154"/>
      <c r="RFU109" s="154"/>
      <c r="RFV109" s="154"/>
      <c r="RFW109" s="154"/>
      <c r="RFX109" s="154"/>
      <c r="RFY109" s="154"/>
      <c r="RFZ109" s="154"/>
      <c r="RGA109" s="154"/>
      <c r="RGB109" s="154"/>
      <c r="RGC109" s="154"/>
      <c r="RGD109" s="154"/>
      <c r="RGE109" s="154"/>
      <c r="RGF109" s="154"/>
      <c r="RGG109" s="154"/>
      <c r="RGH109" s="154"/>
      <c r="RGI109" s="154"/>
      <c r="RGJ109" s="154"/>
      <c r="RGK109" s="154"/>
      <c r="RGL109" s="154"/>
      <c r="RGM109" s="154"/>
      <c r="RGN109" s="154"/>
      <c r="RGO109" s="154"/>
      <c r="RGP109" s="154"/>
      <c r="RGQ109" s="154"/>
      <c r="RGR109" s="154"/>
      <c r="RGS109" s="154"/>
      <c r="RGT109" s="154"/>
      <c r="RGU109" s="154"/>
      <c r="RGV109" s="154"/>
      <c r="RGW109" s="154"/>
      <c r="RGX109" s="154"/>
      <c r="RGY109" s="154"/>
      <c r="RGZ109" s="154"/>
      <c r="RHA109" s="154"/>
      <c r="RHB109" s="154"/>
      <c r="RHC109" s="154"/>
      <c r="RHD109" s="154"/>
      <c r="RHE109" s="154"/>
      <c r="RHF109" s="154"/>
      <c r="RHG109" s="154"/>
      <c r="RHH109" s="154"/>
      <c r="RHI109" s="154"/>
      <c r="RHJ109" s="154"/>
      <c r="RHK109" s="154"/>
      <c r="RHL109" s="154"/>
      <c r="RHM109" s="154"/>
      <c r="RHN109" s="154"/>
      <c r="RHO109" s="154"/>
      <c r="RHP109" s="154"/>
      <c r="RHQ109" s="154"/>
      <c r="RHR109" s="154"/>
      <c r="RHS109" s="154"/>
      <c r="RHT109" s="154"/>
      <c r="RHU109" s="154"/>
      <c r="RHV109" s="154"/>
      <c r="RHW109" s="154"/>
      <c r="RHX109" s="154"/>
      <c r="RHY109" s="154"/>
      <c r="RHZ109" s="154"/>
      <c r="RIA109" s="154"/>
      <c r="RIB109" s="154"/>
      <c r="RIC109" s="154"/>
      <c r="RID109" s="154"/>
      <c r="RIE109" s="154"/>
      <c r="RIF109" s="154"/>
      <c r="RIG109" s="154"/>
      <c r="RIH109" s="154"/>
      <c r="RII109" s="154"/>
      <c r="RIJ109" s="154"/>
      <c r="RIK109" s="154"/>
      <c r="RIL109" s="154"/>
      <c r="RIM109" s="154"/>
      <c r="RIN109" s="154"/>
      <c r="RIO109" s="154"/>
      <c r="RIP109" s="154"/>
      <c r="RIQ109" s="154"/>
      <c r="RIR109" s="154"/>
      <c r="RIS109" s="154"/>
      <c r="RIT109" s="154"/>
      <c r="RIU109" s="154"/>
      <c r="RIV109" s="154"/>
      <c r="RIW109" s="154"/>
      <c r="RIX109" s="154"/>
      <c r="RIY109" s="154"/>
      <c r="RIZ109" s="154"/>
      <c r="RJA109" s="154"/>
      <c r="RJB109" s="154"/>
      <c r="RJC109" s="154"/>
      <c r="RJD109" s="154"/>
      <c r="RJE109" s="154"/>
      <c r="RJF109" s="154"/>
      <c r="RJG109" s="154"/>
      <c r="RJH109" s="154"/>
      <c r="RJI109" s="154"/>
      <c r="RJJ109" s="154"/>
      <c r="RJK109" s="154"/>
      <c r="RJL109" s="154"/>
      <c r="RJM109" s="154"/>
      <c r="RJN109" s="154"/>
      <c r="RJO109" s="154"/>
      <c r="RJP109" s="154"/>
      <c r="RJQ109" s="154"/>
      <c r="RJR109" s="154"/>
      <c r="RJS109" s="154"/>
      <c r="RJT109" s="154"/>
      <c r="RJU109" s="154"/>
      <c r="RJV109" s="154"/>
      <c r="RJW109" s="154"/>
      <c r="RJX109" s="154"/>
      <c r="RJY109" s="154"/>
      <c r="RJZ109" s="154"/>
      <c r="RKA109" s="154"/>
      <c r="RKB109" s="154"/>
      <c r="RKC109" s="154"/>
      <c r="RKD109" s="154"/>
      <c r="RKE109" s="154"/>
      <c r="RKF109" s="154"/>
      <c r="RKG109" s="154"/>
      <c r="RKH109" s="154"/>
      <c r="RKI109" s="154"/>
      <c r="RKJ109" s="154"/>
      <c r="RKK109" s="154"/>
      <c r="RKL109" s="154"/>
      <c r="RKM109" s="154"/>
      <c r="RKN109" s="154"/>
      <c r="RKO109" s="154"/>
      <c r="RKP109" s="154"/>
      <c r="RKQ109" s="154"/>
      <c r="RKR109" s="154"/>
      <c r="RKS109" s="154"/>
      <c r="RKT109" s="154"/>
      <c r="RKU109" s="154"/>
      <c r="RKV109" s="154"/>
      <c r="RKW109" s="154"/>
      <c r="RKX109" s="154"/>
      <c r="RKY109" s="154"/>
      <c r="RKZ109" s="154"/>
      <c r="RLA109" s="154"/>
      <c r="RLB109" s="154"/>
      <c r="RLC109" s="154"/>
      <c r="RLD109" s="154"/>
      <c r="RLE109" s="154"/>
      <c r="RLF109" s="154"/>
      <c r="RLG109" s="154"/>
      <c r="RLH109" s="154"/>
      <c r="RLI109" s="154"/>
      <c r="RLJ109" s="154"/>
      <c r="RLK109" s="154"/>
      <c r="RLL109" s="154"/>
      <c r="RLM109" s="154"/>
      <c r="RLN109" s="154"/>
      <c r="RLO109" s="154"/>
      <c r="RLP109" s="154"/>
      <c r="RLQ109" s="154"/>
      <c r="RLR109" s="154"/>
      <c r="RLS109" s="154"/>
      <c r="RLT109" s="154"/>
      <c r="RLU109" s="154"/>
      <c r="RLV109" s="154"/>
      <c r="RLW109" s="154"/>
      <c r="RLX109" s="154"/>
      <c r="RLY109" s="154"/>
      <c r="RLZ109" s="154"/>
      <c r="RMA109" s="154"/>
      <c r="RMB109" s="154"/>
      <c r="RMC109" s="154"/>
      <c r="RMD109" s="154"/>
      <c r="RME109" s="154"/>
      <c r="RMF109" s="154"/>
      <c r="RMG109" s="154"/>
      <c r="RMH109" s="154"/>
      <c r="RMI109" s="154"/>
      <c r="RMJ109" s="154"/>
      <c r="RMK109" s="154"/>
      <c r="RML109" s="154"/>
      <c r="RMM109" s="154"/>
      <c r="RMN109" s="154"/>
      <c r="RMO109" s="154"/>
      <c r="RMP109" s="154"/>
      <c r="RMQ109" s="154"/>
      <c r="RMR109" s="154"/>
      <c r="RMS109" s="154"/>
      <c r="RMT109" s="154"/>
      <c r="RMU109" s="154"/>
      <c r="RMV109" s="154"/>
      <c r="RMW109" s="154"/>
      <c r="RMX109" s="154"/>
      <c r="RMY109" s="154"/>
      <c r="RMZ109" s="154"/>
      <c r="RNA109" s="154"/>
      <c r="RNB109" s="154"/>
      <c r="RNC109" s="154"/>
      <c r="RND109" s="154"/>
      <c r="RNE109" s="154"/>
      <c r="RNF109" s="154"/>
      <c r="RNG109" s="154"/>
      <c r="RNH109" s="154"/>
      <c r="RNI109" s="154"/>
      <c r="RNJ109" s="154"/>
      <c r="RNK109" s="154"/>
      <c r="RNL109" s="154"/>
      <c r="RNM109" s="154"/>
      <c r="RNN109" s="154"/>
      <c r="RNO109" s="154"/>
      <c r="RNP109" s="154"/>
      <c r="RNQ109" s="154"/>
      <c r="RNR109" s="154"/>
      <c r="RNS109" s="154"/>
      <c r="RNT109" s="154"/>
      <c r="RNU109" s="154"/>
      <c r="RNV109" s="154"/>
      <c r="RNW109" s="154"/>
      <c r="RNX109" s="154"/>
      <c r="RNY109" s="154"/>
      <c r="RNZ109" s="154"/>
      <c r="ROA109" s="154"/>
      <c r="ROB109" s="154"/>
      <c r="ROC109" s="154"/>
      <c r="ROD109" s="154"/>
      <c r="ROE109" s="154"/>
      <c r="ROF109" s="154"/>
      <c r="ROG109" s="154"/>
      <c r="ROH109" s="154"/>
      <c r="ROI109" s="154"/>
      <c r="ROJ109" s="154"/>
      <c r="ROK109" s="154"/>
      <c r="ROL109" s="154"/>
      <c r="ROM109" s="154"/>
      <c r="RON109" s="154"/>
      <c r="ROO109" s="154"/>
      <c r="ROP109" s="154"/>
      <c r="ROQ109" s="154"/>
      <c r="ROR109" s="154"/>
      <c r="ROS109" s="154"/>
      <c r="ROT109" s="154"/>
      <c r="ROU109" s="154"/>
      <c r="ROV109" s="154"/>
      <c r="ROW109" s="154"/>
      <c r="ROX109" s="154"/>
      <c r="ROY109" s="154"/>
      <c r="ROZ109" s="154"/>
      <c r="RPA109" s="154"/>
      <c r="RPB109" s="154"/>
      <c r="RPC109" s="154"/>
      <c r="RPD109" s="154"/>
      <c r="RPE109" s="154"/>
      <c r="RPF109" s="154"/>
      <c r="RPG109" s="154"/>
      <c r="RPH109" s="154"/>
      <c r="RPI109" s="154"/>
      <c r="RPJ109" s="154"/>
      <c r="RPK109" s="154"/>
      <c r="RPL109" s="154"/>
      <c r="RPM109" s="154"/>
      <c r="RPN109" s="154"/>
      <c r="RPO109" s="154"/>
      <c r="RPP109" s="154"/>
      <c r="RPQ109" s="154"/>
      <c r="RPR109" s="154"/>
      <c r="RPS109" s="154"/>
      <c r="RPT109" s="154"/>
      <c r="RPU109" s="154"/>
      <c r="RPV109" s="154"/>
      <c r="RPW109" s="154"/>
      <c r="RPX109" s="154"/>
      <c r="RPY109" s="154"/>
      <c r="RPZ109" s="154"/>
      <c r="RQA109" s="154"/>
      <c r="RQB109" s="154"/>
      <c r="RQC109" s="154"/>
      <c r="RQD109" s="154"/>
      <c r="RQE109" s="154"/>
      <c r="RQF109" s="154"/>
      <c r="RQG109" s="154"/>
      <c r="RQH109" s="154"/>
      <c r="RQI109" s="154"/>
      <c r="RQJ109" s="154"/>
      <c r="RQK109" s="154"/>
      <c r="RQL109" s="154"/>
      <c r="RQM109" s="154"/>
      <c r="RQN109" s="154"/>
      <c r="RQO109" s="154"/>
      <c r="RQP109" s="154"/>
      <c r="RQQ109" s="154"/>
      <c r="RQR109" s="154"/>
      <c r="RQS109" s="154"/>
      <c r="RQT109" s="154"/>
      <c r="RQU109" s="154"/>
      <c r="RQV109" s="154"/>
      <c r="RQW109" s="154"/>
      <c r="RQX109" s="154"/>
      <c r="RQY109" s="154"/>
      <c r="RQZ109" s="154"/>
      <c r="RRA109" s="154"/>
      <c r="RRB109" s="154"/>
      <c r="RRC109" s="154"/>
      <c r="RRD109" s="154"/>
      <c r="RRE109" s="154"/>
      <c r="RRF109" s="154"/>
      <c r="RRG109" s="154"/>
      <c r="RRH109" s="154"/>
      <c r="RRI109" s="154"/>
      <c r="RRJ109" s="154"/>
      <c r="RRK109" s="154"/>
      <c r="RRL109" s="154"/>
      <c r="RRM109" s="154"/>
      <c r="RRN109" s="154"/>
      <c r="RRO109" s="154"/>
      <c r="RRP109" s="154"/>
      <c r="RRQ109" s="154"/>
      <c r="RRR109" s="154"/>
      <c r="RRS109" s="154"/>
      <c r="RRT109" s="154"/>
      <c r="RRU109" s="154"/>
      <c r="RRV109" s="154"/>
      <c r="RRW109" s="154"/>
      <c r="RRX109" s="154"/>
      <c r="RRY109" s="154"/>
      <c r="RRZ109" s="154"/>
      <c r="RSA109" s="154"/>
      <c r="RSB109" s="154"/>
      <c r="RSC109" s="154"/>
      <c r="RSD109" s="154"/>
      <c r="RSE109" s="154"/>
      <c r="RSF109" s="154"/>
      <c r="RSG109" s="154"/>
      <c r="RSH109" s="154"/>
      <c r="RSI109" s="154"/>
      <c r="RSJ109" s="154"/>
      <c r="RSK109" s="154"/>
      <c r="RSL109" s="154"/>
      <c r="RSM109" s="154"/>
      <c r="RSN109" s="154"/>
      <c r="RSO109" s="154"/>
      <c r="RSP109" s="154"/>
      <c r="RSQ109" s="154"/>
      <c r="RSR109" s="154"/>
      <c r="RSS109" s="154"/>
      <c r="RST109" s="154"/>
      <c r="RSU109" s="154"/>
      <c r="RSV109" s="154"/>
      <c r="RSW109" s="154"/>
      <c r="RSX109" s="154"/>
      <c r="RSY109" s="154"/>
      <c r="RSZ109" s="154"/>
      <c r="RTA109" s="154"/>
      <c r="RTB109" s="154"/>
      <c r="RTC109" s="154"/>
      <c r="RTD109" s="154"/>
      <c r="RTE109" s="154"/>
      <c r="RTF109" s="154"/>
      <c r="RTG109" s="154"/>
      <c r="RTH109" s="154"/>
      <c r="RTI109" s="154"/>
      <c r="RTJ109" s="154"/>
      <c r="RTK109" s="154"/>
      <c r="RTL109" s="154"/>
      <c r="RTM109" s="154"/>
      <c r="RTN109" s="154"/>
      <c r="RTO109" s="154"/>
      <c r="RTP109" s="154"/>
      <c r="RTQ109" s="154"/>
      <c r="RTR109" s="154"/>
      <c r="RTS109" s="154"/>
      <c r="RTT109" s="154"/>
      <c r="RTU109" s="154"/>
      <c r="RTV109" s="154"/>
      <c r="RTW109" s="154"/>
      <c r="RTX109" s="154"/>
      <c r="RTY109" s="154"/>
      <c r="RTZ109" s="154"/>
      <c r="RUA109" s="154"/>
      <c r="RUB109" s="154"/>
      <c r="RUC109" s="154"/>
      <c r="RUD109" s="154"/>
      <c r="RUE109" s="154"/>
      <c r="RUF109" s="154"/>
      <c r="RUG109" s="154"/>
      <c r="RUH109" s="154"/>
      <c r="RUI109" s="154"/>
      <c r="RUJ109" s="154"/>
      <c r="RUK109" s="154"/>
      <c r="RUL109" s="154"/>
      <c r="RUM109" s="154"/>
      <c r="RUN109" s="154"/>
      <c r="RUO109" s="154"/>
      <c r="RUP109" s="154"/>
      <c r="RUQ109" s="154"/>
      <c r="RUR109" s="154"/>
      <c r="RUS109" s="154"/>
      <c r="RUT109" s="154"/>
      <c r="RUU109" s="154"/>
      <c r="RUV109" s="154"/>
      <c r="RUW109" s="154"/>
      <c r="RUX109" s="154"/>
      <c r="RUY109" s="154"/>
      <c r="RUZ109" s="154"/>
      <c r="RVA109" s="154"/>
      <c r="RVB109" s="154"/>
      <c r="RVC109" s="154"/>
      <c r="RVD109" s="154"/>
      <c r="RVE109" s="154"/>
      <c r="RVF109" s="154"/>
      <c r="RVG109" s="154"/>
      <c r="RVH109" s="154"/>
      <c r="RVI109" s="154"/>
      <c r="RVJ109" s="154"/>
      <c r="RVK109" s="154"/>
      <c r="RVL109" s="154"/>
      <c r="RVM109" s="154"/>
      <c r="RVN109" s="154"/>
      <c r="RVO109" s="154"/>
      <c r="RVP109" s="154"/>
      <c r="RVQ109" s="154"/>
      <c r="RVR109" s="154"/>
      <c r="RVS109" s="154"/>
      <c r="RVT109" s="154"/>
      <c r="RVU109" s="154"/>
      <c r="RVV109" s="154"/>
      <c r="RVW109" s="154"/>
      <c r="RVX109" s="154"/>
      <c r="RVY109" s="154"/>
      <c r="RVZ109" s="154"/>
      <c r="RWA109" s="154"/>
      <c r="RWB109" s="154"/>
      <c r="RWC109" s="154"/>
      <c r="RWD109" s="154"/>
      <c r="RWE109" s="154"/>
      <c r="RWF109" s="154"/>
      <c r="RWG109" s="154"/>
      <c r="RWH109" s="154"/>
      <c r="RWI109" s="154"/>
      <c r="RWJ109" s="154"/>
      <c r="RWK109" s="154"/>
      <c r="RWL109" s="154"/>
      <c r="RWM109" s="154"/>
      <c r="RWN109" s="154"/>
      <c r="RWO109" s="154"/>
      <c r="RWP109" s="154"/>
      <c r="RWQ109" s="154"/>
      <c r="RWR109" s="154"/>
      <c r="RWS109" s="154"/>
      <c r="RWT109" s="154"/>
      <c r="RWU109" s="154"/>
      <c r="RWV109" s="154"/>
      <c r="RWW109" s="154"/>
      <c r="RWX109" s="154"/>
      <c r="RWY109" s="154"/>
      <c r="RWZ109" s="154"/>
      <c r="RXA109" s="154"/>
      <c r="RXB109" s="154"/>
      <c r="RXC109" s="154"/>
      <c r="RXD109" s="154"/>
      <c r="RXE109" s="154"/>
      <c r="RXF109" s="154"/>
      <c r="RXG109" s="154"/>
      <c r="RXH109" s="154"/>
      <c r="RXI109" s="154"/>
      <c r="RXJ109" s="154"/>
      <c r="RXK109" s="154"/>
      <c r="RXL109" s="154"/>
      <c r="RXM109" s="154"/>
      <c r="RXN109" s="154"/>
      <c r="RXO109" s="154"/>
      <c r="RXP109" s="154"/>
      <c r="RXQ109" s="154"/>
      <c r="RXR109" s="154"/>
      <c r="RXS109" s="154"/>
      <c r="RXT109" s="154"/>
      <c r="RXU109" s="154"/>
      <c r="RXV109" s="154"/>
      <c r="RXW109" s="154"/>
      <c r="RXX109" s="154"/>
      <c r="RXY109" s="154"/>
      <c r="RXZ109" s="154"/>
      <c r="RYA109" s="154"/>
      <c r="RYB109" s="154"/>
      <c r="RYC109" s="154"/>
      <c r="RYD109" s="154"/>
      <c r="RYE109" s="154"/>
      <c r="RYF109" s="154"/>
      <c r="RYG109" s="154"/>
      <c r="RYH109" s="154"/>
      <c r="RYI109" s="154"/>
      <c r="RYJ109" s="154"/>
      <c r="RYK109" s="154"/>
      <c r="RYL109" s="154"/>
      <c r="RYM109" s="154"/>
      <c r="RYN109" s="154"/>
      <c r="RYO109" s="154"/>
      <c r="RYP109" s="154"/>
      <c r="RYQ109" s="154"/>
      <c r="RYR109" s="154"/>
      <c r="RYS109" s="154"/>
      <c r="RYT109" s="154"/>
      <c r="RYU109" s="154"/>
      <c r="RYV109" s="154"/>
      <c r="RYW109" s="154"/>
      <c r="RYX109" s="154"/>
      <c r="RYY109" s="154"/>
      <c r="RYZ109" s="154"/>
      <c r="RZA109" s="154"/>
      <c r="RZB109" s="154"/>
      <c r="RZC109" s="154"/>
      <c r="RZD109" s="154"/>
      <c r="RZE109" s="154"/>
      <c r="RZF109" s="154"/>
      <c r="RZG109" s="154"/>
      <c r="RZH109" s="154"/>
      <c r="RZI109" s="154"/>
      <c r="RZJ109" s="154"/>
      <c r="RZK109" s="154"/>
      <c r="RZL109" s="154"/>
      <c r="RZM109" s="154"/>
      <c r="RZN109" s="154"/>
      <c r="RZO109" s="154"/>
      <c r="RZP109" s="154"/>
      <c r="RZQ109" s="154"/>
      <c r="RZR109" s="154"/>
      <c r="RZS109" s="154"/>
      <c r="RZT109" s="154"/>
      <c r="RZU109" s="154"/>
      <c r="RZV109" s="154"/>
      <c r="RZW109" s="154"/>
      <c r="RZX109" s="154"/>
      <c r="RZY109" s="154"/>
      <c r="RZZ109" s="154"/>
      <c r="SAA109" s="154"/>
      <c r="SAB109" s="154"/>
      <c r="SAC109" s="154"/>
      <c r="SAD109" s="154"/>
      <c r="SAE109" s="154"/>
      <c r="SAF109" s="154"/>
      <c r="SAG109" s="154"/>
      <c r="SAH109" s="154"/>
      <c r="SAI109" s="154"/>
      <c r="SAJ109" s="154"/>
      <c r="SAK109" s="154"/>
      <c r="SAL109" s="154"/>
      <c r="SAM109" s="154"/>
      <c r="SAN109" s="154"/>
      <c r="SAO109" s="154"/>
      <c r="SAP109" s="154"/>
      <c r="SAQ109" s="154"/>
      <c r="SAR109" s="154"/>
      <c r="SAS109" s="154"/>
      <c r="SAT109" s="154"/>
      <c r="SAU109" s="154"/>
      <c r="SAV109" s="154"/>
      <c r="SAW109" s="154"/>
      <c r="SAX109" s="154"/>
      <c r="SAY109" s="154"/>
      <c r="SAZ109" s="154"/>
      <c r="SBA109" s="154"/>
      <c r="SBB109" s="154"/>
      <c r="SBC109" s="154"/>
      <c r="SBD109" s="154"/>
      <c r="SBE109" s="154"/>
      <c r="SBF109" s="154"/>
      <c r="SBG109" s="154"/>
      <c r="SBH109" s="154"/>
      <c r="SBI109" s="154"/>
      <c r="SBJ109" s="154"/>
      <c r="SBK109" s="154"/>
      <c r="SBL109" s="154"/>
      <c r="SBM109" s="154"/>
      <c r="SBN109" s="154"/>
      <c r="SBO109" s="154"/>
      <c r="SBP109" s="154"/>
      <c r="SBQ109" s="154"/>
      <c r="SBR109" s="154"/>
      <c r="SBS109" s="154"/>
      <c r="SBT109" s="154"/>
      <c r="SBU109" s="154"/>
      <c r="SBV109" s="154"/>
      <c r="SBW109" s="154"/>
      <c r="SBX109" s="154"/>
      <c r="SBY109" s="154"/>
      <c r="SBZ109" s="154"/>
      <c r="SCA109" s="154"/>
      <c r="SCB109" s="154"/>
      <c r="SCC109" s="154"/>
      <c r="SCD109" s="154"/>
      <c r="SCE109" s="154"/>
      <c r="SCF109" s="154"/>
      <c r="SCG109" s="154"/>
      <c r="SCH109" s="154"/>
      <c r="SCI109" s="154"/>
      <c r="SCJ109" s="154"/>
      <c r="SCK109" s="154"/>
      <c r="SCL109" s="154"/>
      <c r="SCM109" s="154"/>
      <c r="SCN109" s="154"/>
      <c r="SCO109" s="154"/>
      <c r="SCP109" s="154"/>
      <c r="SCQ109" s="154"/>
      <c r="SCR109" s="154"/>
      <c r="SCS109" s="154"/>
      <c r="SCT109" s="154"/>
      <c r="SCU109" s="154"/>
      <c r="SCV109" s="154"/>
      <c r="SCW109" s="154"/>
      <c r="SCX109" s="154"/>
      <c r="SCY109" s="154"/>
      <c r="SCZ109" s="154"/>
      <c r="SDA109" s="154"/>
      <c r="SDB109" s="154"/>
      <c r="SDC109" s="154"/>
      <c r="SDD109" s="154"/>
      <c r="SDE109" s="154"/>
      <c r="SDF109" s="154"/>
      <c r="SDG109" s="154"/>
      <c r="SDH109" s="154"/>
      <c r="SDI109" s="154"/>
      <c r="SDJ109" s="154"/>
      <c r="SDK109" s="154"/>
      <c r="SDL109" s="154"/>
      <c r="SDM109" s="154"/>
      <c r="SDN109" s="154"/>
      <c r="SDO109" s="154"/>
      <c r="SDP109" s="154"/>
      <c r="SDQ109" s="154"/>
      <c r="SDR109" s="154"/>
      <c r="SDS109" s="154"/>
      <c r="SDT109" s="154"/>
      <c r="SDU109" s="154"/>
      <c r="SDV109" s="154"/>
      <c r="SDW109" s="154"/>
      <c r="SDX109" s="154"/>
      <c r="SDY109" s="154"/>
      <c r="SDZ109" s="154"/>
      <c r="SEA109" s="154"/>
      <c r="SEB109" s="154"/>
      <c r="SEC109" s="154"/>
      <c r="SED109" s="154"/>
      <c r="SEE109" s="154"/>
      <c r="SEF109" s="154"/>
      <c r="SEG109" s="154"/>
      <c r="SEH109" s="154"/>
      <c r="SEI109" s="154"/>
      <c r="SEJ109" s="154"/>
      <c r="SEK109" s="154"/>
      <c r="SEL109" s="154"/>
      <c r="SEM109" s="154"/>
      <c r="SEN109" s="154"/>
      <c r="SEO109" s="154"/>
      <c r="SEP109" s="154"/>
      <c r="SEQ109" s="154"/>
      <c r="SER109" s="154"/>
      <c r="SES109" s="154"/>
      <c r="SET109" s="154"/>
      <c r="SEU109" s="154"/>
      <c r="SEV109" s="154"/>
      <c r="SEW109" s="154"/>
      <c r="SEX109" s="154"/>
      <c r="SEY109" s="154"/>
      <c r="SEZ109" s="154"/>
      <c r="SFA109" s="154"/>
      <c r="SFB109" s="154"/>
      <c r="SFC109" s="154"/>
      <c r="SFD109" s="154"/>
      <c r="SFE109" s="154"/>
      <c r="SFF109" s="154"/>
      <c r="SFG109" s="154"/>
      <c r="SFH109" s="154"/>
      <c r="SFI109" s="154"/>
      <c r="SFJ109" s="154"/>
      <c r="SFK109" s="154"/>
      <c r="SFL109" s="154"/>
      <c r="SFM109" s="154"/>
      <c r="SFN109" s="154"/>
      <c r="SFO109" s="154"/>
      <c r="SFP109" s="154"/>
      <c r="SFQ109" s="154"/>
      <c r="SFR109" s="154"/>
      <c r="SFS109" s="154"/>
      <c r="SFT109" s="154"/>
      <c r="SFU109" s="154"/>
      <c r="SFV109" s="154"/>
      <c r="SFW109" s="154"/>
      <c r="SFX109" s="154"/>
      <c r="SFY109" s="154"/>
      <c r="SFZ109" s="154"/>
      <c r="SGA109" s="154"/>
      <c r="SGB109" s="154"/>
      <c r="SGC109" s="154"/>
      <c r="SGD109" s="154"/>
      <c r="SGE109" s="154"/>
      <c r="SGF109" s="154"/>
      <c r="SGG109" s="154"/>
      <c r="SGH109" s="154"/>
      <c r="SGI109" s="154"/>
      <c r="SGJ109" s="154"/>
      <c r="SGK109" s="154"/>
      <c r="SGL109" s="154"/>
      <c r="SGM109" s="154"/>
      <c r="SGN109" s="154"/>
      <c r="SGO109" s="154"/>
      <c r="SGP109" s="154"/>
      <c r="SGQ109" s="154"/>
      <c r="SGR109" s="154"/>
      <c r="SGS109" s="154"/>
      <c r="SGT109" s="154"/>
      <c r="SGU109" s="154"/>
      <c r="SGV109" s="154"/>
      <c r="SGW109" s="154"/>
      <c r="SGX109" s="154"/>
      <c r="SGY109" s="154"/>
      <c r="SGZ109" s="154"/>
      <c r="SHA109" s="154"/>
      <c r="SHB109" s="154"/>
      <c r="SHC109" s="154"/>
      <c r="SHD109" s="154"/>
      <c r="SHE109" s="154"/>
      <c r="SHF109" s="154"/>
      <c r="SHG109" s="154"/>
      <c r="SHH109" s="154"/>
      <c r="SHI109" s="154"/>
      <c r="SHJ109" s="154"/>
      <c r="SHK109" s="154"/>
      <c r="SHL109" s="154"/>
      <c r="SHM109" s="154"/>
      <c r="SHN109" s="154"/>
      <c r="SHO109" s="154"/>
      <c r="SHP109" s="154"/>
      <c r="SHQ109" s="154"/>
      <c r="SHR109" s="154"/>
      <c r="SHS109" s="154"/>
      <c r="SHT109" s="154"/>
      <c r="SHU109" s="154"/>
      <c r="SHV109" s="154"/>
      <c r="SHW109" s="154"/>
      <c r="SHX109" s="154"/>
      <c r="SHY109" s="154"/>
      <c r="SHZ109" s="154"/>
      <c r="SIA109" s="154"/>
      <c r="SIB109" s="154"/>
      <c r="SIC109" s="154"/>
      <c r="SID109" s="154"/>
      <c r="SIE109" s="154"/>
      <c r="SIF109" s="154"/>
      <c r="SIG109" s="154"/>
      <c r="SIH109" s="154"/>
      <c r="SII109" s="154"/>
      <c r="SIJ109" s="154"/>
      <c r="SIK109" s="154"/>
      <c r="SIL109" s="154"/>
      <c r="SIM109" s="154"/>
      <c r="SIN109" s="154"/>
      <c r="SIO109" s="154"/>
      <c r="SIP109" s="154"/>
      <c r="SIQ109" s="154"/>
      <c r="SIR109" s="154"/>
      <c r="SIS109" s="154"/>
      <c r="SIT109" s="154"/>
      <c r="SIU109" s="154"/>
      <c r="SIV109" s="154"/>
      <c r="SIW109" s="154"/>
      <c r="SIX109" s="154"/>
      <c r="SIY109" s="154"/>
      <c r="SIZ109" s="154"/>
      <c r="SJA109" s="154"/>
      <c r="SJB109" s="154"/>
      <c r="SJC109" s="154"/>
      <c r="SJD109" s="154"/>
      <c r="SJE109" s="154"/>
      <c r="SJF109" s="154"/>
      <c r="SJG109" s="154"/>
      <c r="SJH109" s="154"/>
      <c r="SJI109" s="154"/>
      <c r="SJJ109" s="154"/>
      <c r="SJK109" s="154"/>
      <c r="SJL109" s="154"/>
      <c r="SJM109" s="154"/>
      <c r="SJN109" s="154"/>
      <c r="SJO109" s="154"/>
      <c r="SJP109" s="154"/>
      <c r="SJQ109" s="154"/>
      <c r="SJR109" s="154"/>
      <c r="SJS109" s="154"/>
      <c r="SJT109" s="154"/>
      <c r="SJU109" s="154"/>
      <c r="SJV109" s="154"/>
      <c r="SJW109" s="154"/>
      <c r="SJX109" s="154"/>
      <c r="SJY109" s="154"/>
      <c r="SJZ109" s="154"/>
      <c r="SKA109" s="154"/>
      <c r="SKB109" s="154"/>
      <c r="SKC109" s="154"/>
      <c r="SKD109" s="154"/>
      <c r="SKE109" s="154"/>
      <c r="SKF109" s="154"/>
      <c r="SKG109" s="154"/>
      <c r="SKH109" s="154"/>
      <c r="SKI109" s="154"/>
      <c r="SKJ109" s="154"/>
      <c r="SKK109" s="154"/>
      <c r="SKL109" s="154"/>
      <c r="SKM109" s="154"/>
      <c r="SKN109" s="154"/>
      <c r="SKO109" s="154"/>
      <c r="SKP109" s="154"/>
      <c r="SKQ109" s="154"/>
      <c r="SKR109" s="154"/>
      <c r="SKS109" s="154"/>
      <c r="SKT109" s="154"/>
      <c r="SKU109" s="154"/>
      <c r="SKV109" s="154"/>
      <c r="SKW109" s="154"/>
      <c r="SKX109" s="154"/>
      <c r="SKY109" s="154"/>
      <c r="SKZ109" s="154"/>
      <c r="SLA109" s="154"/>
      <c r="SLB109" s="154"/>
      <c r="SLC109" s="154"/>
      <c r="SLD109" s="154"/>
      <c r="SLE109" s="154"/>
      <c r="SLF109" s="154"/>
      <c r="SLG109" s="154"/>
      <c r="SLH109" s="154"/>
      <c r="SLI109" s="154"/>
      <c r="SLJ109" s="154"/>
      <c r="SLK109" s="154"/>
      <c r="SLL109" s="154"/>
      <c r="SLM109" s="154"/>
      <c r="SLN109" s="154"/>
      <c r="SLO109" s="154"/>
      <c r="SLP109" s="154"/>
      <c r="SLQ109" s="154"/>
      <c r="SLR109" s="154"/>
      <c r="SLS109" s="154"/>
      <c r="SLT109" s="154"/>
      <c r="SLU109" s="154"/>
      <c r="SLV109" s="154"/>
      <c r="SLW109" s="154"/>
      <c r="SLX109" s="154"/>
      <c r="SLY109" s="154"/>
      <c r="SLZ109" s="154"/>
      <c r="SMA109" s="154"/>
      <c r="SMB109" s="154"/>
      <c r="SMC109" s="154"/>
      <c r="SMD109" s="154"/>
      <c r="SME109" s="154"/>
      <c r="SMF109" s="154"/>
      <c r="SMG109" s="154"/>
      <c r="SMH109" s="154"/>
      <c r="SMI109" s="154"/>
      <c r="SMJ109" s="154"/>
      <c r="SMK109" s="154"/>
      <c r="SML109" s="154"/>
      <c r="SMM109" s="154"/>
      <c r="SMN109" s="154"/>
      <c r="SMO109" s="154"/>
      <c r="SMP109" s="154"/>
      <c r="SMQ109" s="154"/>
      <c r="SMR109" s="154"/>
      <c r="SMS109" s="154"/>
      <c r="SMT109" s="154"/>
      <c r="SMU109" s="154"/>
      <c r="SMV109" s="154"/>
      <c r="SMW109" s="154"/>
      <c r="SMX109" s="154"/>
      <c r="SMY109" s="154"/>
      <c r="SMZ109" s="154"/>
      <c r="SNA109" s="154"/>
      <c r="SNB109" s="154"/>
      <c r="SNC109" s="154"/>
      <c r="SND109" s="154"/>
      <c r="SNE109" s="154"/>
      <c r="SNF109" s="154"/>
      <c r="SNG109" s="154"/>
      <c r="SNH109" s="154"/>
      <c r="SNI109" s="154"/>
      <c r="SNJ109" s="154"/>
      <c r="SNK109" s="154"/>
      <c r="SNL109" s="154"/>
      <c r="SNM109" s="154"/>
      <c r="SNN109" s="154"/>
      <c r="SNO109" s="154"/>
      <c r="SNP109" s="154"/>
      <c r="SNQ109" s="154"/>
      <c r="SNR109" s="154"/>
      <c r="SNS109" s="154"/>
      <c r="SNT109" s="154"/>
      <c r="SNU109" s="154"/>
      <c r="SNV109" s="154"/>
      <c r="SNW109" s="154"/>
      <c r="SNX109" s="154"/>
      <c r="SNY109" s="154"/>
      <c r="SNZ109" s="154"/>
      <c r="SOA109" s="154"/>
      <c r="SOB109" s="154"/>
      <c r="SOC109" s="154"/>
      <c r="SOD109" s="154"/>
      <c r="SOE109" s="154"/>
      <c r="SOF109" s="154"/>
      <c r="SOG109" s="154"/>
      <c r="SOH109" s="154"/>
      <c r="SOI109" s="154"/>
      <c r="SOJ109" s="154"/>
      <c r="SOK109" s="154"/>
      <c r="SOL109" s="154"/>
      <c r="SOM109" s="154"/>
      <c r="SON109" s="154"/>
      <c r="SOO109" s="154"/>
      <c r="SOP109" s="154"/>
      <c r="SOQ109" s="154"/>
      <c r="SOR109" s="154"/>
      <c r="SOS109" s="154"/>
      <c r="SOT109" s="154"/>
      <c r="SOU109" s="154"/>
      <c r="SOV109" s="154"/>
      <c r="SOW109" s="154"/>
      <c r="SOX109" s="154"/>
      <c r="SOY109" s="154"/>
      <c r="SOZ109" s="154"/>
      <c r="SPA109" s="154"/>
      <c r="SPB109" s="154"/>
      <c r="SPC109" s="154"/>
      <c r="SPD109" s="154"/>
      <c r="SPE109" s="154"/>
      <c r="SPF109" s="154"/>
      <c r="SPG109" s="154"/>
      <c r="SPH109" s="154"/>
      <c r="SPI109" s="154"/>
      <c r="SPJ109" s="154"/>
      <c r="SPK109" s="154"/>
      <c r="SPL109" s="154"/>
      <c r="SPM109" s="154"/>
      <c r="SPN109" s="154"/>
      <c r="SPO109" s="154"/>
      <c r="SPP109" s="154"/>
      <c r="SPQ109" s="154"/>
      <c r="SPR109" s="154"/>
      <c r="SPS109" s="154"/>
      <c r="SPT109" s="154"/>
      <c r="SPU109" s="154"/>
      <c r="SPV109" s="154"/>
      <c r="SPW109" s="154"/>
      <c r="SPX109" s="154"/>
      <c r="SPY109" s="154"/>
      <c r="SPZ109" s="154"/>
      <c r="SQA109" s="154"/>
      <c r="SQB109" s="154"/>
      <c r="SQC109" s="154"/>
      <c r="SQD109" s="154"/>
      <c r="SQE109" s="154"/>
      <c r="SQF109" s="154"/>
      <c r="SQG109" s="154"/>
      <c r="SQH109" s="154"/>
      <c r="SQI109" s="154"/>
      <c r="SQJ109" s="154"/>
      <c r="SQK109" s="154"/>
      <c r="SQL109" s="154"/>
      <c r="SQM109" s="154"/>
      <c r="SQN109" s="154"/>
      <c r="SQO109" s="154"/>
      <c r="SQP109" s="154"/>
      <c r="SQQ109" s="154"/>
      <c r="SQR109" s="154"/>
      <c r="SQS109" s="154"/>
      <c r="SQT109" s="154"/>
      <c r="SQU109" s="154"/>
      <c r="SQV109" s="154"/>
      <c r="SQW109" s="154"/>
      <c r="SQX109" s="154"/>
      <c r="SQY109" s="154"/>
      <c r="SQZ109" s="154"/>
      <c r="SRA109" s="154"/>
      <c r="SRB109" s="154"/>
      <c r="SRC109" s="154"/>
      <c r="SRD109" s="154"/>
      <c r="SRE109" s="154"/>
      <c r="SRF109" s="154"/>
      <c r="SRG109" s="154"/>
      <c r="SRH109" s="154"/>
      <c r="SRI109" s="154"/>
      <c r="SRJ109" s="154"/>
      <c r="SRK109" s="154"/>
      <c r="SRL109" s="154"/>
      <c r="SRM109" s="154"/>
      <c r="SRN109" s="154"/>
      <c r="SRO109" s="154"/>
      <c r="SRP109" s="154"/>
      <c r="SRQ109" s="154"/>
      <c r="SRR109" s="154"/>
      <c r="SRS109" s="154"/>
      <c r="SRT109" s="154"/>
      <c r="SRU109" s="154"/>
      <c r="SRV109" s="154"/>
      <c r="SRW109" s="154"/>
      <c r="SRX109" s="154"/>
      <c r="SRY109" s="154"/>
      <c r="SRZ109" s="154"/>
      <c r="SSA109" s="154"/>
      <c r="SSB109" s="154"/>
      <c r="SSC109" s="154"/>
      <c r="SSD109" s="154"/>
      <c r="SSE109" s="154"/>
      <c r="SSF109" s="154"/>
      <c r="SSG109" s="154"/>
      <c r="SSH109" s="154"/>
      <c r="SSI109" s="154"/>
      <c r="SSJ109" s="154"/>
      <c r="SSK109" s="154"/>
      <c r="SSL109" s="154"/>
      <c r="SSM109" s="154"/>
      <c r="SSN109" s="154"/>
      <c r="SSO109" s="154"/>
      <c r="SSP109" s="154"/>
      <c r="SSQ109" s="154"/>
      <c r="SSR109" s="154"/>
      <c r="SSS109" s="154"/>
      <c r="SST109" s="154"/>
      <c r="SSU109" s="154"/>
      <c r="SSV109" s="154"/>
      <c r="SSW109" s="154"/>
      <c r="SSX109" s="154"/>
      <c r="SSY109" s="154"/>
      <c r="SSZ109" s="154"/>
      <c r="STA109" s="154"/>
      <c r="STB109" s="154"/>
      <c r="STC109" s="154"/>
      <c r="STD109" s="154"/>
      <c r="STE109" s="154"/>
      <c r="STF109" s="154"/>
      <c r="STG109" s="154"/>
      <c r="STH109" s="154"/>
      <c r="STI109" s="154"/>
      <c r="STJ109" s="154"/>
      <c r="STK109" s="154"/>
      <c r="STL109" s="154"/>
      <c r="STM109" s="154"/>
      <c r="STN109" s="154"/>
      <c r="STO109" s="154"/>
      <c r="STP109" s="154"/>
      <c r="STQ109" s="154"/>
      <c r="STR109" s="154"/>
      <c r="STS109" s="154"/>
      <c r="STT109" s="154"/>
      <c r="STU109" s="154"/>
      <c r="STV109" s="154"/>
      <c r="STW109" s="154"/>
      <c r="STX109" s="154"/>
      <c r="STY109" s="154"/>
      <c r="STZ109" s="154"/>
      <c r="SUA109" s="154"/>
      <c r="SUB109" s="154"/>
      <c r="SUC109" s="154"/>
      <c r="SUD109" s="154"/>
      <c r="SUE109" s="154"/>
      <c r="SUF109" s="154"/>
      <c r="SUG109" s="154"/>
      <c r="SUH109" s="154"/>
      <c r="SUI109" s="154"/>
      <c r="SUJ109" s="154"/>
      <c r="SUK109" s="154"/>
      <c r="SUL109" s="154"/>
      <c r="SUM109" s="154"/>
      <c r="SUN109" s="154"/>
      <c r="SUO109" s="154"/>
      <c r="SUP109" s="154"/>
      <c r="SUQ109" s="154"/>
      <c r="SUR109" s="154"/>
      <c r="SUS109" s="154"/>
      <c r="SUT109" s="154"/>
      <c r="SUU109" s="154"/>
      <c r="SUV109" s="154"/>
      <c r="SUW109" s="154"/>
      <c r="SUX109" s="154"/>
      <c r="SUY109" s="154"/>
      <c r="SUZ109" s="154"/>
      <c r="SVA109" s="154"/>
      <c r="SVB109" s="154"/>
      <c r="SVC109" s="154"/>
      <c r="SVD109" s="154"/>
      <c r="SVE109" s="154"/>
      <c r="SVF109" s="154"/>
      <c r="SVG109" s="154"/>
      <c r="SVH109" s="154"/>
      <c r="SVI109" s="154"/>
      <c r="SVJ109" s="154"/>
      <c r="SVK109" s="154"/>
      <c r="SVL109" s="154"/>
      <c r="SVM109" s="154"/>
      <c r="SVN109" s="154"/>
      <c r="SVO109" s="154"/>
      <c r="SVP109" s="154"/>
      <c r="SVQ109" s="154"/>
      <c r="SVR109" s="154"/>
      <c r="SVS109" s="154"/>
      <c r="SVT109" s="154"/>
      <c r="SVU109" s="154"/>
      <c r="SVV109" s="154"/>
      <c r="SVW109" s="154"/>
      <c r="SVX109" s="154"/>
      <c r="SVY109" s="154"/>
      <c r="SVZ109" s="154"/>
      <c r="SWA109" s="154"/>
      <c r="SWB109" s="154"/>
      <c r="SWC109" s="154"/>
      <c r="SWD109" s="154"/>
      <c r="SWE109" s="154"/>
      <c r="SWF109" s="154"/>
      <c r="SWG109" s="154"/>
      <c r="SWH109" s="154"/>
      <c r="SWI109" s="154"/>
      <c r="SWJ109" s="154"/>
      <c r="SWK109" s="154"/>
      <c r="SWL109" s="154"/>
      <c r="SWM109" s="154"/>
      <c r="SWN109" s="154"/>
      <c r="SWO109" s="154"/>
      <c r="SWP109" s="154"/>
      <c r="SWQ109" s="154"/>
      <c r="SWR109" s="154"/>
      <c r="SWS109" s="154"/>
      <c r="SWT109" s="154"/>
      <c r="SWU109" s="154"/>
      <c r="SWV109" s="154"/>
      <c r="SWW109" s="154"/>
      <c r="SWX109" s="154"/>
      <c r="SWY109" s="154"/>
      <c r="SWZ109" s="154"/>
      <c r="SXA109" s="154"/>
      <c r="SXB109" s="154"/>
      <c r="SXC109" s="154"/>
      <c r="SXD109" s="154"/>
      <c r="SXE109" s="154"/>
      <c r="SXF109" s="154"/>
      <c r="SXG109" s="154"/>
      <c r="SXH109" s="154"/>
      <c r="SXI109" s="154"/>
      <c r="SXJ109" s="154"/>
      <c r="SXK109" s="154"/>
      <c r="SXL109" s="154"/>
      <c r="SXM109" s="154"/>
      <c r="SXN109" s="154"/>
      <c r="SXO109" s="154"/>
      <c r="SXP109" s="154"/>
      <c r="SXQ109" s="154"/>
      <c r="SXR109" s="154"/>
      <c r="SXS109" s="154"/>
      <c r="SXT109" s="154"/>
      <c r="SXU109" s="154"/>
      <c r="SXV109" s="154"/>
      <c r="SXW109" s="154"/>
      <c r="SXX109" s="154"/>
      <c r="SXY109" s="154"/>
      <c r="SXZ109" s="154"/>
      <c r="SYA109" s="154"/>
      <c r="SYB109" s="154"/>
      <c r="SYC109" s="154"/>
      <c r="SYD109" s="154"/>
      <c r="SYE109" s="154"/>
      <c r="SYF109" s="154"/>
      <c r="SYG109" s="154"/>
      <c r="SYH109" s="154"/>
      <c r="SYI109" s="154"/>
      <c r="SYJ109" s="154"/>
      <c r="SYK109" s="154"/>
      <c r="SYL109" s="154"/>
      <c r="SYM109" s="154"/>
      <c r="SYN109" s="154"/>
      <c r="SYO109" s="154"/>
      <c r="SYP109" s="154"/>
      <c r="SYQ109" s="154"/>
      <c r="SYR109" s="154"/>
      <c r="SYS109" s="154"/>
      <c r="SYT109" s="154"/>
      <c r="SYU109" s="154"/>
      <c r="SYV109" s="154"/>
      <c r="SYW109" s="154"/>
      <c r="SYX109" s="154"/>
      <c r="SYY109" s="154"/>
      <c r="SYZ109" s="154"/>
      <c r="SZA109" s="154"/>
      <c r="SZB109" s="154"/>
      <c r="SZC109" s="154"/>
      <c r="SZD109" s="154"/>
      <c r="SZE109" s="154"/>
      <c r="SZF109" s="154"/>
      <c r="SZG109" s="154"/>
      <c r="SZH109" s="154"/>
      <c r="SZI109" s="154"/>
      <c r="SZJ109" s="154"/>
      <c r="SZK109" s="154"/>
      <c r="SZL109" s="154"/>
      <c r="SZM109" s="154"/>
      <c r="SZN109" s="154"/>
      <c r="SZO109" s="154"/>
      <c r="SZP109" s="154"/>
      <c r="SZQ109" s="154"/>
      <c r="SZR109" s="154"/>
      <c r="SZS109" s="154"/>
      <c r="SZT109" s="154"/>
      <c r="SZU109" s="154"/>
      <c r="SZV109" s="154"/>
      <c r="SZW109" s="154"/>
      <c r="SZX109" s="154"/>
      <c r="SZY109" s="154"/>
      <c r="SZZ109" s="154"/>
      <c r="TAA109" s="154"/>
      <c r="TAB109" s="154"/>
      <c r="TAC109" s="154"/>
      <c r="TAD109" s="154"/>
      <c r="TAE109" s="154"/>
      <c r="TAF109" s="154"/>
      <c r="TAG109" s="154"/>
      <c r="TAH109" s="154"/>
      <c r="TAI109" s="154"/>
      <c r="TAJ109" s="154"/>
      <c r="TAK109" s="154"/>
      <c r="TAL109" s="154"/>
      <c r="TAM109" s="154"/>
      <c r="TAN109" s="154"/>
      <c r="TAO109" s="154"/>
      <c r="TAP109" s="154"/>
      <c r="TAQ109" s="154"/>
      <c r="TAR109" s="154"/>
      <c r="TAS109" s="154"/>
      <c r="TAT109" s="154"/>
      <c r="TAU109" s="154"/>
      <c r="TAV109" s="154"/>
      <c r="TAW109" s="154"/>
      <c r="TAX109" s="154"/>
      <c r="TAY109" s="154"/>
      <c r="TAZ109" s="154"/>
      <c r="TBA109" s="154"/>
      <c r="TBB109" s="154"/>
      <c r="TBC109" s="154"/>
      <c r="TBD109" s="154"/>
      <c r="TBE109" s="154"/>
      <c r="TBF109" s="154"/>
      <c r="TBG109" s="154"/>
      <c r="TBH109" s="154"/>
      <c r="TBI109" s="154"/>
      <c r="TBJ109" s="154"/>
      <c r="TBK109" s="154"/>
      <c r="TBL109" s="154"/>
      <c r="TBM109" s="154"/>
      <c r="TBN109" s="154"/>
      <c r="TBO109" s="154"/>
      <c r="TBP109" s="154"/>
      <c r="TBQ109" s="154"/>
      <c r="TBR109" s="154"/>
      <c r="TBS109" s="154"/>
      <c r="TBT109" s="154"/>
      <c r="TBU109" s="154"/>
      <c r="TBV109" s="154"/>
      <c r="TBW109" s="154"/>
      <c r="TBX109" s="154"/>
      <c r="TBY109" s="154"/>
      <c r="TBZ109" s="154"/>
      <c r="TCA109" s="154"/>
      <c r="TCB109" s="154"/>
      <c r="TCC109" s="154"/>
      <c r="TCD109" s="154"/>
      <c r="TCE109" s="154"/>
      <c r="TCF109" s="154"/>
      <c r="TCG109" s="154"/>
      <c r="TCH109" s="154"/>
      <c r="TCI109" s="154"/>
      <c r="TCJ109" s="154"/>
      <c r="TCK109" s="154"/>
      <c r="TCL109" s="154"/>
      <c r="TCM109" s="154"/>
      <c r="TCN109" s="154"/>
      <c r="TCO109" s="154"/>
      <c r="TCP109" s="154"/>
      <c r="TCQ109" s="154"/>
      <c r="TCR109" s="154"/>
      <c r="TCS109" s="154"/>
      <c r="TCT109" s="154"/>
      <c r="TCU109" s="154"/>
      <c r="TCV109" s="154"/>
      <c r="TCW109" s="154"/>
      <c r="TCX109" s="154"/>
      <c r="TCY109" s="154"/>
      <c r="TCZ109" s="154"/>
      <c r="TDA109" s="154"/>
      <c r="TDB109" s="154"/>
      <c r="TDC109" s="154"/>
      <c r="TDD109" s="154"/>
      <c r="TDE109" s="154"/>
      <c r="TDF109" s="154"/>
      <c r="TDG109" s="154"/>
      <c r="TDH109" s="154"/>
      <c r="TDI109" s="154"/>
      <c r="TDJ109" s="154"/>
      <c r="TDK109" s="154"/>
      <c r="TDL109" s="154"/>
      <c r="TDM109" s="154"/>
      <c r="TDN109" s="154"/>
      <c r="TDO109" s="154"/>
      <c r="TDP109" s="154"/>
      <c r="TDQ109" s="154"/>
      <c r="TDR109" s="154"/>
      <c r="TDS109" s="154"/>
      <c r="TDT109" s="154"/>
      <c r="TDU109" s="154"/>
      <c r="TDV109" s="154"/>
      <c r="TDW109" s="154"/>
      <c r="TDX109" s="154"/>
      <c r="TDY109" s="154"/>
      <c r="TDZ109" s="154"/>
      <c r="TEA109" s="154"/>
      <c r="TEB109" s="154"/>
      <c r="TEC109" s="154"/>
      <c r="TED109" s="154"/>
      <c r="TEE109" s="154"/>
      <c r="TEF109" s="154"/>
      <c r="TEG109" s="154"/>
      <c r="TEH109" s="154"/>
      <c r="TEI109" s="154"/>
      <c r="TEJ109" s="154"/>
      <c r="TEK109" s="154"/>
      <c r="TEL109" s="154"/>
      <c r="TEM109" s="154"/>
      <c r="TEN109" s="154"/>
      <c r="TEO109" s="154"/>
      <c r="TEP109" s="154"/>
      <c r="TEQ109" s="154"/>
      <c r="TER109" s="154"/>
      <c r="TES109" s="154"/>
      <c r="TET109" s="154"/>
      <c r="TEU109" s="154"/>
      <c r="TEV109" s="154"/>
      <c r="TEW109" s="154"/>
      <c r="TEX109" s="154"/>
      <c r="TEY109" s="154"/>
      <c r="TEZ109" s="154"/>
      <c r="TFA109" s="154"/>
      <c r="TFB109" s="154"/>
      <c r="TFC109" s="154"/>
      <c r="TFD109" s="154"/>
      <c r="TFE109" s="154"/>
      <c r="TFF109" s="154"/>
      <c r="TFG109" s="154"/>
      <c r="TFH109" s="154"/>
      <c r="TFI109" s="154"/>
      <c r="TFJ109" s="154"/>
      <c r="TFK109" s="154"/>
      <c r="TFL109" s="154"/>
      <c r="TFM109" s="154"/>
      <c r="TFN109" s="154"/>
      <c r="TFO109" s="154"/>
      <c r="TFP109" s="154"/>
      <c r="TFQ109" s="154"/>
      <c r="TFR109" s="154"/>
      <c r="TFS109" s="154"/>
      <c r="TFT109" s="154"/>
      <c r="TFU109" s="154"/>
      <c r="TFV109" s="154"/>
      <c r="TFW109" s="154"/>
      <c r="TFX109" s="154"/>
      <c r="TFY109" s="154"/>
      <c r="TFZ109" s="154"/>
      <c r="TGA109" s="154"/>
      <c r="TGB109" s="154"/>
      <c r="TGC109" s="154"/>
      <c r="TGD109" s="154"/>
      <c r="TGE109" s="154"/>
      <c r="TGF109" s="154"/>
      <c r="TGG109" s="154"/>
      <c r="TGH109" s="154"/>
      <c r="TGI109" s="154"/>
      <c r="TGJ109" s="154"/>
      <c r="TGK109" s="154"/>
      <c r="TGL109" s="154"/>
      <c r="TGM109" s="154"/>
      <c r="TGN109" s="154"/>
      <c r="TGO109" s="154"/>
      <c r="TGP109" s="154"/>
      <c r="TGQ109" s="154"/>
      <c r="TGR109" s="154"/>
      <c r="TGS109" s="154"/>
      <c r="TGT109" s="154"/>
      <c r="TGU109" s="154"/>
      <c r="TGV109" s="154"/>
      <c r="TGW109" s="154"/>
      <c r="TGX109" s="154"/>
      <c r="TGY109" s="154"/>
      <c r="TGZ109" s="154"/>
      <c r="THA109" s="154"/>
      <c r="THB109" s="154"/>
      <c r="THC109" s="154"/>
      <c r="THD109" s="154"/>
      <c r="THE109" s="154"/>
      <c r="THF109" s="154"/>
      <c r="THG109" s="154"/>
      <c r="THH109" s="154"/>
      <c r="THI109" s="154"/>
      <c r="THJ109" s="154"/>
      <c r="THK109" s="154"/>
      <c r="THL109" s="154"/>
      <c r="THM109" s="154"/>
      <c r="THN109" s="154"/>
      <c r="THO109" s="154"/>
      <c r="THP109" s="154"/>
      <c r="THQ109" s="154"/>
      <c r="THR109" s="154"/>
      <c r="THS109" s="154"/>
      <c r="THT109" s="154"/>
      <c r="THU109" s="154"/>
      <c r="THV109" s="154"/>
      <c r="THW109" s="154"/>
      <c r="THX109" s="154"/>
      <c r="THY109" s="154"/>
      <c r="THZ109" s="154"/>
      <c r="TIA109" s="154"/>
      <c r="TIB109" s="154"/>
      <c r="TIC109" s="154"/>
      <c r="TID109" s="154"/>
      <c r="TIE109" s="154"/>
      <c r="TIF109" s="154"/>
      <c r="TIG109" s="154"/>
      <c r="TIH109" s="154"/>
      <c r="TII109" s="154"/>
      <c r="TIJ109" s="154"/>
      <c r="TIK109" s="154"/>
      <c r="TIL109" s="154"/>
      <c r="TIM109" s="154"/>
      <c r="TIN109" s="154"/>
      <c r="TIO109" s="154"/>
      <c r="TIP109" s="154"/>
      <c r="TIQ109" s="154"/>
      <c r="TIR109" s="154"/>
      <c r="TIS109" s="154"/>
      <c r="TIT109" s="154"/>
      <c r="TIU109" s="154"/>
      <c r="TIV109" s="154"/>
      <c r="TIW109" s="154"/>
      <c r="TIX109" s="154"/>
      <c r="TIY109" s="154"/>
      <c r="TIZ109" s="154"/>
      <c r="TJA109" s="154"/>
      <c r="TJB109" s="154"/>
      <c r="TJC109" s="154"/>
      <c r="TJD109" s="154"/>
      <c r="TJE109" s="154"/>
      <c r="TJF109" s="154"/>
      <c r="TJG109" s="154"/>
      <c r="TJH109" s="154"/>
      <c r="TJI109" s="154"/>
      <c r="TJJ109" s="154"/>
      <c r="TJK109" s="154"/>
      <c r="TJL109" s="154"/>
      <c r="TJM109" s="154"/>
      <c r="TJN109" s="154"/>
      <c r="TJO109" s="154"/>
      <c r="TJP109" s="154"/>
      <c r="TJQ109" s="154"/>
      <c r="TJR109" s="154"/>
      <c r="TJS109" s="154"/>
      <c r="TJT109" s="154"/>
      <c r="TJU109" s="154"/>
      <c r="TJV109" s="154"/>
      <c r="TJW109" s="154"/>
      <c r="TJX109" s="154"/>
      <c r="TJY109" s="154"/>
      <c r="TJZ109" s="154"/>
      <c r="TKA109" s="154"/>
      <c r="TKB109" s="154"/>
      <c r="TKC109" s="154"/>
      <c r="TKD109" s="154"/>
      <c r="TKE109" s="154"/>
      <c r="TKF109" s="154"/>
      <c r="TKG109" s="154"/>
      <c r="TKH109" s="154"/>
      <c r="TKI109" s="154"/>
      <c r="TKJ109" s="154"/>
      <c r="TKK109" s="154"/>
      <c r="TKL109" s="154"/>
      <c r="TKM109" s="154"/>
      <c r="TKN109" s="154"/>
      <c r="TKO109" s="154"/>
      <c r="TKP109" s="154"/>
      <c r="TKQ109" s="154"/>
      <c r="TKR109" s="154"/>
      <c r="TKS109" s="154"/>
      <c r="TKT109" s="154"/>
      <c r="TKU109" s="154"/>
      <c r="TKV109" s="154"/>
      <c r="TKW109" s="154"/>
      <c r="TKX109" s="154"/>
      <c r="TKY109" s="154"/>
      <c r="TKZ109" s="154"/>
      <c r="TLA109" s="154"/>
      <c r="TLB109" s="154"/>
      <c r="TLC109" s="154"/>
      <c r="TLD109" s="154"/>
      <c r="TLE109" s="154"/>
      <c r="TLF109" s="154"/>
      <c r="TLG109" s="154"/>
      <c r="TLH109" s="154"/>
      <c r="TLI109" s="154"/>
      <c r="TLJ109" s="154"/>
      <c r="TLK109" s="154"/>
      <c r="TLL109" s="154"/>
      <c r="TLM109" s="154"/>
      <c r="TLN109" s="154"/>
      <c r="TLO109" s="154"/>
      <c r="TLP109" s="154"/>
      <c r="TLQ109" s="154"/>
      <c r="TLR109" s="154"/>
      <c r="TLS109" s="154"/>
      <c r="TLT109" s="154"/>
      <c r="TLU109" s="154"/>
      <c r="TLV109" s="154"/>
      <c r="TLW109" s="154"/>
      <c r="TLX109" s="154"/>
      <c r="TLY109" s="154"/>
      <c r="TLZ109" s="154"/>
      <c r="TMA109" s="154"/>
      <c r="TMB109" s="154"/>
      <c r="TMC109" s="154"/>
      <c r="TMD109" s="154"/>
      <c r="TME109" s="154"/>
      <c r="TMF109" s="154"/>
      <c r="TMG109" s="154"/>
      <c r="TMH109" s="154"/>
      <c r="TMI109" s="154"/>
      <c r="TMJ109" s="154"/>
      <c r="TMK109" s="154"/>
      <c r="TML109" s="154"/>
      <c r="TMM109" s="154"/>
      <c r="TMN109" s="154"/>
      <c r="TMO109" s="154"/>
      <c r="TMP109" s="154"/>
      <c r="TMQ109" s="154"/>
      <c r="TMR109" s="154"/>
      <c r="TMS109" s="154"/>
      <c r="TMT109" s="154"/>
      <c r="TMU109" s="154"/>
      <c r="TMV109" s="154"/>
      <c r="TMW109" s="154"/>
      <c r="TMX109" s="154"/>
      <c r="TMY109" s="154"/>
      <c r="TMZ109" s="154"/>
      <c r="TNA109" s="154"/>
      <c r="TNB109" s="154"/>
      <c r="TNC109" s="154"/>
      <c r="TND109" s="154"/>
      <c r="TNE109" s="154"/>
      <c r="TNF109" s="154"/>
      <c r="TNG109" s="154"/>
      <c r="TNH109" s="154"/>
      <c r="TNI109" s="154"/>
      <c r="TNJ109" s="154"/>
      <c r="TNK109" s="154"/>
      <c r="TNL109" s="154"/>
      <c r="TNM109" s="154"/>
      <c r="TNN109" s="154"/>
      <c r="TNO109" s="154"/>
      <c r="TNP109" s="154"/>
      <c r="TNQ109" s="154"/>
      <c r="TNR109" s="154"/>
      <c r="TNS109" s="154"/>
      <c r="TNT109" s="154"/>
      <c r="TNU109" s="154"/>
      <c r="TNV109" s="154"/>
      <c r="TNW109" s="154"/>
      <c r="TNX109" s="154"/>
      <c r="TNY109" s="154"/>
      <c r="TNZ109" s="154"/>
      <c r="TOA109" s="154"/>
      <c r="TOB109" s="154"/>
      <c r="TOC109" s="154"/>
      <c r="TOD109" s="154"/>
      <c r="TOE109" s="154"/>
      <c r="TOF109" s="154"/>
      <c r="TOG109" s="154"/>
      <c r="TOH109" s="154"/>
      <c r="TOI109" s="154"/>
      <c r="TOJ109" s="154"/>
      <c r="TOK109" s="154"/>
      <c r="TOL109" s="154"/>
      <c r="TOM109" s="154"/>
      <c r="TON109" s="154"/>
      <c r="TOO109" s="154"/>
      <c r="TOP109" s="154"/>
      <c r="TOQ109" s="154"/>
      <c r="TOR109" s="154"/>
      <c r="TOS109" s="154"/>
      <c r="TOT109" s="154"/>
      <c r="TOU109" s="154"/>
      <c r="TOV109" s="154"/>
      <c r="TOW109" s="154"/>
      <c r="TOX109" s="154"/>
      <c r="TOY109" s="154"/>
      <c r="TOZ109" s="154"/>
      <c r="TPA109" s="154"/>
      <c r="TPB109" s="154"/>
      <c r="TPC109" s="154"/>
      <c r="TPD109" s="154"/>
      <c r="TPE109" s="154"/>
      <c r="TPF109" s="154"/>
      <c r="TPG109" s="154"/>
      <c r="TPH109" s="154"/>
      <c r="TPI109" s="154"/>
      <c r="TPJ109" s="154"/>
      <c r="TPK109" s="154"/>
      <c r="TPL109" s="154"/>
      <c r="TPM109" s="154"/>
      <c r="TPN109" s="154"/>
      <c r="TPO109" s="154"/>
      <c r="TPP109" s="154"/>
      <c r="TPQ109" s="154"/>
      <c r="TPR109" s="154"/>
      <c r="TPS109" s="154"/>
      <c r="TPT109" s="154"/>
      <c r="TPU109" s="154"/>
      <c r="TPV109" s="154"/>
      <c r="TPW109" s="154"/>
      <c r="TPX109" s="154"/>
      <c r="TPY109" s="154"/>
      <c r="TPZ109" s="154"/>
      <c r="TQA109" s="154"/>
      <c r="TQB109" s="154"/>
      <c r="TQC109" s="154"/>
      <c r="TQD109" s="154"/>
      <c r="TQE109" s="154"/>
      <c r="TQF109" s="154"/>
      <c r="TQG109" s="154"/>
      <c r="TQH109" s="154"/>
      <c r="TQI109" s="154"/>
      <c r="TQJ109" s="154"/>
      <c r="TQK109" s="154"/>
      <c r="TQL109" s="154"/>
      <c r="TQM109" s="154"/>
      <c r="TQN109" s="154"/>
      <c r="TQO109" s="154"/>
      <c r="TQP109" s="154"/>
      <c r="TQQ109" s="154"/>
      <c r="TQR109" s="154"/>
      <c r="TQS109" s="154"/>
      <c r="TQT109" s="154"/>
      <c r="TQU109" s="154"/>
      <c r="TQV109" s="154"/>
      <c r="TQW109" s="154"/>
      <c r="TQX109" s="154"/>
      <c r="TQY109" s="154"/>
      <c r="TQZ109" s="154"/>
      <c r="TRA109" s="154"/>
      <c r="TRB109" s="154"/>
      <c r="TRC109" s="154"/>
      <c r="TRD109" s="154"/>
      <c r="TRE109" s="154"/>
      <c r="TRF109" s="154"/>
      <c r="TRG109" s="154"/>
      <c r="TRH109" s="154"/>
      <c r="TRI109" s="154"/>
      <c r="TRJ109" s="154"/>
      <c r="TRK109" s="154"/>
      <c r="TRL109" s="154"/>
      <c r="TRM109" s="154"/>
      <c r="TRN109" s="154"/>
      <c r="TRO109" s="154"/>
      <c r="TRP109" s="154"/>
      <c r="TRQ109" s="154"/>
      <c r="TRR109" s="154"/>
      <c r="TRS109" s="154"/>
      <c r="TRT109" s="154"/>
      <c r="TRU109" s="154"/>
      <c r="TRV109" s="154"/>
      <c r="TRW109" s="154"/>
      <c r="TRX109" s="154"/>
      <c r="TRY109" s="154"/>
      <c r="TRZ109" s="154"/>
      <c r="TSA109" s="154"/>
      <c r="TSB109" s="154"/>
      <c r="TSC109" s="154"/>
      <c r="TSD109" s="154"/>
      <c r="TSE109" s="154"/>
      <c r="TSF109" s="154"/>
      <c r="TSG109" s="154"/>
      <c r="TSH109" s="154"/>
      <c r="TSI109" s="154"/>
      <c r="TSJ109" s="154"/>
      <c r="TSK109" s="154"/>
      <c r="TSL109" s="154"/>
      <c r="TSM109" s="154"/>
      <c r="TSN109" s="154"/>
      <c r="TSO109" s="154"/>
      <c r="TSP109" s="154"/>
      <c r="TSQ109" s="154"/>
      <c r="TSR109" s="154"/>
      <c r="TSS109" s="154"/>
      <c r="TST109" s="154"/>
      <c r="TSU109" s="154"/>
      <c r="TSV109" s="154"/>
      <c r="TSW109" s="154"/>
      <c r="TSX109" s="154"/>
      <c r="TSY109" s="154"/>
      <c r="TSZ109" s="154"/>
      <c r="TTA109" s="154"/>
      <c r="TTB109" s="154"/>
      <c r="TTC109" s="154"/>
      <c r="TTD109" s="154"/>
      <c r="TTE109" s="154"/>
      <c r="TTF109" s="154"/>
      <c r="TTG109" s="154"/>
      <c r="TTH109" s="154"/>
      <c r="TTI109" s="154"/>
      <c r="TTJ109" s="154"/>
      <c r="TTK109" s="154"/>
      <c r="TTL109" s="154"/>
      <c r="TTM109" s="154"/>
      <c r="TTN109" s="154"/>
      <c r="TTO109" s="154"/>
      <c r="TTP109" s="154"/>
      <c r="TTQ109" s="154"/>
      <c r="TTR109" s="154"/>
      <c r="TTS109" s="154"/>
      <c r="TTT109" s="154"/>
      <c r="TTU109" s="154"/>
      <c r="TTV109" s="154"/>
      <c r="TTW109" s="154"/>
      <c r="TTX109" s="154"/>
      <c r="TTY109" s="154"/>
      <c r="TTZ109" s="154"/>
      <c r="TUA109" s="154"/>
      <c r="TUB109" s="154"/>
      <c r="TUC109" s="154"/>
      <c r="TUD109" s="154"/>
      <c r="TUE109" s="154"/>
      <c r="TUF109" s="154"/>
      <c r="TUG109" s="154"/>
      <c r="TUH109" s="154"/>
      <c r="TUI109" s="154"/>
      <c r="TUJ109" s="154"/>
      <c r="TUK109" s="154"/>
      <c r="TUL109" s="154"/>
      <c r="TUM109" s="154"/>
      <c r="TUN109" s="154"/>
      <c r="TUO109" s="154"/>
      <c r="TUP109" s="154"/>
      <c r="TUQ109" s="154"/>
      <c r="TUR109" s="154"/>
      <c r="TUS109" s="154"/>
      <c r="TUT109" s="154"/>
      <c r="TUU109" s="154"/>
      <c r="TUV109" s="154"/>
      <c r="TUW109" s="154"/>
      <c r="TUX109" s="154"/>
      <c r="TUY109" s="154"/>
      <c r="TUZ109" s="154"/>
      <c r="TVA109" s="154"/>
      <c r="TVB109" s="154"/>
      <c r="TVC109" s="154"/>
      <c r="TVD109" s="154"/>
      <c r="TVE109" s="154"/>
      <c r="TVF109" s="154"/>
      <c r="TVG109" s="154"/>
      <c r="TVH109" s="154"/>
      <c r="TVI109" s="154"/>
      <c r="TVJ109" s="154"/>
      <c r="TVK109" s="154"/>
      <c r="TVL109" s="154"/>
      <c r="TVM109" s="154"/>
      <c r="TVN109" s="154"/>
      <c r="TVO109" s="154"/>
      <c r="TVP109" s="154"/>
      <c r="TVQ109" s="154"/>
      <c r="TVR109" s="154"/>
      <c r="TVS109" s="154"/>
      <c r="TVT109" s="154"/>
      <c r="TVU109" s="154"/>
      <c r="TVV109" s="154"/>
      <c r="TVW109" s="154"/>
      <c r="TVX109" s="154"/>
      <c r="TVY109" s="154"/>
      <c r="TVZ109" s="154"/>
      <c r="TWA109" s="154"/>
      <c r="TWB109" s="154"/>
      <c r="TWC109" s="154"/>
      <c r="TWD109" s="154"/>
      <c r="TWE109" s="154"/>
      <c r="TWF109" s="154"/>
      <c r="TWG109" s="154"/>
      <c r="TWH109" s="154"/>
      <c r="TWI109" s="154"/>
      <c r="TWJ109" s="154"/>
      <c r="TWK109" s="154"/>
      <c r="TWL109" s="154"/>
      <c r="TWM109" s="154"/>
      <c r="TWN109" s="154"/>
      <c r="TWO109" s="154"/>
      <c r="TWP109" s="154"/>
      <c r="TWQ109" s="154"/>
      <c r="TWR109" s="154"/>
      <c r="TWS109" s="154"/>
      <c r="TWT109" s="154"/>
      <c r="TWU109" s="154"/>
      <c r="TWV109" s="154"/>
      <c r="TWW109" s="154"/>
      <c r="TWX109" s="154"/>
      <c r="TWY109" s="154"/>
      <c r="TWZ109" s="154"/>
      <c r="TXA109" s="154"/>
      <c r="TXB109" s="154"/>
      <c r="TXC109" s="154"/>
      <c r="TXD109" s="154"/>
      <c r="TXE109" s="154"/>
      <c r="TXF109" s="154"/>
      <c r="TXG109" s="154"/>
      <c r="TXH109" s="154"/>
      <c r="TXI109" s="154"/>
      <c r="TXJ109" s="154"/>
      <c r="TXK109" s="154"/>
      <c r="TXL109" s="154"/>
      <c r="TXM109" s="154"/>
      <c r="TXN109" s="154"/>
      <c r="TXO109" s="154"/>
      <c r="TXP109" s="154"/>
      <c r="TXQ109" s="154"/>
      <c r="TXR109" s="154"/>
      <c r="TXS109" s="154"/>
      <c r="TXT109" s="154"/>
      <c r="TXU109" s="154"/>
      <c r="TXV109" s="154"/>
      <c r="TXW109" s="154"/>
      <c r="TXX109" s="154"/>
      <c r="TXY109" s="154"/>
      <c r="TXZ109" s="154"/>
      <c r="TYA109" s="154"/>
      <c r="TYB109" s="154"/>
      <c r="TYC109" s="154"/>
      <c r="TYD109" s="154"/>
      <c r="TYE109" s="154"/>
      <c r="TYF109" s="154"/>
      <c r="TYG109" s="154"/>
      <c r="TYH109" s="154"/>
      <c r="TYI109" s="154"/>
      <c r="TYJ109" s="154"/>
      <c r="TYK109" s="154"/>
      <c r="TYL109" s="154"/>
      <c r="TYM109" s="154"/>
      <c r="TYN109" s="154"/>
      <c r="TYO109" s="154"/>
      <c r="TYP109" s="154"/>
      <c r="TYQ109" s="154"/>
      <c r="TYR109" s="154"/>
      <c r="TYS109" s="154"/>
      <c r="TYT109" s="154"/>
      <c r="TYU109" s="154"/>
      <c r="TYV109" s="154"/>
      <c r="TYW109" s="154"/>
      <c r="TYX109" s="154"/>
      <c r="TYY109" s="154"/>
      <c r="TYZ109" s="154"/>
      <c r="TZA109" s="154"/>
      <c r="TZB109" s="154"/>
      <c r="TZC109" s="154"/>
      <c r="TZD109" s="154"/>
      <c r="TZE109" s="154"/>
      <c r="TZF109" s="154"/>
      <c r="TZG109" s="154"/>
      <c r="TZH109" s="154"/>
      <c r="TZI109" s="154"/>
      <c r="TZJ109" s="154"/>
      <c r="TZK109" s="154"/>
      <c r="TZL109" s="154"/>
      <c r="TZM109" s="154"/>
      <c r="TZN109" s="154"/>
      <c r="TZO109" s="154"/>
      <c r="TZP109" s="154"/>
      <c r="TZQ109" s="154"/>
      <c r="TZR109" s="154"/>
      <c r="TZS109" s="154"/>
      <c r="TZT109" s="154"/>
      <c r="TZU109" s="154"/>
      <c r="TZV109" s="154"/>
      <c r="TZW109" s="154"/>
      <c r="TZX109" s="154"/>
      <c r="TZY109" s="154"/>
      <c r="TZZ109" s="154"/>
      <c r="UAA109" s="154"/>
      <c r="UAB109" s="154"/>
      <c r="UAC109" s="154"/>
      <c r="UAD109" s="154"/>
      <c r="UAE109" s="154"/>
      <c r="UAF109" s="154"/>
      <c r="UAG109" s="154"/>
      <c r="UAH109" s="154"/>
      <c r="UAI109" s="154"/>
      <c r="UAJ109" s="154"/>
      <c r="UAK109" s="154"/>
      <c r="UAL109" s="154"/>
      <c r="UAM109" s="154"/>
      <c r="UAN109" s="154"/>
      <c r="UAO109" s="154"/>
      <c r="UAP109" s="154"/>
      <c r="UAQ109" s="154"/>
      <c r="UAR109" s="154"/>
      <c r="UAS109" s="154"/>
      <c r="UAT109" s="154"/>
      <c r="UAU109" s="154"/>
      <c r="UAV109" s="154"/>
      <c r="UAW109" s="154"/>
      <c r="UAX109" s="154"/>
      <c r="UAY109" s="154"/>
      <c r="UAZ109" s="154"/>
      <c r="UBA109" s="154"/>
      <c r="UBB109" s="154"/>
      <c r="UBC109" s="154"/>
      <c r="UBD109" s="154"/>
      <c r="UBE109" s="154"/>
      <c r="UBF109" s="154"/>
      <c r="UBG109" s="154"/>
      <c r="UBH109" s="154"/>
      <c r="UBI109" s="154"/>
      <c r="UBJ109" s="154"/>
      <c r="UBK109" s="154"/>
      <c r="UBL109" s="154"/>
      <c r="UBM109" s="154"/>
      <c r="UBN109" s="154"/>
      <c r="UBO109" s="154"/>
      <c r="UBP109" s="154"/>
      <c r="UBQ109" s="154"/>
      <c r="UBR109" s="154"/>
      <c r="UBS109" s="154"/>
      <c r="UBT109" s="154"/>
      <c r="UBU109" s="154"/>
      <c r="UBV109" s="154"/>
      <c r="UBW109" s="154"/>
      <c r="UBX109" s="154"/>
      <c r="UBY109" s="154"/>
      <c r="UBZ109" s="154"/>
      <c r="UCA109" s="154"/>
      <c r="UCB109" s="154"/>
      <c r="UCC109" s="154"/>
      <c r="UCD109" s="154"/>
      <c r="UCE109" s="154"/>
      <c r="UCF109" s="154"/>
      <c r="UCG109" s="154"/>
      <c r="UCH109" s="154"/>
      <c r="UCI109" s="154"/>
      <c r="UCJ109" s="154"/>
      <c r="UCK109" s="154"/>
      <c r="UCL109" s="154"/>
      <c r="UCM109" s="154"/>
      <c r="UCN109" s="154"/>
      <c r="UCO109" s="154"/>
      <c r="UCP109" s="154"/>
      <c r="UCQ109" s="154"/>
      <c r="UCR109" s="154"/>
      <c r="UCS109" s="154"/>
      <c r="UCT109" s="154"/>
      <c r="UCU109" s="154"/>
      <c r="UCV109" s="154"/>
      <c r="UCW109" s="154"/>
      <c r="UCX109" s="154"/>
      <c r="UCY109" s="154"/>
      <c r="UCZ109" s="154"/>
      <c r="UDA109" s="154"/>
      <c r="UDB109" s="154"/>
      <c r="UDC109" s="154"/>
      <c r="UDD109" s="154"/>
      <c r="UDE109" s="154"/>
      <c r="UDF109" s="154"/>
      <c r="UDG109" s="154"/>
      <c r="UDH109" s="154"/>
      <c r="UDI109" s="154"/>
      <c r="UDJ109" s="154"/>
      <c r="UDK109" s="154"/>
      <c r="UDL109" s="154"/>
      <c r="UDM109" s="154"/>
      <c r="UDN109" s="154"/>
      <c r="UDO109" s="154"/>
      <c r="UDP109" s="154"/>
      <c r="UDQ109" s="154"/>
      <c r="UDR109" s="154"/>
      <c r="UDS109" s="154"/>
      <c r="UDT109" s="154"/>
      <c r="UDU109" s="154"/>
      <c r="UDV109" s="154"/>
      <c r="UDW109" s="154"/>
      <c r="UDX109" s="154"/>
      <c r="UDY109" s="154"/>
      <c r="UDZ109" s="154"/>
      <c r="UEA109" s="154"/>
      <c r="UEB109" s="154"/>
      <c r="UEC109" s="154"/>
      <c r="UED109" s="154"/>
      <c r="UEE109" s="154"/>
      <c r="UEF109" s="154"/>
      <c r="UEG109" s="154"/>
      <c r="UEH109" s="154"/>
      <c r="UEI109" s="154"/>
      <c r="UEJ109" s="154"/>
      <c r="UEK109" s="154"/>
      <c r="UEL109" s="154"/>
      <c r="UEM109" s="154"/>
      <c r="UEN109" s="154"/>
      <c r="UEO109" s="154"/>
      <c r="UEP109" s="154"/>
      <c r="UEQ109" s="154"/>
      <c r="UER109" s="154"/>
      <c r="UES109" s="154"/>
      <c r="UET109" s="154"/>
      <c r="UEU109" s="154"/>
      <c r="UEV109" s="154"/>
      <c r="UEW109" s="154"/>
      <c r="UEX109" s="154"/>
      <c r="UEY109" s="154"/>
      <c r="UEZ109" s="154"/>
      <c r="UFA109" s="154"/>
      <c r="UFB109" s="154"/>
      <c r="UFC109" s="154"/>
      <c r="UFD109" s="154"/>
      <c r="UFE109" s="154"/>
      <c r="UFF109" s="154"/>
      <c r="UFG109" s="154"/>
      <c r="UFH109" s="154"/>
      <c r="UFI109" s="154"/>
      <c r="UFJ109" s="154"/>
      <c r="UFK109" s="154"/>
      <c r="UFL109" s="154"/>
      <c r="UFM109" s="154"/>
      <c r="UFN109" s="154"/>
      <c r="UFO109" s="154"/>
      <c r="UFP109" s="154"/>
      <c r="UFQ109" s="154"/>
      <c r="UFR109" s="154"/>
      <c r="UFS109" s="154"/>
      <c r="UFT109" s="154"/>
      <c r="UFU109" s="154"/>
      <c r="UFV109" s="154"/>
      <c r="UFW109" s="154"/>
      <c r="UFX109" s="154"/>
      <c r="UFY109" s="154"/>
      <c r="UFZ109" s="154"/>
      <c r="UGA109" s="154"/>
      <c r="UGB109" s="154"/>
      <c r="UGC109" s="154"/>
      <c r="UGD109" s="154"/>
      <c r="UGE109" s="154"/>
      <c r="UGF109" s="154"/>
      <c r="UGG109" s="154"/>
      <c r="UGH109" s="154"/>
      <c r="UGI109" s="154"/>
      <c r="UGJ109" s="154"/>
      <c r="UGK109" s="154"/>
      <c r="UGL109" s="154"/>
      <c r="UGM109" s="154"/>
      <c r="UGN109" s="154"/>
      <c r="UGO109" s="154"/>
      <c r="UGP109" s="154"/>
      <c r="UGQ109" s="154"/>
      <c r="UGR109" s="154"/>
      <c r="UGS109" s="154"/>
      <c r="UGT109" s="154"/>
      <c r="UGU109" s="154"/>
      <c r="UGV109" s="154"/>
      <c r="UGW109" s="154"/>
      <c r="UGX109" s="154"/>
      <c r="UGY109" s="154"/>
      <c r="UGZ109" s="154"/>
      <c r="UHA109" s="154"/>
      <c r="UHB109" s="154"/>
      <c r="UHC109" s="154"/>
      <c r="UHD109" s="154"/>
      <c r="UHE109" s="154"/>
      <c r="UHF109" s="154"/>
      <c r="UHG109" s="154"/>
      <c r="UHH109" s="154"/>
      <c r="UHI109" s="154"/>
      <c r="UHJ109" s="154"/>
      <c r="UHK109" s="154"/>
      <c r="UHL109" s="154"/>
      <c r="UHM109" s="154"/>
      <c r="UHN109" s="154"/>
      <c r="UHO109" s="154"/>
      <c r="UHP109" s="154"/>
      <c r="UHQ109" s="154"/>
      <c r="UHR109" s="154"/>
      <c r="UHS109" s="154"/>
      <c r="UHT109" s="154"/>
      <c r="UHU109" s="154"/>
      <c r="UHV109" s="154"/>
      <c r="UHW109" s="154"/>
      <c r="UHX109" s="154"/>
      <c r="UHY109" s="154"/>
      <c r="UHZ109" s="154"/>
      <c r="UIA109" s="154"/>
      <c r="UIB109" s="154"/>
      <c r="UIC109" s="154"/>
      <c r="UID109" s="154"/>
      <c r="UIE109" s="154"/>
      <c r="UIF109" s="154"/>
      <c r="UIG109" s="154"/>
      <c r="UIH109" s="154"/>
      <c r="UII109" s="154"/>
      <c r="UIJ109" s="154"/>
      <c r="UIK109" s="154"/>
      <c r="UIL109" s="154"/>
      <c r="UIM109" s="154"/>
      <c r="UIN109" s="154"/>
      <c r="UIO109" s="154"/>
      <c r="UIP109" s="154"/>
      <c r="UIQ109" s="154"/>
      <c r="UIR109" s="154"/>
      <c r="UIS109" s="154"/>
      <c r="UIT109" s="154"/>
      <c r="UIU109" s="154"/>
      <c r="UIV109" s="154"/>
      <c r="UIW109" s="154"/>
      <c r="UIX109" s="154"/>
      <c r="UIY109" s="154"/>
      <c r="UIZ109" s="154"/>
      <c r="UJA109" s="154"/>
      <c r="UJB109" s="154"/>
      <c r="UJC109" s="154"/>
      <c r="UJD109" s="154"/>
      <c r="UJE109" s="154"/>
      <c r="UJF109" s="154"/>
      <c r="UJG109" s="154"/>
      <c r="UJH109" s="154"/>
      <c r="UJI109" s="154"/>
      <c r="UJJ109" s="154"/>
      <c r="UJK109" s="154"/>
      <c r="UJL109" s="154"/>
      <c r="UJM109" s="154"/>
      <c r="UJN109" s="154"/>
      <c r="UJO109" s="154"/>
      <c r="UJP109" s="154"/>
      <c r="UJQ109" s="154"/>
      <c r="UJR109" s="154"/>
      <c r="UJS109" s="154"/>
      <c r="UJT109" s="154"/>
      <c r="UJU109" s="154"/>
      <c r="UJV109" s="154"/>
      <c r="UJW109" s="154"/>
      <c r="UJX109" s="154"/>
      <c r="UJY109" s="154"/>
      <c r="UJZ109" s="154"/>
      <c r="UKA109" s="154"/>
      <c r="UKB109" s="154"/>
      <c r="UKC109" s="154"/>
      <c r="UKD109" s="154"/>
      <c r="UKE109" s="154"/>
      <c r="UKF109" s="154"/>
      <c r="UKG109" s="154"/>
      <c r="UKH109" s="154"/>
      <c r="UKI109" s="154"/>
      <c r="UKJ109" s="154"/>
      <c r="UKK109" s="154"/>
      <c r="UKL109" s="154"/>
      <c r="UKM109" s="154"/>
      <c r="UKN109" s="154"/>
      <c r="UKO109" s="154"/>
      <c r="UKP109" s="154"/>
      <c r="UKQ109" s="154"/>
      <c r="UKR109" s="154"/>
      <c r="UKS109" s="154"/>
      <c r="UKT109" s="154"/>
      <c r="UKU109" s="154"/>
      <c r="UKV109" s="154"/>
      <c r="UKW109" s="154"/>
      <c r="UKX109" s="154"/>
      <c r="UKY109" s="154"/>
      <c r="UKZ109" s="154"/>
      <c r="ULA109" s="154"/>
      <c r="ULB109" s="154"/>
      <c r="ULC109" s="154"/>
      <c r="ULD109" s="154"/>
      <c r="ULE109" s="154"/>
      <c r="ULF109" s="154"/>
      <c r="ULG109" s="154"/>
      <c r="ULH109" s="154"/>
      <c r="ULI109" s="154"/>
      <c r="ULJ109" s="154"/>
      <c r="ULK109" s="154"/>
      <c r="ULL109" s="154"/>
      <c r="ULM109" s="154"/>
      <c r="ULN109" s="154"/>
      <c r="ULO109" s="154"/>
      <c r="ULP109" s="154"/>
      <c r="ULQ109" s="154"/>
      <c r="ULR109" s="154"/>
      <c r="ULS109" s="154"/>
      <c r="ULT109" s="154"/>
      <c r="ULU109" s="154"/>
      <c r="ULV109" s="154"/>
      <c r="ULW109" s="154"/>
      <c r="ULX109" s="154"/>
      <c r="ULY109" s="154"/>
      <c r="ULZ109" s="154"/>
      <c r="UMA109" s="154"/>
      <c r="UMB109" s="154"/>
      <c r="UMC109" s="154"/>
      <c r="UMD109" s="154"/>
      <c r="UME109" s="154"/>
      <c r="UMF109" s="154"/>
      <c r="UMG109" s="154"/>
      <c r="UMH109" s="154"/>
      <c r="UMI109" s="154"/>
      <c r="UMJ109" s="154"/>
      <c r="UMK109" s="154"/>
      <c r="UML109" s="154"/>
      <c r="UMM109" s="154"/>
      <c r="UMN109" s="154"/>
      <c r="UMO109" s="154"/>
      <c r="UMP109" s="154"/>
      <c r="UMQ109" s="154"/>
      <c r="UMR109" s="154"/>
      <c r="UMS109" s="154"/>
      <c r="UMT109" s="154"/>
      <c r="UMU109" s="154"/>
      <c r="UMV109" s="154"/>
      <c r="UMW109" s="154"/>
      <c r="UMX109" s="154"/>
      <c r="UMY109" s="154"/>
      <c r="UMZ109" s="154"/>
      <c r="UNA109" s="154"/>
      <c r="UNB109" s="154"/>
      <c r="UNC109" s="154"/>
      <c r="UND109" s="154"/>
      <c r="UNE109" s="154"/>
      <c r="UNF109" s="154"/>
      <c r="UNG109" s="154"/>
      <c r="UNH109" s="154"/>
      <c r="UNI109" s="154"/>
      <c r="UNJ109" s="154"/>
      <c r="UNK109" s="154"/>
      <c r="UNL109" s="154"/>
      <c r="UNM109" s="154"/>
      <c r="UNN109" s="154"/>
      <c r="UNO109" s="154"/>
      <c r="UNP109" s="154"/>
      <c r="UNQ109" s="154"/>
      <c r="UNR109" s="154"/>
      <c r="UNS109" s="154"/>
      <c r="UNT109" s="154"/>
      <c r="UNU109" s="154"/>
      <c r="UNV109" s="154"/>
      <c r="UNW109" s="154"/>
      <c r="UNX109" s="154"/>
      <c r="UNY109" s="154"/>
      <c r="UNZ109" s="154"/>
      <c r="UOA109" s="154"/>
      <c r="UOB109" s="154"/>
      <c r="UOC109" s="154"/>
      <c r="UOD109" s="154"/>
      <c r="UOE109" s="154"/>
      <c r="UOF109" s="154"/>
      <c r="UOG109" s="154"/>
      <c r="UOH109" s="154"/>
      <c r="UOI109" s="154"/>
      <c r="UOJ109" s="154"/>
      <c r="UOK109" s="154"/>
      <c r="UOL109" s="154"/>
      <c r="UOM109" s="154"/>
      <c r="UON109" s="154"/>
      <c r="UOO109" s="154"/>
      <c r="UOP109" s="154"/>
      <c r="UOQ109" s="154"/>
      <c r="UOR109" s="154"/>
      <c r="UOS109" s="154"/>
      <c r="UOT109" s="154"/>
      <c r="UOU109" s="154"/>
      <c r="UOV109" s="154"/>
      <c r="UOW109" s="154"/>
      <c r="UOX109" s="154"/>
      <c r="UOY109" s="154"/>
      <c r="UOZ109" s="154"/>
      <c r="UPA109" s="154"/>
      <c r="UPB109" s="154"/>
      <c r="UPC109" s="154"/>
      <c r="UPD109" s="154"/>
      <c r="UPE109" s="154"/>
      <c r="UPF109" s="154"/>
      <c r="UPG109" s="154"/>
      <c r="UPH109" s="154"/>
      <c r="UPI109" s="154"/>
      <c r="UPJ109" s="154"/>
      <c r="UPK109" s="154"/>
      <c r="UPL109" s="154"/>
      <c r="UPM109" s="154"/>
      <c r="UPN109" s="154"/>
      <c r="UPO109" s="154"/>
      <c r="UPP109" s="154"/>
      <c r="UPQ109" s="154"/>
      <c r="UPR109" s="154"/>
      <c r="UPS109" s="154"/>
      <c r="UPT109" s="154"/>
      <c r="UPU109" s="154"/>
      <c r="UPV109" s="154"/>
      <c r="UPW109" s="154"/>
      <c r="UPX109" s="154"/>
      <c r="UPY109" s="154"/>
      <c r="UPZ109" s="154"/>
      <c r="UQA109" s="154"/>
      <c r="UQB109" s="154"/>
      <c r="UQC109" s="154"/>
      <c r="UQD109" s="154"/>
      <c r="UQE109" s="154"/>
      <c r="UQF109" s="154"/>
      <c r="UQG109" s="154"/>
      <c r="UQH109" s="154"/>
      <c r="UQI109" s="154"/>
      <c r="UQJ109" s="154"/>
      <c r="UQK109" s="154"/>
      <c r="UQL109" s="154"/>
      <c r="UQM109" s="154"/>
      <c r="UQN109" s="154"/>
      <c r="UQO109" s="154"/>
      <c r="UQP109" s="154"/>
      <c r="UQQ109" s="154"/>
      <c r="UQR109" s="154"/>
      <c r="UQS109" s="154"/>
      <c r="UQT109" s="154"/>
      <c r="UQU109" s="154"/>
      <c r="UQV109" s="154"/>
      <c r="UQW109" s="154"/>
      <c r="UQX109" s="154"/>
      <c r="UQY109" s="154"/>
      <c r="UQZ109" s="154"/>
      <c r="URA109" s="154"/>
      <c r="URB109" s="154"/>
      <c r="URC109" s="154"/>
      <c r="URD109" s="154"/>
      <c r="URE109" s="154"/>
      <c r="URF109" s="154"/>
      <c r="URG109" s="154"/>
      <c r="URH109" s="154"/>
      <c r="URI109" s="154"/>
      <c r="URJ109" s="154"/>
      <c r="URK109" s="154"/>
      <c r="URL109" s="154"/>
      <c r="URM109" s="154"/>
      <c r="URN109" s="154"/>
      <c r="URO109" s="154"/>
      <c r="URP109" s="154"/>
      <c r="URQ109" s="154"/>
      <c r="URR109" s="154"/>
      <c r="URS109" s="154"/>
      <c r="URT109" s="154"/>
      <c r="URU109" s="154"/>
      <c r="URV109" s="154"/>
      <c r="URW109" s="154"/>
      <c r="URX109" s="154"/>
      <c r="URY109" s="154"/>
      <c r="URZ109" s="154"/>
      <c r="USA109" s="154"/>
      <c r="USB109" s="154"/>
      <c r="USC109" s="154"/>
      <c r="USD109" s="154"/>
      <c r="USE109" s="154"/>
      <c r="USF109" s="154"/>
      <c r="USG109" s="154"/>
      <c r="USH109" s="154"/>
      <c r="USI109" s="154"/>
      <c r="USJ109" s="154"/>
      <c r="USK109" s="154"/>
      <c r="USL109" s="154"/>
      <c r="USM109" s="154"/>
      <c r="USN109" s="154"/>
      <c r="USO109" s="154"/>
      <c r="USP109" s="154"/>
      <c r="USQ109" s="154"/>
      <c r="USR109" s="154"/>
      <c r="USS109" s="154"/>
      <c r="UST109" s="154"/>
      <c r="USU109" s="154"/>
      <c r="USV109" s="154"/>
      <c r="USW109" s="154"/>
      <c r="USX109" s="154"/>
      <c r="USY109" s="154"/>
      <c r="USZ109" s="154"/>
      <c r="UTA109" s="154"/>
      <c r="UTB109" s="154"/>
      <c r="UTC109" s="154"/>
      <c r="UTD109" s="154"/>
      <c r="UTE109" s="154"/>
      <c r="UTF109" s="154"/>
      <c r="UTG109" s="154"/>
      <c r="UTH109" s="154"/>
      <c r="UTI109" s="154"/>
      <c r="UTJ109" s="154"/>
      <c r="UTK109" s="154"/>
      <c r="UTL109" s="154"/>
      <c r="UTM109" s="154"/>
      <c r="UTN109" s="154"/>
      <c r="UTO109" s="154"/>
      <c r="UTP109" s="154"/>
      <c r="UTQ109" s="154"/>
      <c r="UTR109" s="154"/>
      <c r="UTS109" s="154"/>
      <c r="UTT109" s="154"/>
      <c r="UTU109" s="154"/>
      <c r="UTV109" s="154"/>
      <c r="UTW109" s="154"/>
      <c r="UTX109" s="154"/>
      <c r="UTY109" s="154"/>
      <c r="UTZ109" s="154"/>
      <c r="UUA109" s="154"/>
      <c r="UUB109" s="154"/>
      <c r="UUC109" s="154"/>
      <c r="UUD109" s="154"/>
      <c r="UUE109" s="154"/>
      <c r="UUF109" s="154"/>
      <c r="UUG109" s="154"/>
      <c r="UUH109" s="154"/>
      <c r="UUI109" s="154"/>
      <c r="UUJ109" s="154"/>
      <c r="UUK109" s="154"/>
      <c r="UUL109" s="154"/>
      <c r="UUM109" s="154"/>
      <c r="UUN109" s="154"/>
      <c r="UUO109" s="154"/>
      <c r="UUP109" s="154"/>
      <c r="UUQ109" s="154"/>
      <c r="UUR109" s="154"/>
      <c r="UUS109" s="154"/>
      <c r="UUT109" s="154"/>
      <c r="UUU109" s="154"/>
      <c r="UUV109" s="154"/>
      <c r="UUW109" s="154"/>
      <c r="UUX109" s="154"/>
      <c r="UUY109" s="154"/>
      <c r="UUZ109" s="154"/>
      <c r="UVA109" s="154"/>
      <c r="UVB109" s="154"/>
      <c r="UVC109" s="154"/>
      <c r="UVD109" s="154"/>
      <c r="UVE109" s="154"/>
      <c r="UVF109" s="154"/>
      <c r="UVG109" s="154"/>
      <c r="UVH109" s="154"/>
      <c r="UVI109" s="154"/>
      <c r="UVJ109" s="154"/>
      <c r="UVK109" s="154"/>
      <c r="UVL109" s="154"/>
      <c r="UVM109" s="154"/>
      <c r="UVN109" s="154"/>
      <c r="UVO109" s="154"/>
      <c r="UVP109" s="154"/>
      <c r="UVQ109" s="154"/>
      <c r="UVR109" s="154"/>
      <c r="UVS109" s="154"/>
      <c r="UVT109" s="154"/>
      <c r="UVU109" s="154"/>
      <c r="UVV109" s="154"/>
      <c r="UVW109" s="154"/>
      <c r="UVX109" s="154"/>
      <c r="UVY109" s="154"/>
      <c r="UVZ109" s="154"/>
      <c r="UWA109" s="154"/>
      <c r="UWB109" s="154"/>
      <c r="UWC109" s="154"/>
      <c r="UWD109" s="154"/>
      <c r="UWE109" s="154"/>
      <c r="UWF109" s="154"/>
      <c r="UWG109" s="154"/>
      <c r="UWH109" s="154"/>
      <c r="UWI109" s="154"/>
      <c r="UWJ109" s="154"/>
      <c r="UWK109" s="154"/>
      <c r="UWL109" s="154"/>
      <c r="UWM109" s="154"/>
      <c r="UWN109" s="154"/>
      <c r="UWO109" s="154"/>
      <c r="UWP109" s="154"/>
      <c r="UWQ109" s="154"/>
      <c r="UWR109" s="154"/>
      <c r="UWS109" s="154"/>
      <c r="UWT109" s="154"/>
      <c r="UWU109" s="154"/>
      <c r="UWV109" s="154"/>
      <c r="UWW109" s="154"/>
      <c r="UWX109" s="154"/>
      <c r="UWY109" s="154"/>
      <c r="UWZ109" s="154"/>
      <c r="UXA109" s="154"/>
      <c r="UXB109" s="154"/>
      <c r="UXC109" s="154"/>
      <c r="UXD109" s="154"/>
      <c r="UXE109" s="154"/>
      <c r="UXF109" s="154"/>
      <c r="UXG109" s="154"/>
      <c r="UXH109" s="154"/>
      <c r="UXI109" s="154"/>
      <c r="UXJ109" s="154"/>
      <c r="UXK109" s="154"/>
      <c r="UXL109" s="154"/>
      <c r="UXM109" s="154"/>
      <c r="UXN109" s="154"/>
      <c r="UXO109" s="154"/>
      <c r="UXP109" s="154"/>
      <c r="UXQ109" s="154"/>
      <c r="UXR109" s="154"/>
      <c r="UXS109" s="154"/>
      <c r="UXT109" s="154"/>
      <c r="UXU109" s="154"/>
      <c r="UXV109" s="154"/>
      <c r="UXW109" s="154"/>
      <c r="UXX109" s="154"/>
      <c r="UXY109" s="154"/>
      <c r="UXZ109" s="154"/>
      <c r="UYA109" s="154"/>
      <c r="UYB109" s="154"/>
      <c r="UYC109" s="154"/>
      <c r="UYD109" s="154"/>
      <c r="UYE109" s="154"/>
      <c r="UYF109" s="154"/>
      <c r="UYG109" s="154"/>
      <c r="UYH109" s="154"/>
      <c r="UYI109" s="154"/>
      <c r="UYJ109" s="154"/>
      <c r="UYK109" s="154"/>
      <c r="UYL109" s="154"/>
      <c r="UYM109" s="154"/>
      <c r="UYN109" s="154"/>
      <c r="UYO109" s="154"/>
      <c r="UYP109" s="154"/>
      <c r="UYQ109" s="154"/>
      <c r="UYR109" s="154"/>
      <c r="UYS109" s="154"/>
      <c r="UYT109" s="154"/>
      <c r="UYU109" s="154"/>
      <c r="UYV109" s="154"/>
      <c r="UYW109" s="154"/>
      <c r="UYX109" s="154"/>
      <c r="UYY109" s="154"/>
      <c r="UYZ109" s="154"/>
      <c r="UZA109" s="154"/>
      <c r="UZB109" s="154"/>
      <c r="UZC109" s="154"/>
      <c r="UZD109" s="154"/>
      <c r="UZE109" s="154"/>
      <c r="UZF109" s="154"/>
      <c r="UZG109" s="154"/>
      <c r="UZH109" s="154"/>
      <c r="UZI109" s="154"/>
      <c r="UZJ109" s="154"/>
      <c r="UZK109" s="154"/>
      <c r="UZL109" s="154"/>
      <c r="UZM109" s="154"/>
      <c r="UZN109" s="154"/>
      <c r="UZO109" s="154"/>
      <c r="UZP109" s="154"/>
      <c r="UZQ109" s="154"/>
      <c r="UZR109" s="154"/>
      <c r="UZS109" s="154"/>
      <c r="UZT109" s="154"/>
      <c r="UZU109" s="154"/>
      <c r="UZV109" s="154"/>
      <c r="UZW109" s="154"/>
      <c r="UZX109" s="154"/>
      <c r="UZY109" s="154"/>
      <c r="UZZ109" s="154"/>
      <c r="VAA109" s="154"/>
      <c r="VAB109" s="154"/>
      <c r="VAC109" s="154"/>
      <c r="VAD109" s="154"/>
      <c r="VAE109" s="154"/>
      <c r="VAF109" s="154"/>
      <c r="VAG109" s="154"/>
      <c r="VAH109" s="154"/>
      <c r="VAI109" s="154"/>
      <c r="VAJ109" s="154"/>
      <c r="VAK109" s="154"/>
      <c r="VAL109" s="154"/>
      <c r="VAM109" s="154"/>
      <c r="VAN109" s="154"/>
      <c r="VAO109" s="154"/>
      <c r="VAP109" s="154"/>
      <c r="VAQ109" s="154"/>
      <c r="VAR109" s="154"/>
      <c r="VAS109" s="154"/>
      <c r="VAT109" s="154"/>
      <c r="VAU109" s="154"/>
      <c r="VAV109" s="154"/>
      <c r="VAW109" s="154"/>
      <c r="VAX109" s="154"/>
      <c r="VAY109" s="154"/>
      <c r="VAZ109" s="154"/>
      <c r="VBA109" s="154"/>
      <c r="VBB109" s="154"/>
      <c r="VBC109" s="154"/>
      <c r="VBD109" s="154"/>
      <c r="VBE109" s="154"/>
      <c r="VBF109" s="154"/>
      <c r="VBG109" s="154"/>
      <c r="VBH109" s="154"/>
      <c r="VBI109" s="154"/>
      <c r="VBJ109" s="154"/>
      <c r="VBK109" s="154"/>
      <c r="VBL109" s="154"/>
      <c r="VBM109" s="154"/>
      <c r="VBN109" s="154"/>
      <c r="VBO109" s="154"/>
      <c r="VBP109" s="154"/>
      <c r="VBQ109" s="154"/>
      <c r="VBR109" s="154"/>
      <c r="VBS109" s="154"/>
      <c r="VBT109" s="154"/>
      <c r="VBU109" s="154"/>
      <c r="VBV109" s="154"/>
      <c r="VBW109" s="154"/>
      <c r="VBX109" s="154"/>
      <c r="VBY109" s="154"/>
      <c r="VBZ109" s="154"/>
      <c r="VCA109" s="154"/>
      <c r="VCB109" s="154"/>
      <c r="VCC109" s="154"/>
      <c r="VCD109" s="154"/>
      <c r="VCE109" s="154"/>
      <c r="VCF109" s="154"/>
      <c r="VCG109" s="154"/>
      <c r="VCH109" s="154"/>
      <c r="VCI109" s="154"/>
      <c r="VCJ109" s="154"/>
      <c r="VCK109" s="154"/>
      <c r="VCL109" s="154"/>
      <c r="VCM109" s="154"/>
      <c r="VCN109" s="154"/>
      <c r="VCO109" s="154"/>
      <c r="VCP109" s="154"/>
      <c r="VCQ109" s="154"/>
      <c r="VCR109" s="154"/>
      <c r="VCS109" s="154"/>
      <c r="VCT109" s="154"/>
      <c r="VCU109" s="154"/>
      <c r="VCV109" s="154"/>
      <c r="VCW109" s="154"/>
      <c r="VCX109" s="154"/>
      <c r="VCY109" s="154"/>
      <c r="VCZ109" s="154"/>
      <c r="VDA109" s="154"/>
      <c r="VDB109" s="154"/>
      <c r="VDC109" s="154"/>
      <c r="VDD109" s="154"/>
      <c r="VDE109" s="154"/>
      <c r="VDF109" s="154"/>
      <c r="VDG109" s="154"/>
      <c r="VDH109" s="154"/>
      <c r="VDI109" s="154"/>
      <c r="VDJ109" s="154"/>
      <c r="VDK109" s="154"/>
      <c r="VDL109" s="154"/>
      <c r="VDM109" s="154"/>
      <c r="VDN109" s="154"/>
      <c r="VDO109" s="154"/>
      <c r="VDP109" s="154"/>
      <c r="VDQ109" s="154"/>
      <c r="VDR109" s="154"/>
      <c r="VDS109" s="154"/>
      <c r="VDT109" s="154"/>
      <c r="VDU109" s="154"/>
      <c r="VDV109" s="154"/>
      <c r="VDW109" s="154"/>
      <c r="VDX109" s="154"/>
      <c r="VDY109" s="154"/>
      <c r="VDZ109" s="154"/>
      <c r="VEA109" s="154"/>
      <c r="VEB109" s="154"/>
      <c r="VEC109" s="154"/>
      <c r="VED109" s="154"/>
      <c r="VEE109" s="154"/>
      <c r="VEF109" s="154"/>
      <c r="VEG109" s="154"/>
      <c r="VEH109" s="154"/>
      <c r="VEI109" s="154"/>
      <c r="VEJ109" s="154"/>
      <c r="VEK109" s="154"/>
      <c r="VEL109" s="154"/>
      <c r="VEM109" s="154"/>
      <c r="VEN109" s="154"/>
      <c r="VEO109" s="154"/>
      <c r="VEP109" s="154"/>
      <c r="VEQ109" s="154"/>
      <c r="VER109" s="154"/>
      <c r="VES109" s="154"/>
      <c r="VET109" s="154"/>
      <c r="VEU109" s="154"/>
      <c r="VEV109" s="154"/>
      <c r="VEW109" s="154"/>
      <c r="VEX109" s="154"/>
      <c r="VEY109" s="154"/>
      <c r="VEZ109" s="154"/>
      <c r="VFA109" s="154"/>
      <c r="VFB109" s="154"/>
      <c r="VFC109" s="154"/>
      <c r="VFD109" s="154"/>
      <c r="VFE109" s="154"/>
      <c r="VFF109" s="154"/>
      <c r="VFG109" s="154"/>
      <c r="VFH109" s="154"/>
      <c r="VFI109" s="154"/>
      <c r="VFJ109" s="154"/>
      <c r="VFK109" s="154"/>
      <c r="VFL109" s="154"/>
      <c r="VFM109" s="154"/>
      <c r="VFN109" s="154"/>
      <c r="VFO109" s="154"/>
      <c r="VFP109" s="154"/>
      <c r="VFQ109" s="154"/>
      <c r="VFR109" s="154"/>
      <c r="VFS109" s="154"/>
      <c r="VFT109" s="154"/>
      <c r="VFU109" s="154"/>
      <c r="VFV109" s="154"/>
      <c r="VFW109" s="154"/>
      <c r="VFX109" s="154"/>
      <c r="VFY109" s="154"/>
      <c r="VFZ109" s="154"/>
      <c r="VGA109" s="154"/>
      <c r="VGB109" s="154"/>
      <c r="VGC109" s="154"/>
      <c r="VGD109" s="154"/>
      <c r="VGE109" s="154"/>
      <c r="VGF109" s="154"/>
      <c r="VGG109" s="154"/>
      <c r="VGH109" s="154"/>
      <c r="VGI109" s="154"/>
      <c r="VGJ109" s="154"/>
      <c r="VGK109" s="154"/>
      <c r="VGL109" s="154"/>
      <c r="VGM109" s="154"/>
      <c r="VGN109" s="154"/>
      <c r="VGO109" s="154"/>
      <c r="VGP109" s="154"/>
      <c r="VGQ109" s="154"/>
      <c r="VGR109" s="154"/>
      <c r="VGS109" s="154"/>
      <c r="VGT109" s="154"/>
      <c r="VGU109" s="154"/>
      <c r="VGV109" s="154"/>
      <c r="VGW109" s="154"/>
      <c r="VGX109" s="154"/>
      <c r="VGY109" s="154"/>
      <c r="VGZ109" s="154"/>
      <c r="VHA109" s="154"/>
      <c r="VHB109" s="154"/>
      <c r="VHC109" s="154"/>
      <c r="VHD109" s="154"/>
      <c r="VHE109" s="154"/>
      <c r="VHF109" s="154"/>
      <c r="VHG109" s="154"/>
      <c r="VHH109" s="154"/>
      <c r="VHI109" s="154"/>
      <c r="VHJ109" s="154"/>
      <c r="VHK109" s="154"/>
      <c r="VHL109" s="154"/>
      <c r="VHM109" s="154"/>
      <c r="VHN109" s="154"/>
      <c r="VHO109" s="154"/>
      <c r="VHP109" s="154"/>
      <c r="VHQ109" s="154"/>
      <c r="VHR109" s="154"/>
      <c r="VHS109" s="154"/>
      <c r="VHT109" s="154"/>
      <c r="VHU109" s="154"/>
      <c r="VHV109" s="154"/>
      <c r="VHW109" s="154"/>
      <c r="VHX109" s="154"/>
      <c r="VHY109" s="154"/>
      <c r="VHZ109" s="154"/>
      <c r="VIA109" s="154"/>
      <c r="VIB109" s="154"/>
      <c r="VIC109" s="154"/>
      <c r="VID109" s="154"/>
      <c r="VIE109" s="154"/>
      <c r="VIF109" s="154"/>
      <c r="VIG109" s="154"/>
      <c r="VIH109" s="154"/>
      <c r="VII109" s="154"/>
      <c r="VIJ109" s="154"/>
      <c r="VIK109" s="154"/>
      <c r="VIL109" s="154"/>
      <c r="VIM109" s="154"/>
      <c r="VIN109" s="154"/>
      <c r="VIO109" s="154"/>
      <c r="VIP109" s="154"/>
      <c r="VIQ109" s="154"/>
      <c r="VIR109" s="154"/>
      <c r="VIS109" s="154"/>
      <c r="VIT109" s="154"/>
      <c r="VIU109" s="154"/>
      <c r="VIV109" s="154"/>
      <c r="VIW109" s="154"/>
      <c r="VIX109" s="154"/>
      <c r="VIY109" s="154"/>
      <c r="VIZ109" s="154"/>
      <c r="VJA109" s="154"/>
      <c r="VJB109" s="154"/>
      <c r="VJC109" s="154"/>
      <c r="VJD109" s="154"/>
      <c r="VJE109" s="154"/>
      <c r="VJF109" s="154"/>
      <c r="VJG109" s="154"/>
      <c r="VJH109" s="154"/>
      <c r="VJI109" s="154"/>
      <c r="VJJ109" s="154"/>
      <c r="VJK109" s="154"/>
      <c r="VJL109" s="154"/>
      <c r="VJM109" s="154"/>
      <c r="VJN109" s="154"/>
      <c r="VJO109" s="154"/>
      <c r="VJP109" s="154"/>
      <c r="VJQ109" s="154"/>
      <c r="VJR109" s="154"/>
      <c r="VJS109" s="154"/>
      <c r="VJT109" s="154"/>
      <c r="VJU109" s="154"/>
      <c r="VJV109" s="154"/>
      <c r="VJW109" s="154"/>
      <c r="VJX109" s="154"/>
      <c r="VJY109" s="154"/>
      <c r="VJZ109" s="154"/>
      <c r="VKA109" s="154"/>
      <c r="VKB109" s="154"/>
      <c r="VKC109" s="154"/>
      <c r="VKD109" s="154"/>
      <c r="VKE109" s="154"/>
      <c r="VKF109" s="154"/>
      <c r="VKG109" s="154"/>
      <c r="VKH109" s="154"/>
      <c r="VKI109" s="154"/>
      <c r="VKJ109" s="154"/>
      <c r="VKK109" s="154"/>
      <c r="VKL109" s="154"/>
      <c r="VKM109" s="154"/>
      <c r="VKN109" s="154"/>
      <c r="VKO109" s="154"/>
      <c r="VKP109" s="154"/>
      <c r="VKQ109" s="154"/>
      <c r="VKR109" s="154"/>
      <c r="VKS109" s="154"/>
      <c r="VKT109" s="154"/>
      <c r="VKU109" s="154"/>
      <c r="VKV109" s="154"/>
      <c r="VKW109" s="154"/>
      <c r="VKX109" s="154"/>
      <c r="VKY109" s="154"/>
      <c r="VKZ109" s="154"/>
      <c r="VLA109" s="154"/>
      <c r="VLB109" s="154"/>
      <c r="VLC109" s="154"/>
      <c r="VLD109" s="154"/>
      <c r="VLE109" s="154"/>
      <c r="VLF109" s="154"/>
      <c r="VLG109" s="154"/>
      <c r="VLH109" s="154"/>
      <c r="VLI109" s="154"/>
      <c r="VLJ109" s="154"/>
      <c r="VLK109" s="154"/>
      <c r="VLL109" s="154"/>
      <c r="VLM109" s="154"/>
      <c r="VLN109" s="154"/>
      <c r="VLO109" s="154"/>
      <c r="VLP109" s="154"/>
      <c r="VLQ109" s="154"/>
      <c r="VLR109" s="154"/>
      <c r="VLS109" s="154"/>
      <c r="VLT109" s="154"/>
      <c r="VLU109" s="154"/>
      <c r="VLV109" s="154"/>
      <c r="VLW109" s="154"/>
      <c r="VLX109" s="154"/>
      <c r="VLY109" s="154"/>
      <c r="VLZ109" s="154"/>
      <c r="VMA109" s="154"/>
      <c r="VMB109" s="154"/>
      <c r="VMC109" s="154"/>
      <c r="VMD109" s="154"/>
      <c r="VME109" s="154"/>
      <c r="VMF109" s="154"/>
      <c r="VMG109" s="154"/>
      <c r="VMH109" s="154"/>
      <c r="VMI109" s="154"/>
      <c r="VMJ109" s="154"/>
      <c r="VMK109" s="154"/>
      <c r="VML109" s="154"/>
      <c r="VMM109" s="154"/>
      <c r="VMN109" s="154"/>
      <c r="VMO109" s="154"/>
      <c r="VMP109" s="154"/>
      <c r="VMQ109" s="154"/>
      <c r="VMR109" s="154"/>
      <c r="VMS109" s="154"/>
      <c r="VMT109" s="154"/>
      <c r="VMU109" s="154"/>
      <c r="VMV109" s="154"/>
      <c r="VMW109" s="154"/>
      <c r="VMX109" s="154"/>
      <c r="VMY109" s="154"/>
      <c r="VMZ109" s="154"/>
      <c r="VNA109" s="154"/>
      <c r="VNB109" s="154"/>
      <c r="VNC109" s="154"/>
      <c r="VND109" s="154"/>
      <c r="VNE109" s="154"/>
      <c r="VNF109" s="154"/>
      <c r="VNG109" s="154"/>
      <c r="VNH109" s="154"/>
      <c r="VNI109" s="154"/>
      <c r="VNJ109" s="154"/>
      <c r="VNK109" s="154"/>
      <c r="VNL109" s="154"/>
      <c r="VNM109" s="154"/>
      <c r="VNN109" s="154"/>
      <c r="VNO109" s="154"/>
      <c r="VNP109" s="154"/>
      <c r="VNQ109" s="154"/>
      <c r="VNR109" s="154"/>
      <c r="VNS109" s="154"/>
      <c r="VNT109" s="154"/>
      <c r="VNU109" s="154"/>
      <c r="VNV109" s="154"/>
      <c r="VNW109" s="154"/>
      <c r="VNX109" s="154"/>
      <c r="VNY109" s="154"/>
      <c r="VNZ109" s="154"/>
      <c r="VOA109" s="154"/>
      <c r="VOB109" s="154"/>
      <c r="VOC109" s="154"/>
      <c r="VOD109" s="154"/>
      <c r="VOE109" s="154"/>
      <c r="VOF109" s="154"/>
      <c r="VOG109" s="154"/>
      <c r="VOH109" s="154"/>
      <c r="VOI109" s="154"/>
      <c r="VOJ109" s="154"/>
      <c r="VOK109" s="154"/>
      <c r="VOL109" s="154"/>
      <c r="VOM109" s="154"/>
      <c r="VON109" s="154"/>
      <c r="VOO109" s="154"/>
      <c r="VOP109" s="154"/>
      <c r="VOQ109" s="154"/>
      <c r="VOR109" s="154"/>
      <c r="VOS109" s="154"/>
      <c r="VOT109" s="154"/>
      <c r="VOU109" s="154"/>
      <c r="VOV109" s="154"/>
      <c r="VOW109" s="154"/>
      <c r="VOX109" s="154"/>
      <c r="VOY109" s="154"/>
      <c r="VOZ109" s="154"/>
      <c r="VPA109" s="154"/>
      <c r="VPB109" s="154"/>
      <c r="VPC109" s="154"/>
      <c r="VPD109" s="154"/>
      <c r="VPE109" s="154"/>
      <c r="VPF109" s="154"/>
      <c r="VPG109" s="154"/>
      <c r="VPH109" s="154"/>
      <c r="VPI109" s="154"/>
      <c r="VPJ109" s="154"/>
      <c r="VPK109" s="154"/>
      <c r="VPL109" s="154"/>
      <c r="VPM109" s="154"/>
      <c r="VPN109" s="154"/>
      <c r="VPO109" s="154"/>
      <c r="VPP109" s="154"/>
      <c r="VPQ109" s="154"/>
      <c r="VPR109" s="154"/>
      <c r="VPS109" s="154"/>
      <c r="VPT109" s="154"/>
      <c r="VPU109" s="154"/>
      <c r="VPV109" s="154"/>
      <c r="VPW109" s="154"/>
      <c r="VPX109" s="154"/>
      <c r="VPY109" s="154"/>
      <c r="VPZ109" s="154"/>
      <c r="VQA109" s="154"/>
      <c r="VQB109" s="154"/>
      <c r="VQC109" s="154"/>
      <c r="VQD109" s="154"/>
      <c r="VQE109" s="154"/>
      <c r="VQF109" s="154"/>
      <c r="VQG109" s="154"/>
      <c r="VQH109" s="154"/>
      <c r="VQI109" s="154"/>
      <c r="VQJ109" s="154"/>
      <c r="VQK109" s="154"/>
      <c r="VQL109" s="154"/>
      <c r="VQM109" s="154"/>
      <c r="VQN109" s="154"/>
      <c r="VQO109" s="154"/>
      <c r="VQP109" s="154"/>
      <c r="VQQ109" s="154"/>
      <c r="VQR109" s="154"/>
      <c r="VQS109" s="154"/>
      <c r="VQT109" s="154"/>
      <c r="VQU109" s="154"/>
      <c r="VQV109" s="154"/>
      <c r="VQW109" s="154"/>
      <c r="VQX109" s="154"/>
      <c r="VQY109" s="154"/>
      <c r="VQZ109" s="154"/>
      <c r="VRA109" s="154"/>
      <c r="VRB109" s="154"/>
      <c r="VRC109" s="154"/>
      <c r="VRD109" s="154"/>
      <c r="VRE109" s="154"/>
      <c r="VRF109" s="154"/>
      <c r="VRG109" s="154"/>
      <c r="VRH109" s="154"/>
      <c r="VRI109" s="154"/>
      <c r="VRJ109" s="154"/>
      <c r="VRK109" s="154"/>
      <c r="VRL109" s="154"/>
      <c r="VRM109" s="154"/>
      <c r="VRN109" s="154"/>
      <c r="VRO109" s="154"/>
      <c r="VRP109" s="154"/>
      <c r="VRQ109" s="154"/>
      <c r="VRR109" s="154"/>
      <c r="VRS109" s="154"/>
      <c r="VRT109" s="154"/>
      <c r="VRU109" s="154"/>
      <c r="VRV109" s="154"/>
      <c r="VRW109" s="154"/>
      <c r="VRX109" s="154"/>
      <c r="VRY109" s="154"/>
      <c r="VRZ109" s="154"/>
      <c r="VSA109" s="154"/>
      <c r="VSB109" s="154"/>
      <c r="VSC109" s="154"/>
      <c r="VSD109" s="154"/>
      <c r="VSE109" s="154"/>
      <c r="VSF109" s="154"/>
      <c r="VSG109" s="154"/>
      <c r="VSH109" s="154"/>
      <c r="VSI109" s="154"/>
      <c r="VSJ109" s="154"/>
      <c r="VSK109" s="154"/>
      <c r="VSL109" s="154"/>
      <c r="VSM109" s="154"/>
      <c r="VSN109" s="154"/>
      <c r="VSO109" s="154"/>
      <c r="VSP109" s="154"/>
      <c r="VSQ109" s="154"/>
      <c r="VSR109" s="154"/>
      <c r="VSS109" s="154"/>
      <c r="VST109" s="154"/>
      <c r="VSU109" s="154"/>
      <c r="VSV109" s="154"/>
      <c r="VSW109" s="154"/>
      <c r="VSX109" s="154"/>
      <c r="VSY109" s="154"/>
      <c r="VSZ109" s="154"/>
      <c r="VTA109" s="154"/>
      <c r="VTB109" s="154"/>
      <c r="VTC109" s="154"/>
      <c r="VTD109" s="154"/>
      <c r="VTE109" s="154"/>
      <c r="VTF109" s="154"/>
      <c r="VTG109" s="154"/>
      <c r="VTH109" s="154"/>
      <c r="VTI109" s="154"/>
      <c r="VTJ109" s="154"/>
      <c r="VTK109" s="154"/>
      <c r="VTL109" s="154"/>
      <c r="VTM109" s="154"/>
      <c r="VTN109" s="154"/>
      <c r="VTO109" s="154"/>
      <c r="VTP109" s="154"/>
      <c r="VTQ109" s="154"/>
      <c r="VTR109" s="154"/>
      <c r="VTS109" s="154"/>
      <c r="VTT109" s="154"/>
      <c r="VTU109" s="154"/>
      <c r="VTV109" s="154"/>
      <c r="VTW109" s="154"/>
      <c r="VTX109" s="154"/>
      <c r="VTY109" s="154"/>
      <c r="VTZ109" s="154"/>
      <c r="VUA109" s="154"/>
      <c r="VUB109" s="154"/>
      <c r="VUC109" s="154"/>
      <c r="VUD109" s="154"/>
      <c r="VUE109" s="154"/>
      <c r="VUF109" s="154"/>
      <c r="VUG109" s="154"/>
      <c r="VUH109" s="154"/>
      <c r="VUI109" s="154"/>
      <c r="VUJ109" s="154"/>
      <c r="VUK109" s="154"/>
      <c r="VUL109" s="154"/>
      <c r="VUM109" s="154"/>
      <c r="VUN109" s="154"/>
      <c r="VUO109" s="154"/>
      <c r="VUP109" s="154"/>
      <c r="VUQ109" s="154"/>
      <c r="VUR109" s="154"/>
      <c r="VUS109" s="154"/>
      <c r="VUT109" s="154"/>
      <c r="VUU109" s="154"/>
      <c r="VUV109" s="154"/>
      <c r="VUW109" s="154"/>
      <c r="VUX109" s="154"/>
      <c r="VUY109" s="154"/>
      <c r="VUZ109" s="154"/>
      <c r="VVA109" s="154"/>
      <c r="VVB109" s="154"/>
      <c r="VVC109" s="154"/>
      <c r="VVD109" s="154"/>
      <c r="VVE109" s="154"/>
      <c r="VVF109" s="154"/>
      <c r="VVG109" s="154"/>
      <c r="VVH109" s="154"/>
      <c r="VVI109" s="154"/>
      <c r="VVJ109" s="154"/>
      <c r="VVK109" s="154"/>
      <c r="VVL109" s="154"/>
      <c r="VVM109" s="154"/>
      <c r="VVN109" s="154"/>
      <c r="VVO109" s="154"/>
      <c r="VVP109" s="154"/>
      <c r="VVQ109" s="154"/>
      <c r="VVR109" s="154"/>
      <c r="VVS109" s="154"/>
      <c r="VVT109" s="154"/>
      <c r="VVU109" s="154"/>
      <c r="VVV109" s="154"/>
      <c r="VVW109" s="154"/>
      <c r="VVX109" s="154"/>
      <c r="VVY109" s="154"/>
      <c r="VVZ109" s="154"/>
      <c r="VWA109" s="154"/>
      <c r="VWB109" s="154"/>
      <c r="VWC109" s="154"/>
      <c r="VWD109" s="154"/>
      <c r="VWE109" s="154"/>
      <c r="VWF109" s="154"/>
      <c r="VWG109" s="154"/>
      <c r="VWH109" s="154"/>
      <c r="VWI109" s="154"/>
      <c r="VWJ109" s="154"/>
      <c r="VWK109" s="154"/>
      <c r="VWL109" s="154"/>
      <c r="VWM109" s="154"/>
      <c r="VWN109" s="154"/>
      <c r="VWO109" s="154"/>
      <c r="VWP109" s="154"/>
      <c r="VWQ109" s="154"/>
      <c r="VWR109" s="154"/>
      <c r="VWS109" s="154"/>
      <c r="VWT109" s="154"/>
      <c r="VWU109" s="154"/>
      <c r="VWV109" s="154"/>
      <c r="VWW109" s="154"/>
      <c r="VWX109" s="154"/>
      <c r="VWY109" s="154"/>
      <c r="VWZ109" s="154"/>
      <c r="VXA109" s="154"/>
      <c r="VXB109" s="154"/>
      <c r="VXC109" s="154"/>
      <c r="VXD109" s="154"/>
      <c r="VXE109" s="154"/>
      <c r="VXF109" s="154"/>
      <c r="VXG109" s="154"/>
      <c r="VXH109" s="154"/>
      <c r="VXI109" s="154"/>
      <c r="VXJ109" s="154"/>
      <c r="VXK109" s="154"/>
      <c r="VXL109" s="154"/>
      <c r="VXM109" s="154"/>
      <c r="VXN109" s="154"/>
      <c r="VXO109" s="154"/>
      <c r="VXP109" s="154"/>
      <c r="VXQ109" s="154"/>
      <c r="VXR109" s="154"/>
      <c r="VXS109" s="154"/>
      <c r="VXT109" s="154"/>
      <c r="VXU109" s="154"/>
      <c r="VXV109" s="154"/>
      <c r="VXW109" s="154"/>
      <c r="VXX109" s="154"/>
      <c r="VXY109" s="154"/>
      <c r="VXZ109" s="154"/>
      <c r="VYA109" s="154"/>
      <c r="VYB109" s="154"/>
      <c r="VYC109" s="154"/>
      <c r="VYD109" s="154"/>
      <c r="VYE109" s="154"/>
      <c r="VYF109" s="154"/>
      <c r="VYG109" s="154"/>
      <c r="VYH109" s="154"/>
      <c r="VYI109" s="154"/>
      <c r="VYJ109" s="154"/>
      <c r="VYK109" s="154"/>
      <c r="VYL109" s="154"/>
      <c r="VYM109" s="154"/>
      <c r="VYN109" s="154"/>
      <c r="VYO109" s="154"/>
      <c r="VYP109" s="154"/>
      <c r="VYQ109" s="154"/>
      <c r="VYR109" s="154"/>
      <c r="VYS109" s="154"/>
      <c r="VYT109" s="154"/>
      <c r="VYU109" s="154"/>
      <c r="VYV109" s="154"/>
      <c r="VYW109" s="154"/>
      <c r="VYX109" s="154"/>
      <c r="VYY109" s="154"/>
      <c r="VYZ109" s="154"/>
      <c r="VZA109" s="154"/>
      <c r="VZB109" s="154"/>
      <c r="VZC109" s="154"/>
      <c r="VZD109" s="154"/>
      <c r="VZE109" s="154"/>
      <c r="VZF109" s="154"/>
      <c r="VZG109" s="154"/>
      <c r="VZH109" s="154"/>
      <c r="VZI109" s="154"/>
      <c r="VZJ109" s="154"/>
      <c r="VZK109" s="154"/>
      <c r="VZL109" s="154"/>
      <c r="VZM109" s="154"/>
      <c r="VZN109" s="154"/>
      <c r="VZO109" s="154"/>
      <c r="VZP109" s="154"/>
      <c r="VZQ109" s="154"/>
      <c r="VZR109" s="154"/>
      <c r="VZS109" s="154"/>
      <c r="VZT109" s="154"/>
      <c r="VZU109" s="154"/>
      <c r="VZV109" s="154"/>
      <c r="VZW109" s="154"/>
      <c r="VZX109" s="154"/>
      <c r="VZY109" s="154"/>
      <c r="VZZ109" s="154"/>
      <c r="WAA109" s="154"/>
      <c r="WAB109" s="154"/>
      <c r="WAC109" s="154"/>
      <c r="WAD109" s="154"/>
      <c r="WAE109" s="154"/>
      <c r="WAF109" s="154"/>
      <c r="WAG109" s="154"/>
      <c r="WAH109" s="154"/>
      <c r="WAI109" s="154"/>
      <c r="WAJ109" s="154"/>
      <c r="WAK109" s="154"/>
      <c r="WAL109" s="154"/>
      <c r="WAM109" s="154"/>
      <c r="WAN109" s="154"/>
      <c r="WAO109" s="154"/>
      <c r="WAP109" s="154"/>
      <c r="WAQ109" s="154"/>
      <c r="WAR109" s="154"/>
      <c r="WAS109" s="154"/>
      <c r="WAT109" s="154"/>
      <c r="WAU109" s="154"/>
      <c r="WAV109" s="154"/>
      <c r="WAW109" s="154"/>
      <c r="WAX109" s="154"/>
      <c r="WAY109" s="154"/>
      <c r="WAZ109" s="154"/>
      <c r="WBA109" s="154"/>
      <c r="WBB109" s="154"/>
      <c r="WBC109" s="154"/>
      <c r="WBD109" s="154"/>
      <c r="WBE109" s="154"/>
      <c r="WBF109" s="154"/>
      <c r="WBG109" s="154"/>
      <c r="WBH109" s="154"/>
      <c r="WBI109" s="154"/>
      <c r="WBJ109" s="154"/>
      <c r="WBK109" s="154"/>
      <c r="WBL109" s="154"/>
      <c r="WBM109" s="154"/>
      <c r="WBN109" s="154"/>
      <c r="WBO109" s="154"/>
      <c r="WBP109" s="154"/>
      <c r="WBQ109" s="154"/>
      <c r="WBR109" s="154"/>
      <c r="WBS109" s="154"/>
      <c r="WBT109" s="154"/>
      <c r="WBU109" s="154"/>
      <c r="WBV109" s="154"/>
      <c r="WBW109" s="154"/>
      <c r="WBX109" s="154"/>
      <c r="WBY109" s="154"/>
      <c r="WBZ109" s="154"/>
      <c r="WCA109" s="154"/>
      <c r="WCB109" s="154"/>
      <c r="WCC109" s="154"/>
      <c r="WCD109" s="154"/>
      <c r="WCE109" s="154"/>
      <c r="WCF109" s="154"/>
      <c r="WCG109" s="154"/>
      <c r="WCH109" s="154"/>
      <c r="WCI109" s="154"/>
      <c r="WCJ109" s="154"/>
      <c r="WCK109" s="154"/>
      <c r="WCL109" s="154"/>
      <c r="WCM109" s="154"/>
      <c r="WCN109" s="154"/>
      <c r="WCO109" s="154"/>
      <c r="WCP109" s="154"/>
      <c r="WCQ109" s="154"/>
      <c r="WCR109" s="154"/>
      <c r="WCS109" s="154"/>
      <c r="WCT109" s="154"/>
      <c r="WCU109" s="154"/>
      <c r="WCV109" s="154"/>
      <c r="WCW109" s="154"/>
      <c r="WCX109" s="154"/>
      <c r="WCY109" s="154"/>
      <c r="WCZ109" s="154"/>
      <c r="WDA109" s="154"/>
      <c r="WDB109" s="154"/>
      <c r="WDC109" s="154"/>
      <c r="WDD109" s="154"/>
      <c r="WDE109" s="154"/>
      <c r="WDF109" s="154"/>
      <c r="WDG109" s="154"/>
      <c r="WDH109" s="154"/>
      <c r="WDI109" s="154"/>
      <c r="WDJ109" s="154"/>
      <c r="WDK109" s="154"/>
      <c r="WDL109" s="154"/>
      <c r="WDM109" s="154"/>
      <c r="WDN109" s="154"/>
      <c r="WDO109" s="154"/>
      <c r="WDP109" s="154"/>
      <c r="WDQ109" s="154"/>
      <c r="WDR109" s="154"/>
      <c r="WDS109" s="154"/>
      <c r="WDT109" s="154"/>
      <c r="WDU109" s="154"/>
      <c r="WDV109" s="154"/>
      <c r="WDW109" s="154"/>
      <c r="WDX109" s="154"/>
      <c r="WDY109" s="154"/>
      <c r="WDZ109" s="154"/>
      <c r="WEA109" s="154"/>
      <c r="WEB109" s="154"/>
      <c r="WEC109" s="154"/>
      <c r="WED109" s="154"/>
      <c r="WEE109" s="154"/>
      <c r="WEF109" s="154"/>
      <c r="WEG109" s="154"/>
      <c r="WEH109" s="154"/>
      <c r="WEI109" s="154"/>
      <c r="WEJ109" s="154"/>
      <c r="WEK109" s="154"/>
      <c r="WEL109" s="154"/>
      <c r="WEM109" s="154"/>
      <c r="WEN109" s="154"/>
      <c r="WEO109" s="154"/>
      <c r="WEP109" s="154"/>
      <c r="WEQ109" s="154"/>
      <c r="WER109" s="154"/>
      <c r="WES109" s="154"/>
      <c r="WET109" s="154"/>
      <c r="WEU109" s="154"/>
      <c r="WEV109" s="154"/>
      <c r="WEW109" s="154"/>
      <c r="WEX109" s="154"/>
      <c r="WEY109" s="154"/>
      <c r="WEZ109" s="154"/>
      <c r="WFA109" s="154"/>
      <c r="WFB109" s="154"/>
      <c r="WFC109" s="154"/>
      <c r="WFD109" s="154"/>
      <c r="WFE109" s="154"/>
      <c r="WFF109" s="154"/>
      <c r="WFG109" s="154"/>
      <c r="WFH109" s="154"/>
      <c r="WFI109" s="154"/>
      <c r="WFJ109" s="154"/>
      <c r="WFK109" s="154"/>
      <c r="WFL109" s="154"/>
      <c r="WFM109" s="154"/>
      <c r="WFN109" s="154"/>
      <c r="WFO109" s="154"/>
      <c r="WFP109" s="154"/>
      <c r="WFQ109" s="154"/>
      <c r="WFR109" s="154"/>
      <c r="WFS109" s="154"/>
      <c r="WFT109" s="154"/>
      <c r="WFU109" s="154"/>
      <c r="WFV109" s="154"/>
      <c r="WFW109" s="154"/>
      <c r="WFX109" s="154"/>
      <c r="WFY109" s="154"/>
      <c r="WFZ109" s="154"/>
      <c r="WGA109" s="154"/>
      <c r="WGB109" s="154"/>
      <c r="WGC109" s="154"/>
      <c r="WGD109" s="154"/>
      <c r="WGE109" s="154"/>
      <c r="WGF109" s="154"/>
      <c r="WGG109" s="154"/>
      <c r="WGH109" s="154"/>
      <c r="WGI109" s="154"/>
      <c r="WGJ109" s="154"/>
      <c r="WGK109" s="154"/>
      <c r="WGL109" s="154"/>
      <c r="WGM109" s="154"/>
      <c r="WGN109" s="154"/>
      <c r="WGO109" s="154"/>
      <c r="WGP109" s="154"/>
      <c r="WGQ109" s="154"/>
      <c r="WGR109" s="154"/>
      <c r="WGS109" s="154"/>
      <c r="WGT109" s="154"/>
      <c r="WGU109" s="154"/>
      <c r="WGV109" s="154"/>
      <c r="WGW109" s="154"/>
      <c r="WGX109" s="154"/>
      <c r="WGY109" s="154"/>
      <c r="WGZ109" s="154"/>
      <c r="WHA109" s="154"/>
      <c r="WHB109" s="154"/>
      <c r="WHC109" s="154"/>
      <c r="WHD109" s="154"/>
      <c r="WHE109" s="154"/>
      <c r="WHF109" s="154"/>
      <c r="WHG109" s="154"/>
      <c r="WHH109" s="154"/>
      <c r="WHI109" s="154"/>
      <c r="WHJ109" s="154"/>
      <c r="WHK109" s="154"/>
      <c r="WHL109" s="154"/>
      <c r="WHM109" s="154"/>
      <c r="WHN109" s="154"/>
      <c r="WHO109" s="154"/>
      <c r="WHP109" s="154"/>
      <c r="WHQ109" s="154"/>
      <c r="WHR109" s="154"/>
      <c r="WHS109" s="154"/>
      <c r="WHT109" s="154"/>
      <c r="WHU109" s="154"/>
      <c r="WHV109" s="154"/>
      <c r="WHW109" s="154"/>
      <c r="WHX109" s="154"/>
      <c r="WHY109" s="154"/>
      <c r="WHZ109" s="154"/>
      <c r="WIA109" s="154"/>
      <c r="WIB109" s="154"/>
      <c r="WIC109" s="154"/>
      <c r="WID109" s="154"/>
      <c r="WIE109" s="154"/>
      <c r="WIF109" s="154"/>
      <c r="WIG109" s="154"/>
      <c r="WIH109" s="154"/>
      <c r="WII109" s="154"/>
      <c r="WIJ109" s="154"/>
      <c r="WIK109" s="154"/>
      <c r="WIL109" s="154"/>
      <c r="WIM109" s="154"/>
      <c r="WIN109" s="154"/>
      <c r="WIO109" s="154"/>
      <c r="WIP109" s="154"/>
      <c r="WIQ109" s="154"/>
      <c r="WIR109" s="154"/>
      <c r="WIS109" s="154"/>
      <c r="WIT109" s="154"/>
      <c r="WIU109" s="154"/>
      <c r="WIV109" s="154"/>
      <c r="WIW109" s="154"/>
      <c r="WIX109" s="154"/>
      <c r="WIY109" s="154"/>
      <c r="WIZ109" s="154"/>
      <c r="WJA109" s="154"/>
      <c r="WJB109" s="154"/>
      <c r="WJC109" s="154"/>
      <c r="WJD109" s="154"/>
      <c r="WJE109" s="154"/>
      <c r="WJF109" s="154"/>
      <c r="WJG109" s="154"/>
      <c r="WJH109" s="154"/>
      <c r="WJI109" s="154"/>
      <c r="WJJ109" s="154"/>
      <c r="WJK109" s="154"/>
      <c r="WJL109" s="154"/>
      <c r="WJM109" s="154"/>
      <c r="WJN109" s="154"/>
      <c r="WJO109" s="154"/>
      <c r="WJP109" s="154"/>
      <c r="WJQ109" s="154"/>
      <c r="WJR109" s="154"/>
      <c r="WJS109" s="154"/>
      <c r="WJT109" s="154"/>
      <c r="WJU109" s="154"/>
      <c r="WJV109" s="154"/>
      <c r="WJW109" s="154"/>
      <c r="WJX109" s="154"/>
      <c r="WJY109" s="154"/>
      <c r="WJZ109" s="154"/>
      <c r="WKA109" s="154"/>
      <c r="WKB109" s="154"/>
      <c r="WKC109" s="154"/>
      <c r="WKD109" s="154"/>
      <c r="WKE109" s="154"/>
      <c r="WKF109" s="154"/>
      <c r="WKG109" s="154"/>
      <c r="WKH109" s="154"/>
      <c r="WKI109" s="154"/>
      <c r="WKJ109" s="154"/>
      <c r="WKK109" s="154"/>
      <c r="WKL109" s="154"/>
      <c r="WKM109" s="154"/>
      <c r="WKN109" s="154"/>
      <c r="WKO109" s="154"/>
      <c r="WKP109" s="154"/>
      <c r="WKQ109" s="154"/>
      <c r="WKR109" s="154"/>
      <c r="WKS109" s="154"/>
      <c r="WKT109" s="154"/>
      <c r="WKU109" s="154"/>
      <c r="WKV109" s="154"/>
      <c r="WKW109" s="154"/>
      <c r="WKX109" s="154"/>
      <c r="WKY109" s="154"/>
      <c r="WKZ109" s="154"/>
      <c r="WLA109" s="154"/>
      <c r="WLB109" s="154"/>
      <c r="WLC109" s="154"/>
      <c r="WLD109" s="154"/>
      <c r="WLE109" s="154"/>
      <c r="WLF109" s="154"/>
      <c r="WLG109" s="154"/>
      <c r="WLH109" s="154"/>
      <c r="WLI109" s="154"/>
      <c r="WLJ109" s="154"/>
      <c r="WLK109" s="154"/>
      <c r="WLL109" s="154"/>
      <c r="WLM109" s="154"/>
      <c r="WLN109" s="154"/>
      <c r="WLO109" s="154"/>
      <c r="WLP109" s="154"/>
      <c r="WLQ109" s="154"/>
      <c r="WLR109" s="154"/>
      <c r="WLS109" s="154"/>
      <c r="WLT109" s="154"/>
      <c r="WLU109" s="154"/>
      <c r="WLV109" s="154"/>
      <c r="WLW109" s="154"/>
      <c r="WLX109" s="154"/>
      <c r="WLY109" s="154"/>
      <c r="WLZ109" s="154"/>
      <c r="WMA109" s="154"/>
      <c r="WMB109" s="154"/>
      <c r="WMC109" s="154"/>
      <c r="WMD109" s="154"/>
      <c r="WME109" s="154"/>
      <c r="WMF109" s="154"/>
      <c r="WMG109" s="154"/>
      <c r="WMH109" s="154"/>
      <c r="WMI109" s="154"/>
      <c r="WMJ109" s="154"/>
      <c r="WMK109" s="154"/>
      <c r="WML109" s="154"/>
      <c r="WMM109" s="154"/>
      <c r="WMN109" s="154"/>
      <c r="WMO109" s="154"/>
      <c r="WMP109" s="154"/>
      <c r="WMQ109" s="154"/>
      <c r="WMR109" s="154"/>
      <c r="WMS109" s="154"/>
      <c r="WMT109" s="154"/>
      <c r="WMU109" s="154"/>
      <c r="WMV109" s="154"/>
      <c r="WMW109" s="154"/>
      <c r="WMX109" s="154"/>
      <c r="WMY109" s="154"/>
      <c r="WMZ109" s="154"/>
      <c r="WNA109" s="154"/>
      <c r="WNB109" s="154"/>
      <c r="WNC109" s="154"/>
      <c r="WND109" s="154"/>
      <c r="WNE109" s="154"/>
      <c r="WNF109" s="154"/>
      <c r="WNG109" s="154"/>
      <c r="WNH109" s="154"/>
      <c r="WNI109" s="154"/>
      <c r="WNJ109" s="154"/>
      <c r="WNK109" s="154"/>
      <c r="WNL109" s="154"/>
      <c r="WNM109" s="154"/>
      <c r="WNN109" s="154"/>
      <c r="WNO109" s="154"/>
      <c r="WNP109" s="154"/>
      <c r="WNQ109" s="154"/>
      <c r="WNR109" s="154"/>
      <c r="WNS109" s="154"/>
      <c r="WNT109" s="154"/>
      <c r="WNU109" s="154"/>
      <c r="WNV109" s="154"/>
      <c r="WNW109" s="154"/>
      <c r="WNX109" s="154"/>
      <c r="WNY109" s="154"/>
      <c r="WNZ109" s="154"/>
      <c r="WOA109" s="154"/>
      <c r="WOB109" s="154"/>
      <c r="WOC109" s="154"/>
      <c r="WOD109" s="154"/>
      <c r="WOE109" s="154"/>
      <c r="WOF109" s="154"/>
      <c r="WOG109" s="154"/>
      <c r="WOH109" s="154"/>
      <c r="WOI109" s="154"/>
      <c r="WOJ109" s="154"/>
      <c r="WOK109" s="154"/>
      <c r="WOL109" s="154"/>
      <c r="WOM109" s="154"/>
      <c r="WON109" s="154"/>
      <c r="WOO109" s="154"/>
      <c r="WOP109" s="154"/>
      <c r="WOQ109" s="154"/>
      <c r="WOR109" s="154"/>
      <c r="WOS109" s="154"/>
      <c r="WOT109" s="154"/>
      <c r="WOU109" s="154"/>
      <c r="WOV109" s="154"/>
      <c r="WOW109" s="154"/>
      <c r="WOX109" s="154"/>
      <c r="WOY109" s="154"/>
      <c r="WOZ109" s="154"/>
      <c r="WPA109" s="154"/>
      <c r="WPB109" s="154"/>
      <c r="WPC109" s="154"/>
      <c r="WPD109" s="154"/>
      <c r="WPE109" s="154"/>
      <c r="WPF109" s="154"/>
      <c r="WPG109" s="154"/>
      <c r="WPH109" s="154"/>
      <c r="WPI109" s="154"/>
      <c r="WPJ109" s="154"/>
      <c r="WPK109" s="154"/>
      <c r="WPL109" s="154"/>
      <c r="WPM109" s="154"/>
      <c r="WPN109" s="154"/>
      <c r="WPO109" s="154"/>
      <c r="WPP109" s="154"/>
      <c r="WPQ109" s="154"/>
      <c r="WPR109" s="154"/>
      <c r="WPS109" s="154"/>
      <c r="WPT109" s="154"/>
      <c r="WPU109" s="154"/>
      <c r="WPV109" s="154"/>
      <c r="WPW109" s="154"/>
      <c r="WPX109" s="154"/>
      <c r="WPY109" s="154"/>
      <c r="WPZ109" s="154"/>
      <c r="WQA109" s="154"/>
      <c r="WQB109" s="154"/>
      <c r="WQC109" s="154"/>
      <c r="WQD109" s="154"/>
      <c r="WQE109" s="154"/>
      <c r="WQF109" s="154"/>
      <c r="WQG109" s="154"/>
      <c r="WQH109" s="154"/>
      <c r="WQI109" s="154"/>
      <c r="WQJ109" s="154"/>
      <c r="WQK109" s="154"/>
      <c r="WQL109" s="154"/>
      <c r="WQM109" s="154"/>
      <c r="WQN109" s="154"/>
      <c r="WQO109" s="154"/>
      <c r="WQP109" s="154"/>
      <c r="WQQ109" s="154"/>
      <c r="WQR109" s="154"/>
      <c r="WQS109" s="154"/>
      <c r="WQT109" s="154"/>
      <c r="WQU109" s="154"/>
      <c r="WQV109" s="154"/>
      <c r="WQW109" s="154"/>
      <c r="WQX109" s="154"/>
      <c r="WQY109" s="154"/>
      <c r="WQZ109" s="154"/>
      <c r="WRA109" s="154"/>
      <c r="WRB109" s="154"/>
      <c r="WRC109" s="154"/>
      <c r="WRD109" s="154"/>
      <c r="WRE109" s="154"/>
      <c r="WRF109" s="154"/>
      <c r="WRG109" s="154"/>
      <c r="WRH109" s="154"/>
      <c r="WRI109" s="154"/>
      <c r="WRJ109" s="154"/>
      <c r="WRK109" s="154"/>
      <c r="WRL109" s="154"/>
      <c r="WRM109" s="154"/>
      <c r="WRN109" s="154"/>
      <c r="WRO109" s="154"/>
      <c r="WRP109" s="154"/>
      <c r="WRQ109" s="154"/>
      <c r="WRR109" s="154"/>
      <c r="WRS109" s="154"/>
      <c r="WRT109" s="154"/>
      <c r="WRU109" s="154"/>
      <c r="WRV109" s="154"/>
      <c r="WRW109" s="154"/>
      <c r="WRX109" s="154"/>
      <c r="WRY109" s="154"/>
      <c r="WRZ109" s="154"/>
      <c r="WSA109" s="154"/>
      <c r="WSB109" s="154"/>
      <c r="WSC109" s="154"/>
      <c r="WSD109" s="154"/>
      <c r="WSE109" s="154"/>
      <c r="WSF109" s="154"/>
      <c r="WSG109" s="154"/>
      <c r="WSH109" s="154"/>
      <c r="WSI109" s="154"/>
      <c r="WSJ109" s="154"/>
      <c r="WSK109" s="154"/>
      <c r="WSL109" s="154"/>
      <c r="WSM109" s="154"/>
      <c r="WSN109" s="154"/>
      <c r="WSO109" s="154"/>
      <c r="WSP109" s="154"/>
      <c r="WSQ109" s="154"/>
      <c r="WSR109" s="154"/>
      <c r="WSS109" s="154"/>
      <c r="WST109" s="154"/>
      <c r="WSU109" s="154"/>
      <c r="WSV109" s="154"/>
      <c r="WSW109" s="154"/>
      <c r="WSX109" s="154"/>
      <c r="WSY109" s="154"/>
      <c r="WSZ109" s="154"/>
      <c r="WTA109" s="154"/>
      <c r="WTB109" s="154"/>
      <c r="WTC109" s="154"/>
      <c r="WTD109" s="154"/>
      <c r="WTE109" s="154"/>
      <c r="WTF109" s="154"/>
      <c r="WTG109" s="154"/>
      <c r="WTH109" s="154"/>
      <c r="WTI109" s="154"/>
      <c r="WTJ109" s="154"/>
      <c r="WTK109" s="154"/>
      <c r="WTL109" s="154"/>
      <c r="WTM109" s="154"/>
      <c r="WTN109" s="154"/>
      <c r="WTO109" s="154"/>
      <c r="WTP109" s="154"/>
      <c r="WTQ109" s="154"/>
      <c r="WTR109" s="154"/>
      <c r="WTS109" s="154"/>
      <c r="WTT109" s="154"/>
      <c r="WTU109" s="154"/>
      <c r="WTV109" s="154"/>
      <c r="WTW109" s="154"/>
      <c r="WTX109" s="154"/>
      <c r="WTY109" s="154"/>
      <c r="WTZ109" s="154"/>
      <c r="WUA109" s="154"/>
      <c r="WUB109" s="154"/>
      <c r="WUC109" s="154"/>
      <c r="WUD109" s="154"/>
      <c r="WUE109" s="154"/>
      <c r="WUF109" s="154"/>
      <c r="WUG109" s="154"/>
      <c r="WUH109" s="154"/>
      <c r="WUI109" s="154"/>
      <c r="WUJ109" s="154"/>
      <c r="WUK109" s="154"/>
      <c r="WUL109" s="154"/>
      <c r="WUM109" s="154"/>
      <c r="WUN109" s="154"/>
      <c r="WUO109" s="154"/>
      <c r="WUP109" s="154"/>
      <c r="WUQ109" s="154"/>
      <c r="WUR109" s="154"/>
      <c r="WUS109" s="154"/>
      <c r="WUT109" s="154"/>
      <c r="WUU109" s="154"/>
      <c r="WUV109" s="154"/>
      <c r="WUW109" s="154"/>
      <c r="WUX109" s="154"/>
      <c r="WUY109" s="154"/>
      <c r="WUZ109" s="154"/>
      <c r="WVA109" s="154"/>
      <c r="WVB109" s="154"/>
      <c r="WVC109" s="154"/>
      <c r="WVD109" s="154"/>
      <c r="WVE109" s="154"/>
      <c r="WVF109" s="154"/>
      <c r="WVG109" s="154"/>
      <c r="WVH109" s="154"/>
      <c r="WVI109" s="154"/>
      <c r="WVJ109" s="154"/>
      <c r="WVK109" s="154"/>
      <c r="WVL109" s="154"/>
      <c r="WVM109" s="154"/>
      <c r="WVN109" s="154"/>
      <c r="WVO109" s="154"/>
      <c r="WVP109" s="154"/>
      <c r="WVQ109" s="154"/>
      <c r="WVR109" s="154"/>
      <c r="WVS109" s="154"/>
      <c r="WVT109" s="154"/>
      <c r="WVU109" s="154"/>
      <c r="WVV109" s="154"/>
      <c r="WVW109" s="154"/>
      <c r="WVX109" s="154"/>
      <c r="WVY109" s="154"/>
      <c r="WVZ109" s="154"/>
      <c r="WWA109" s="154"/>
      <c r="WWB109" s="154"/>
      <c r="WWC109" s="154"/>
      <c r="WWD109" s="154"/>
      <c r="WWE109" s="154"/>
      <c r="WWF109" s="154"/>
      <c r="WWG109" s="154"/>
      <c r="WWH109" s="154"/>
      <c r="WWI109" s="154"/>
      <c r="WWJ109" s="154"/>
      <c r="WWK109" s="154"/>
      <c r="WWL109" s="154"/>
      <c r="WWM109" s="154"/>
      <c r="WWN109" s="154"/>
      <c r="WWO109" s="154"/>
      <c r="WWP109" s="154"/>
      <c r="WWQ109" s="154"/>
      <c r="WWR109" s="154"/>
      <c r="WWS109" s="154"/>
      <c r="WWT109" s="154"/>
      <c r="WWU109" s="154"/>
      <c r="WWV109" s="154"/>
      <c r="WWW109" s="154"/>
      <c r="WWX109" s="154"/>
      <c r="WWY109" s="154"/>
      <c r="WWZ109" s="154"/>
      <c r="WXA109" s="154"/>
      <c r="WXB109" s="154"/>
      <c r="WXC109" s="154"/>
      <c r="WXD109" s="154"/>
      <c r="WXE109" s="154"/>
      <c r="WXF109" s="154"/>
      <c r="WXG109" s="154"/>
      <c r="WXH109" s="154"/>
      <c r="WXI109" s="154"/>
      <c r="WXJ109" s="154"/>
      <c r="WXK109" s="154"/>
      <c r="WXL109" s="154"/>
      <c r="WXM109" s="154"/>
      <c r="WXN109" s="154"/>
      <c r="WXO109" s="154"/>
      <c r="WXP109" s="154"/>
      <c r="WXQ109" s="154"/>
      <c r="WXR109" s="154"/>
      <c r="WXS109" s="154"/>
      <c r="WXT109" s="154"/>
      <c r="WXU109" s="154"/>
      <c r="WXV109" s="154"/>
      <c r="WXW109" s="154"/>
      <c r="WXX109" s="154"/>
      <c r="WXY109" s="154"/>
      <c r="WXZ109" s="154"/>
      <c r="WYA109" s="154"/>
      <c r="WYB109" s="154"/>
      <c r="WYC109" s="154"/>
      <c r="WYD109" s="154"/>
      <c r="WYE109" s="154"/>
      <c r="WYF109" s="154"/>
      <c r="WYG109" s="154"/>
      <c r="WYH109" s="154"/>
      <c r="WYI109" s="154"/>
      <c r="WYJ109" s="154"/>
      <c r="WYK109" s="154"/>
      <c r="WYL109" s="154"/>
      <c r="WYM109" s="154"/>
      <c r="WYN109" s="154"/>
      <c r="WYO109" s="154"/>
      <c r="WYP109" s="154"/>
      <c r="WYQ109" s="154"/>
      <c r="WYR109" s="154"/>
      <c r="WYS109" s="154"/>
      <c r="WYT109" s="154"/>
      <c r="WYU109" s="154"/>
      <c r="WYV109" s="154"/>
      <c r="WYW109" s="154"/>
      <c r="WYX109" s="154"/>
      <c r="WYY109" s="154"/>
      <c r="WYZ109" s="154"/>
      <c r="WZA109" s="154"/>
      <c r="WZB109" s="154"/>
      <c r="WZC109" s="154"/>
      <c r="WZD109" s="154"/>
      <c r="WZE109" s="154"/>
      <c r="WZF109" s="154"/>
      <c r="WZG109" s="154"/>
      <c r="WZH109" s="154"/>
      <c r="WZI109" s="154"/>
      <c r="WZJ109" s="154"/>
      <c r="WZK109" s="154"/>
      <c r="WZL109" s="154"/>
      <c r="WZM109" s="154"/>
      <c r="WZN109" s="154"/>
      <c r="WZO109" s="154"/>
      <c r="WZP109" s="154"/>
      <c r="WZQ109" s="154"/>
      <c r="WZR109" s="154"/>
      <c r="WZS109" s="154"/>
      <c r="WZT109" s="154"/>
      <c r="WZU109" s="154"/>
      <c r="WZV109" s="154"/>
      <c r="WZW109" s="154"/>
      <c r="WZX109" s="154"/>
      <c r="WZY109" s="154"/>
      <c r="WZZ109" s="154"/>
      <c r="XAA109" s="154"/>
      <c r="XAB109" s="154"/>
      <c r="XAC109" s="154"/>
      <c r="XAD109" s="154"/>
      <c r="XAE109" s="154"/>
      <c r="XAF109" s="154"/>
      <c r="XAG109" s="154"/>
      <c r="XAH109" s="154"/>
      <c r="XAI109" s="154"/>
      <c r="XAJ109" s="154"/>
      <c r="XAK109" s="154"/>
      <c r="XAL109" s="154"/>
      <c r="XAM109" s="154"/>
      <c r="XAN109" s="154"/>
      <c r="XAO109" s="154"/>
      <c r="XAP109" s="154"/>
      <c r="XAQ109" s="154"/>
      <c r="XAR109" s="154"/>
      <c r="XAS109" s="154"/>
      <c r="XAT109" s="154"/>
      <c r="XAU109" s="154"/>
      <c r="XAV109" s="154"/>
      <c r="XAW109" s="154"/>
      <c r="XAX109" s="154"/>
      <c r="XAY109" s="154"/>
      <c r="XAZ109" s="154"/>
      <c r="XBA109" s="154"/>
      <c r="XBB109" s="154"/>
      <c r="XBC109" s="154"/>
      <c r="XBD109" s="154"/>
      <c r="XBE109" s="154"/>
      <c r="XBF109" s="154"/>
      <c r="XBG109" s="154"/>
      <c r="XBH109" s="154"/>
      <c r="XBI109" s="154"/>
      <c r="XBJ109" s="154"/>
      <c r="XBK109" s="154"/>
      <c r="XBL109" s="154"/>
      <c r="XBM109" s="154"/>
      <c r="XBN109" s="154"/>
      <c r="XBO109" s="154"/>
      <c r="XBP109" s="154"/>
      <c r="XBQ109" s="154"/>
      <c r="XBR109" s="154"/>
      <c r="XBS109" s="154"/>
      <c r="XBT109" s="154"/>
      <c r="XBU109" s="154"/>
      <c r="XBV109" s="154"/>
      <c r="XBW109" s="154"/>
      <c r="XBX109" s="154"/>
      <c r="XBY109" s="154"/>
      <c r="XBZ109" s="154"/>
      <c r="XCA109" s="154"/>
      <c r="XCB109" s="154"/>
      <c r="XCC109" s="154"/>
      <c r="XCD109" s="154"/>
      <c r="XCE109" s="154"/>
      <c r="XCF109" s="154"/>
      <c r="XCG109" s="154"/>
      <c r="XCH109" s="154"/>
      <c r="XCI109" s="154"/>
      <c r="XCJ109" s="154"/>
      <c r="XCK109" s="154"/>
      <c r="XCL109" s="154"/>
      <c r="XCM109" s="154"/>
      <c r="XCN109" s="154"/>
      <c r="XCO109" s="154"/>
      <c r="XCP109" s="154"/>
      <c r="XCQ109" s="154"/>
      <c r="XCR109" s="154"/>
      <c r="XCS109" s="154"/>
      <c r="XCT109" s="154"/>
      <c r="XCU109" s="154"/>
      <c r="XCV109" s="154"/>
      <c r="XCW109" s="154"/>
      <c r="XCX109" s="154"/>
      <c r="XCY109" s="154"/>
      <c r="XCZ109" s="154"/>
      <c r="XDA109" s="154"/>
      <c r="XDB109" s="154"/>
      <c r="XDC109" s="154"/>
      <c r="XDD109" s="154"/>
      <c r="XDE109" s="154"/>
      <c r="XDF109" s="154"/>
      <c r="XDG109" s="154"/>
      <c r="XDH109" s="154"/>
      <c r="XDI109" s="154"/>
      <c r="XDJ109" s="154"/>
      <c r="XDK109" s="154"/>
      <c r="XDL109" s="154"/>
      <c r="XDM109" s="154"/>
      <c r="XDN109" s="154"/>
      <c r="XDO109" s="154"/>
      <c r="XDP109" s="154"/>
      <c r="XDQ109" s="154"/>
      <c r="XDR109" s="154"/>
      <c r="XDS109" s="154"/>
      <c r="XDT109" s="154"/>
      <c r="XDU109" s="154"/>
      <c r="XDV109" s="154"/>
      <c r="XDW109" s="154"/>
      <c r="XDX109" s="154"/>
      <c r="XDY109" s="154"/>
      <c r="XDZ109" s="154"/>
      <c r="XEA109" s="154"/>
      <c r="XEB109" s="154"/>
      <c r="XEC109" s="154"/>
      <c r="XED109" s="154"/>
      <c r="XEE109" s="154"/>
      <c r="XEF109" s="154"/>
      <c r="XEG109" s="154"/>
      <c r="XEH109" s="154"/>
      <c r="XEI109" s="154"/>
      <c r="XEJ109" s="154"/>
      <c r="XEK109" s="154"/>
      <c r="XEL109" s="154"/>
      <c r="XEM109" s="154"/>
      <c r="XEN109" s="154"/>
      <c r="XEO109" s="154"/>
      <c r="XEP109" s="154"/>
      <c r="XEQ109" s="154"/>
      <c r="XER109" s="154"/>
      <c r="XES109" s="154"/>
      <c r="XET109" s="154"/>
      <c r="XEU109" s="154"/>
      <c r="XEV109" s="154"/>
      <c r="XEW109" s="154"/>
      <c r="XEX109" s="154"/>
      <c r="XEY109" s="154"/>
      <c r="XEZ109" s="154"/>
      <c r="XFA109" s="154"/>
      <c r="XFB109" s="154"/>
      <c r="XFC109" s="154"/>
      <c r="XFD109" s="154"/>
    </row>
    <row r="110" spans="1:16384" ht="12.4">
      <c r="C110" s="140"/>
      <c r="D110" s="140"/>
      <c r="E110" s="140"/>
      <c r="F110" s="140"/>
      <c r="G110" s="140"/>
      <c r="H110" s="140"/>
      <c r="I110" s="140"/>
      <c r="J110" s="140"/>
      <c r="K110" s="141"/>
      <c r="L110" s="141"/>
      <c r="M110" s="141"/>
      <c r="N110" s="333"/>
    </row>
    <row r="111" spans="1:16384" ht="12.4">
      <c r="A111" s="152" t="s">
        <v>325</v>
      </c>
      <c r="B111" s="139"/>
      <c r="C111" s="140"/>
      <c r="D111" s="140"/>
      <c r="E111" s="140"/>
      <c r="F111" s="140"/>
      <c r="G111" s="140"/>
      <c r="H111" s="140"/>
      <c r="I111" s="140"/>
      <c r="J111" s="140"/>
      <c r="K111" s="141"/>
      <c r="L111" s="141"/>
      <c r="M111" s="141"/>
      <c r="N111" s="333"/>
    </row>
    <row r="112" spans="1:16384" ht="13.5" customHeight="1">
      <c r="A112" s="140" t="s">
        <v>546</v>
      </c>
      <c r="B112" s="139" t="s">
        <v>282</v>
      </c>
      <c r="C112" s="118" t="s">
        <v>1</v>
      </c>
      <c r="D112" s="140"/>
      <c r="E112" s="140"/>
      <c r="F112" s="70"/>
      <c r="G112" s="70"/>
      <c r="H112" s="70"/>
      <c r="I112" s="70"/>
      <c r="J112" s="70"/>
      <c r="K112" s="70"/>
      <c r="L112" s="70"/>
      <c r="M112" s="70"/>
      <c r="N112" s="333" t="s">
        <v>282</v>
      </c>
    </row>
    <row r="113" spans="1:14" ht="13.5" customHeight="1">
      <c r="A113" s="140" t="s">
        <v>547</v>
      </c>
      <c r="B113" s="139" t="s">
        <v>283</v>
      </c>
      <c r="C113" s="118" t="s">
        <v>1</v>
      </c>
      <c r="D113" s="140"/>
      <c r="E113" s="140"/>
      <c r="F113" s="70"/>
      <c r="G113" s="70"/>
      <c r="H113" s="70"/>
      <c r="I113" s="70"/>
      <c r="J113" s="70"/>
      <c r="K113" s="70"/>
      <c r="L113" s="70"/>
      <c r="M113" s="70"/>
      <c r="N113" s="333" t="s">
        <v>283</v>
      </c>
    </row>
    <row r="114" spans="1:14" ht="13.5" customHeight="1">
      <c r="A114" s="141" t="s">
        <v>548</v>
      </c>
      <c r="B114" s="139" t="s">
        <v>334</v>
      </c>
      <c r="C114" s="118" t="s">
        <v>1</v>
      </c>
      <c r="D114" s="140"/>
      <c r="E114" s="140"/>
      <c r="F114" s="70"/>
      <c r="G114" s="70"/>
      <c r="H114" s="70"/>
      <c r="I114" s="70"/>
      <c r="J114" s="70"/>
      <c r="K114" s="70"/>
      <c r="L114" s="70"/>
      <c r="M114" s="70"/>
      <c r="N114" s="333" t="s">
        <v>334</v>
      </c>
    </row>
    <row r="115" spans="1:14" ht="13.5" customHeight="1">
      <c r="A115" s="141" t="s">
        <v>549</v>
      </c>
      <c r="B115" s="139" t="s">
        <v>290</v>
      </c>
      <c r="C115" s="118" t="s">
        <v>1</v>
      </c>
      <c r="D115" s="140"/>
      <c r="E115" s="140"/>
      <c r="F115" s="70"/>
      <c r="G115" s="70"/>
      <c r="H115" s="70"/>
      <c r="I115" s="70"/>
      <c r="J115" s="70"/>
      <c r="K115" s="70"/>
      <c r="L115" s="70"/>
      <c r="M115" s="70"/>
      <c r="N115" s="333" t="s">
        <v>290</v>
      </c>
    </row>
    <row r="116" spans="1:14" ht="13.5" customHeight="1">
      <c r="A116" s="141" t="s">
        <v>550</v>
      </c>
      <c r="B116" s="139" t="s">
        <v>291</v>
      </c>
      <c r="C116" s="118" t="s">
        <v>1</v>
      </c>
      <c r="D116" s="140"/>
      <c r="E116" s="140"/>
      <c r="F116" s="70"/>
      <c r="G116" s="70"/>
      <c r="H116" s="70"/>
      <c r="I116" s="70"/>
      <c r="J116" s="70"/>
      <c r="K116" s="70"/>
      <c r="L116" s="70"/>
      <c r="M116" s="70"/>
      <c r="N116" s="333" t="s">
        <v>291</v>
      </c>
    </row>
    <row r="117" spans="1:14" ht="13.5" customHeight="1">
      <c r="A117" s="141" t="s">
        <v>551</v>
      </c>
      <c r="B117" s="139" t="s">
        <v>301</v>
      </c>
      <c r="C117" s="118" t="s">
        <v>1</v>
      </c>
      <c r="D117" s="140"/>
      <c r="E117" s="140"/>
      <c r="F117" s="70"/>
      <c r="G117" s="70"/>
      <c r="H117" s="70"/>
      <c r="I117" s="70"/>
      <c r="J117" s="70"/>
      <c r="K117" s="70"/>
      <c r="L117" s="70"/>
      <c r="M117" s="70"/>
      <c r="N117" s="333" t="s">
        <v>301</v>
      </c>
    </row>
    <row r="118" spans="1:14" ht="13.5" customHeight="1">
      <c r="A118" s="141" t="s">
        <v>552</v>
      </c>
      <c r="B118" s="139" t="s">
        <v>302</v>
      </c>
      <c r="C118" s="118" t="s">
        <v>1</v>
      </c>
      <c r="D118" s="140"/>
      <c r="E118" s="140"/>
      <c r="F118" s="70"/>
      <c r="G118" s="70"/>
      <c r="H118" s="70"/>
      <c r="I118" s="70"/>
      <c r="J118" s="70"/>
      <c r="K118" s="70"/>
      <c r="L118" s="70"/>
      <c r="M118" s="70"/>
      <c r="N118" s="333" t="s">
        <v>302</v>
      </c>
    </row>
    <row r="119" spans="1:14" ht="13.5" customHeight="1">
      <c r="A119" s="141" t="s">
        <v>553</v>
      </c>
      <c r="B119" s="139" t="s">
        <v>303</v>
      </c>
      <c r="C119" s="118" t="s">
        <v>1</v>
      </c>
      <c r="D119" s="140"/>
      <c r="E119" s="140"/>
      <c r="F119" s="70"/>
      <c r="G119" s="70"/>
      <c r="H119" s="70"/>
      <c r="I119" s="70"/>
      <c r="J119" s="70"/>
      <c r="K119" s="70"/>
      <c r="L119" s="70"/>
      <c r="M119" s="70"/>
      <c r="N119" s="333" t="s">
        <v>303</v>
      </c>
    </row>
    <row r="120" spans="1:14" ht="13.5" customHeight="1">
      <c r="A120" s="141" t="s">
        <v>554</v>
      </c>
      <c r="B120" s="139" t="s">
        <v>333</v>
      </c>
      <c r="C120" s="118" t="s">
        <v>1</v>
      </c>
      <c r="D120" s="140"/>
      <c r="E120" s="140"/>
      <c r="F120" s="70"/>
      <c r="G120" s="70"/>
      <c r="H120" s="70"/>
      <c r="I120" s="70"/>
      <c r="J120" s="70"/>
      <c r="K120" s="70"/>
      <c r="L120" s="70"/>
      <c r="M120" s="70"/>
      <c r="N120" s="333" t="s">
        <v>333</v>
      </c>
    </row>
    <row r="121" spans="1:14" ht="13.5" customHeight="1">
      <c r="A121" s="141" t="s">
        <v>555</v>
      </c>
      <c r="B121" s="139" t="s">
        <v>304</v>
      </c>
      <c r="C121" s="118" t="s">
        <v>1</v>
      </c>
      <c r="D121" s="140"/>
      <c r="E121" s="140"/>
      <c r="F121" s="70"/>
      <c r="G121" s="70"/>
      <c r="H121" s="70"/>
      <c r="I121" s="70"/>
      <c r="J121" s="70"/>
      <c r="K121" s="70"/>
      <c r="L121" s="70"/>
      <c r="M121" s="70"/>
      <c r="N121" s="333" t="s">
        <v>304</v>
      </c>
    </row>
    <row r="122" spans="1:14" ht="13.5" customHeight="1">
      <c r="A122" s="141" t="s">
        <v>556</v>
      </c>
      <c r="B122" s="139" t="s">
        <v>305</v>
      </c>
      <c r="C122" s="118" t="s">
        <v>1</v>
      </c>
      <c r="D122" s="140"/>
      <c r="E122" s="140"/>
      <c r="F122" s="70"/>
      <c r="G122" s="70"/>
      <c r="H122" s="70"/>
      <c r="I122" s="70"/>
      <c r="J122" s="70"/>
      <c r="K122" s="70"/>
      <c r="L122" s="70"/>
      <c r="M122" s="70"/>
      <c r="N122" s="333" t="s">
        <v>305</v>
      </c>
    </row>
    <row r="123" spans="1:14" ht="13.5" customHeight="1">
      <c r="A123" s="141" t="s">
        <v>315</v>
      </c>
      <c r="B123" s="139" t="s">
        <v>306</v>
      </c>
      <c r="C123" s="118" t="s">
        <v>1</v>
      </c>
      <c r="D123" s="140"/>
      <c r="E123" s="140"/>
      <c r="F123" s="70"/>
      <c r="G123" s="70"/>
      <c r="H123" s="70"/>
      <c r="I123" s="70"/>
      <c r="J123" s="70"/>
      <c r="K123" s="70"/>
      <c r="L123" s="70"/>
      <c r="M123" s="70"/>
      <c r="N123" s="333" t="s">
        <v>306</v>
      </c>
    </row>
    <row r="124" spans="1:14" ht="13.5" customHeight="1">
      <c r="A124" s="141" t="s">
        <v>557</v>
      </c>
      <c r="B124" s="139" t="s">
        <v>307</v>
      </c>
      <c r="C124" s="118" t="s">
        <v>1</v>
      </c>
      <c r="D124" s="140"/>
      <c r="E124" s="140"/>
      <c r="F124" s="70"/>
      <c r="G124" s="70"/>
      <c r="H124" s="70"/>
      <c r="I124" s="70"/>
      <c r="J124" s="70"/>
      <c r="K124" s="70"/>
      <c r="L124" s="70"/>
      <c r="M124" s="70"/>
      <c r="N124" s="333" t="s">
        <v>307</v>
      </c>
    </row>
    <row r="125" spans="1:14" ht="13.5" customHeight="1">
      <c r="A125" s="141" t="s">
        <v>558</v>
      </c>
      <c r="B125" s="139" t="s">
        <v>308</v>
      </c>
      <c r="C125" s="118" t="s">
        <v>1</v>
      </c>
      <c r="D125" s="140"/>
      <c r="E125" s="140"/>
      <c r="F125" s="70"/>
      <c r="G125" s="70"/>
      <c r="H125" s="70"/>
      <c r="I125" s="70"/>
      <c r="J125" s="70"/>
      <c r="K125" s="70"/>
      <c r="L125" s="70"/>
      <c r="M125" s="70"/>
      <c r="N125" s="333" t="s">
        <v>308</v>
      </c>
    </row>
    <row r="126" spans="1:14" ht="12.4">
      <c r="A126" s="141" t="s">
        <v>559</v>
      </c>
      <c r="B126" s="139" t="s">
        <v>309</v>
      </c>
      <c r="C126" s="118" t="s">
        <v>1</v>
      </c>
      <c r="D126" s="140"/>
      <c r="E126" s="140"/>
      <c r="F126" s="70"/>
      <c r="G126" s="70"/>
      <c r="H126" s="70"/>
      <c r="I126" s="70"/>
      <c r="J126" s="70"/>
      <c r="K126" s="70"/>
      <c r="L126" s="70"/>
      <c r="M126" s="70"/>
      <c r="N126" s="333" t="s">
        <v>309</v>
      </c>
    </row>
    <row r="127" spans="1:14" ht="12.4">
      <c r="A127" s="141" t="s">
        <v>562</v>
      </c>
      <c r="B127" s="145" t="s">
        <v>332</v>
      </c>
      <c r="C127" s="118" t="s">
        <v>1</v>
      </c>
      <c r="F127" s="70"/>
      <c r="G127" s="70"/>
      <c r="H127" s="70"/>
      <c r="I127" s="70"/>
      <c r="J127" s="70"/>
      <c r="K127" s="70"/>
      <c r="L127" s="70"/>
      <c r="M127" s="70"/>
      <c r="N127" s="333" t="s">
        <v>332</v>
      </c>
    </row>
    <row r="128" spans="1:14" ht="12.4">
      <c r="A128" s="146" t="s">
        <v>560</v>
      </c>
      <c r="B128" s="145" t="s">
        <v>338</v>
      </c>
      <c r="C128" s="118" t="s">
        <v>1</v>
      </c>
      <c r="F128" s="70"/>
      <c r="G128" s="70"/>
      <c r="H128" s="70"/>
      <c r="I128" s="70"/>
      <c r="J128" s="70"/>
      <c r="K128" s="70"/>
      <c r="L128" s="70"/>
      <c r="M128" s="70"/>
      <c r="N128" s="333" t="s">
        <v>338</v>
      </c>
    </row>
    <row r="129" spans="1:14" ht="12.4">
      <c r="A129" s="157" t="s">
        <v>561</v>
      </c>
      <c r="B129" s="121" t="s">
        <v>339</v>
      </c>
      <c r="C129" s="118" t="s">
        <v>1</v>
      </c>
      <c r="F129" s="70"/>
      <c r="G129" s="70"/>
      <c r="H129" s="70"/>
      <c r="I129" s="70"/>
      <c r="J129" s="70"/>
      <c r="K129" s="70"/>
      <c r="L129" s="70"/>
      <c r="M129" s="70"/>
      <c r="N129" s="333" t="s">
        <v>339</v>
      </c>
    </row>
    <row r="130" spans="1:14" ht="12.4">
      <c r="A130" s="157"/>
      <c r="F130" s="148"/>
      <c r="G130" s="148"/>
      <c r="H130" s="148"/>
      <c r="I130" s="148"/>
      <c r="J130" s="148"/>
      <c r="K130" s="148"/>
      <c r="L130" s="148"/>
      <c r="M130" s="148"/>
      <c r="N130" s="346"/>
    </row>
    <row r="131" spans="1:14" ht="12.4">
      <c r="A131" s="158" t="s">
        <v>455</v>
      </c>
      <c r="E131" s="119"/>
      <c r="F131" s="119"/>
      <c r="G131" s="119"/>
      <c r="H131" s="119"/>
      <c r="I131" s="119"/>
      <c r="J131" s="119"/>
      <c r="K131" s="131"/>
      <c r="L131" s="131"/>
      <c r="M131" s="131"/>
      <c r="N131" s="333"/>
    </row>
    <row r="132" spans="1:14" ht="12.4">
      <c r="A132" s="141" t="s">
        <v>459</v>
      </c>
      <c r="B132" s="121" t="s">
        <v>456</v>
      </c>
      <c r="C132" s="118" t="s">
        <v>1</v>
      </c>
      <c r="F132" s="70"/>
      <c r="G132" s="70"/>
      <c r="H132" s="70"/>
      <c r="I132" s="70"/>
      <c r="J132" s="70"/>
      <c r="K132" s="70"/>
      <c r="L132" s="70"/>
      <c r="M132" s="70"/>
      <c r="N132" s="333" t="s">
        <v>456</v>
      </c>
    </row>
    <row r="133" spans="1:14" ht="12.4">
      <c r="A133" s="141" t="s">
        <v>460</v>
      </c>
      <c r="B133" s="121" t="s">
        <v>457</v>
      </c>
      <c r="C133" s="118" t="s">
        <v>1</v>
      </c>
      <c r="F133" s="70"/>
      <c r="G133" s="70"/>
      <c r="H133" s="70"/>
      <c r="I133" s="70"/>
      <c r="J133" s="70"/>
      <c r="K133" s="70"/>
      <c r="L133" s="70"/>
      <c r="M133" s="70"/>
      <c r="N133" s="333" t="s">
        <v>457</v>
      </c>
    </row>
    <row r="134" spans="1:14" ht="12.4">
      <c r="A134" s="125" t="s">
        <v>563</v>
      </c>
      <c r="B134" s="159" t="s">
        <v>439</v>
      </c>
      <c r="C134" s="118" t="s">
        <v>1</v>
      </c>
      <c r="F134" s="70"/>
      <c r="G134" s="70"/>
      <c r="H134" s="70"/>
      <c r="I134" s="70"/>
      <c r="J134" s="70"/>
      <c r="K134" s="70"/>
      <c r="L134" s="70"/>
      <c r="M134" s="70"/>
      <c r="N134" s="333" t="s">
        <v>439</v>
      </c>
    </row>
    <row r="135" spans="1:14" ht="12.4">
      <c r="A135" s="125" t="s">
        <v>564</v>
      </c>
      <c r="B135" s="159" t="s">
        <v>430</v>
      </c>
      <c r="C135" s="118" t="s">
        <v>1</v>
      </c>
      <c r="D135" s="287"/>
      <c r="F135" s="70"/>
      <c r="G135" s="70"/>
      <c r="H135" s="70"/>
      <c r="I135" s="70"/>
      <c r="J135" s="70"/>
      <c r="K135" s="70"/>
      <c r="L135" s="70"/>
      <c r="M135" s="70"/>
      <c r="N135" s="333" t="s">
        <v>430</v>
      </c>
    </row>
    <row r="136" spans="1:14" ht="12.4">
      <c r="A136" s="125" t="s">
        <v>565</v>
      </c>
      <c r="B136" s="159" t="s">
        <v>431</v>
      </c>
      <c r="C136" s="118" t="s">
        <v>1</v>
      </c>
      <c r="F136" s="70"/>
      <c r="G136" s="70"/>
      <c r="H136" s="70"/>
      <c r="I136" s="70"/>
      <c r="J136" s="70"/>
      <c r="K136" s="70"/>
      <c r="L136" s="70"/>
      <c r="M136" s="70"/>
      <c r="N136" s="333" t="s">
        <v>431</v>
      </c>
    </row>
    <row r="137" spans="1:14" ht="12.4">
      <c r="A137" s="125" t="s">
        <v>566</v>
      </c>
      <c r="B137" s="121" t="s">
        <v>218</v>
      </c>
      <c r="C137" s="118" t="s">
        <v>1</v>
      </c>
      <c r="F137" s="70"/>
      <c r="G137" s="70"/>
      <c r="H137" s="70"/>
      <c r="I137" s="70"/>
      <c r="J137" s="70"/>
      <c r="K137" s="70"/>
      <c r="L137" s="70"/>
      <c r="M137" s="70"/>
      <c r="N137" s="333" t="s">
        <v>218</v>
      </c>
    </row>
    <row r="138" spans="1:14" ht="12.4">
      <c r="F138" s="119"/>
      <c r="G138" s="119"/>
      <c r="H138" s="119"/>
      <c r="I138" s="119"/>
      <c r="J138" s="119"/>
      <c r="K138" s="119"/>
      <c r="L138" s="119"/>
      <c r="M138" s="119"/>
      <c r="N138" s="281"/>
    </row>
    <row r="139" spans="1:14" ht="12.4">
      <c r="A139" s="125" t="s">
        <v>567</v>
      </c>
      <c r="B139" s="159" t="s">
        <v>465</v>
      </c>
      <c r="C139" s="118" t="s">
        <v>1</v>
      </c>
      <c r="F139" s="70"/>
      <c r="G139" s="70"/>
      <c r="H139" s="70"/>
      <c r="I139" s="70"/>
      <c r="J139" s="70"/>
      <c r="K139" s="70"/>
      <c r="L139" s="70"/>
      <c r="M139" s="70"/>
      <c r="N139" s="333" t="s">
        <v>465</v>
      </c>
    </row>
    <row r="140" spans="1:14" ht="12.4">
      <c r="A140" s="125" t="s">
        <v>568</v>
      </c>
      <c r="B140" s="159" t="s">
        <v>466</v>
      </c>
      <c r="C140" s="118" t="s">
        <v>1</v>
      </c>
      <c r="F140" s="70"/>
      <c r="G140" s="70"/>
      <c r="H140" s="70"/>
      <c r="I140" s="70"/>
      <c r="J140" s="70"/>
      <c r="K140" s="70"/>
      <c r="L140" s="70"/>
      <c r="M140" s="70"/>
      <c r="N140" s="333" t="s">
        <v>466</v>
      </c>
    </row>
    <row r="141" spans="1:14" ht="12.4">
      <c r="A141" s="125" t="s">
        <v>569</v>
      </c>
      <c r="B141" s="159" t="s">
        <v>467</v>
      </c>
      <c r="C141" s="118" t="s">
        <v>1</v>
      </c>
      <c r="F141" s="70"/>
      <c r="G141" s="70"/>
      <c r="H141" s="70"/>
      <c r="I141" s="70"/>
      <c r="J141" s="70"/>
      <c r="K141" s="70"/>
      <c r="L141" s="70"/>
      <c r="M141" s="70"/>
      <c r="N141" s="333" t="s">
        <v>467</v>
      </c>
    </row>
    <row r="142" spans="1:14" ht="12.4">
      <c r="A142" s="125" t="s">
        <v>570</v>
      </c>
      <c r="B142" s="159" t="s">
        <v>468</v>
      </c>
      <c r="C142" s="118" t="s">
        <v>1</v>
      </c>
      <c r="F142" s="70"/>
      <c r="G142" s="70"/>
      <c r="H142" s="70"/>
      <c r="I142" s="70"/>
      <c r="J142" s="70"/>
      <c r="K142" s="70"/>
      <c r="L142" s="70"/>
      <c r="M142" s="70"/>
      <c r="N142" s="333" t="s">
        <v>468</v>
      </c>
    </row>
    <row r="143" spans="1:14" ht="12.4">
      <c r="A143" s="141" t="s">
        <v>571</v>
      </c>
      <c r="B143" s="139" t="s">
        <v>475</v>
      </c>
      <c r="C143" s="118" t="s">
        <v>1</v>
      </c>
      <c r="F143" s="70"/>
      <c r="G143" s="70"/>
      <c r="H143" s="70"/>
      <c r="I143" s="70"/>
      <c r="J143" s="70"/>
      <c r="K143" s="70"/>
      <c r="L143" s="70"/>
      <c r="M143" s="70"/>
      <c r="N143" s="333" t="s">
        <v>475</v>
      </c>
    </row>
    <row r="144" spans="1:14" ht="12.4">
      <c r="A144" s="141" t="s">
        <v>572</v>
      </c>
      <c r="B144" s="139" t="s">
        <v>476</v>
      </c>
      <c r="C144" s="118" t="s">
        <v>1</v>
      </c>
      <c r="F144" s="95">
        <v>2</v>
      </c>
      <c r="G144" s="95">
        <v>2</v>
      </c>
      <c r="H144" s="95">
        <v>2</v>
      </c>
      <c r="I144" s="95">
        <v>2</v>
      </c>
      <c r="J144" s="95">
        <v>2</v>
      </c>
      <c r="K144" s="95">
        <v>2</v>
      </c>
      <c r="L144" s="95">
        <v>2</v>
      </c>
      <c r="M144" s="95">
        <v>2</v>
      </c>
      <c r="N144" s="333" t="s">
        <v>476</v>
      </c>
    </row>
    <row r="145" spans="1:14" ht="12.4">
      <c r="A145" s="141" t="s">
        <v>573</v>
      </c>
      <c r="B145" s="139" t="s">
        <v>477</v>
      </c>
      <c r="C145" s="118" t="s">
        <v>1</v>
      </c>
      <c r="F145" s="95">
        <v>-3.5</v>
      </c>
      <c r="G145" s="95">
        <v>-3.5</v>
      </c>
      <c r="H145" s="95">
        <v>-3.5</v>
      </c>
      <c r="I145" s="95">
        <v>-3.5</v>
      </c>
      <c r="J145" s="95">
        <v>-3.5</v>
      </c>
      <c r="K145" s="95">
        <v>-3.5</v>
      </c>
      <c r="L145" s="95">
        <v>-3.5</v>
      </c>
      <c r="M145" s="95">
        <v>-3.5</v>
      </c>
      <c r="N145" s="333" t="s">
        <v>477</v>
      </c>
    </row>
    <row r="146" spans="1:14" ht="12.4">
      <c r="F146" s="148"/>
      <c r="G146" s="148"/>
      <c r="H146" s="148"/>
      <c r="I146" s="148"/>
      <c r="J146" s="148"/>
      <c r="K146" s="148"/>
      <c r="L146" s="148"/>
      <c r="M146" s="148"/>
      <c r="N146" s="333"/>
    </row>
    <row r="147" spans="1:14" ht="12.4">
      <c r="A147" s="141" t="s">
        <v>574</v>
      </c>
      <c r="B147" s="139" t="s">
        <v>427</v>
      </c>
      <c r="C147" s="118" t="s">
        <v>1</v>
      </c>
      <c r="F147" s="70"/>
      <c r="G147" s="70"/>
      <c r="H147" s="70"/>
      <c r="I147" s="70"/>
      <c r="J147" s="70"/>
      <c r="K147" s="70"/>
      <c r="L147" s="70"/>
      <c r="M147" s="70"/>
      <c r="N147" s="333" t="s">
        <v>427</v>
      </c>
    </row>
    <row r="148" spans="1:14" ht="12.4">
      <c r="A148" s="125" t="s">
        <v>575</v>
      </c>
      <c r="B148" s="159" t="s">
        <v>486</v>
      </c>
      <c r="C148" s="118" t="s">
        <v>1</v>
      </c>
      <c r="F148" s="70"/>
      <c r="G148" s="70"/>
      <c r="H148" s="70"/>
      <c r="I148" s="70"/>
      <c r="J148" s="70"/>
      <c r="K148" s="70"/>
      <c r="L148" s="70"/>
      <c r="M148" s="70"/>
      <c r="N148" s="333" t="s">
        <v>486</v>
      </c>
    </row>
    <row r="149" spans="1:14" ht="24.75">
      <c r="A149" s="125" t="s">
        <v>762</v>
      </c>
      <c r="B149" s="159" t="s">
        <v>487</v>
      </c>
      <c r="C149" s="118" t="s">
        <v>1</v>
      </c>
      <c r="F149" s="70"/>
      <c r="G149" s="70"/>
      <c r="H149" s="70"/>
      <c r="I149" s="70"/>
      <c r="J149" s="70"/>
      <c r="K149" s="70"/>
      <c r="L149" s="70"/>
      <c r="M149" s="70"/>
      <c r="N149" s="333" t="s">
        <v>487</v>
      </c>
    </row>
    <row r="150" spans="1:14" ht="12.4">
      <c r="F150" s="148"/>
      <c r="G150" s="148"/>
      <c r="H150" s="148"/>
      <c r="I150" s="148"/>
      <c r="J150" s="148"/>
      <c r="K150" s="148"/>
      <c r="L150" s="148"/>
      <c r="M150" s="148"/>
      <c r="N150" s="333"/>
    </row>
    <row r="151" spans="1:14" ht="12.4">
      <c r="A151" s="141" t="s">
        <v>489</v>
      </c>
      <c r="B151" s="139" t="s">
        <v>497</v>
      </c>
      <c r="C151" s="148" t="s">
        <v>528</v>
      </c>
      <c r="F151" s="70"/>
      <c r="G151" s="70"/>
      <c r="H151" s="70"/>
      <c r="I151" s="70"/>
      <c r="J151" s="70"/>
      <c r="K151" s="70"/>
      <c r="L151" s="70"/>
      <c r="M151" s="70"/>
      <c r="N151" s="333" t="s">
        <v>497</v>
      </c>
    </row>
    <row r="152" spans="1:14" ht="12.4">
      <c r="A152" s="140" t="s">
        <v>578</v>
      </c>
      <c r="B152" s="139" t="s">
        <v>501</v>
      </c>
      <c r="C152" s="148" t="s">
        <v>528</v>
      </c>
      <c r="F152" s="95">
        <f>'R4 Licence Condition Values'!F70</f>
        <v>2917</v>
      </c>
      <c r="G152" s="95">
        <f>'R4 Licence Condition Values'!G70</f>
        <v>2829</v>
      </c>
      <c r="H152" s="95">
        <f>'R4 Licence Condition Values'!H70</f>
        <v>2744</v>
      </c>
      <c r="I152" s="95">
        <f>'R4 Licence Condition Values'!I70</f>
        <v>2897</v>
      </c>
      <c r="J152" s="95">
        <f>'R4 Licence Condition Values'!J70</f>
        <v>2897</v>
      </c>
      <c r="K152" s="95">
        <f>'R4 Licence Condition Values'!K70</f>
        <v>0</v>
      </c>
      <c r="L152" s="95">
        <f>'R4 Licence Condition Values'!L70</f>
        <v>0</v>
      </c>
      <c r="M152" s="95">
        <f>'R4 Licence Condition Values'!M70</f>
        <v>0</v>
      </c>
      <c r="N152" s="333" t="s">
        <v>501</v>
      </c>
    </row>
    <row r="153" spans="1:14" ht="12.4">
      <c r="A153" s="141" t="s">
        <v>577</v>
      </c>
      <c r="B153" s="139" t="s">
        <v>498</v>
      </c>
      <c r="C153" s="148" t="s">
        <v>576</v>
      </c>
      <c r="F153" s="70"/>
      <c r="G153" s="70"/>
      <c r="H153" s="70"/>
      <c r="I153" s="70"/>
      <c r="J153" s="70"/>
      <c r="K153" s="70"/>
      <c r="L153" s="70"/>
      <c r="M153" s="70"/>
      <c r="N153" s="333" t="s">
        <v>498</v>
      </c>
    </row>
    <row r="154" spans="1:14" ht="12.4">
      <c r="A154" s="141" t="s">
        <v>579</v>
      </c>
      <c r="B154" s="139" t="s">
        <v>491</v>
      </c>
      <c r="C154" s="148" t="s">
        <v>1</v>
      </c>
      <c r="F154" s="70"/>
      <c r="G154" s="70"/>
      <c r="H154" s="70"/>
      <c r="I154" s="70"/>
      <c r="J154" s="70"/>
      <c r="K154" s="70"/>
      <c r="L154" s="70"/>
      <c r="M154" s="70"/>
      <c r="N154" s="333" t="s">
        <v>491</v>
      </c>
    </row>
    <row r="155" spans="1:14" ht="12.4">
      <c r="A155" s="141" t="s">
        <v>580</v>
      </c>
      <c r="B155" s="139" t="s">
        <v>492</v>
      </c>
      <c r="C155" s="148" t="s">
        <v>1</v>
      </c>
      <c r="F155" s="70"/>
      <c r="G155" s="70"/>
      <c r="H155" s="70"/>
      <c r="I155" s="70"/>
      <c r="J155" s="70"/>
      <c r="K155" s="70"/>
      <c r="L155" s="70"/>
      <c r="M155" s="70"/>
      <c r="N155" s="333" t="s">
        <v>492</v>
      </c>
    </row>
    <row r="156" spans="1:14" ht="12.4">
      <c r="A156" s="192" t="s">
        <v>725</v>
      </c>
      <c r="B156" s="141" t="s">
        <v>723</v>
      </c>
      <c r="C156" s="233" t="s">
        <v>1</v>
      </c>
      <c r="D156" s="141"/>
      <c r="F156" s="148"/>
      <c r="G156" s="148"/>
      <c r="H156" s="148"/>
      <c r="I156" s="148"/>
      <c r="J156" s="362"/>
      <c r="K156" s="70"/>
      <c r="L156" s="294"/>
      <c r="M156" s="294"/>
      <c r="N156" s="333" t="s">
        <v>723</v>
      </c>
    </row>
    <row r="157" spans="1:14" ht="12.4">
      <c r="N157" s="281"/>
    </row>
    <row r="158" spans="1:14" s="160" customFormat="1" ht="12.4">
      <c r="A158" s="142" t="s">
        <v>342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N158" s="334"/>
    </row>
    <row r="159" spans="1:14" s="160" customFormat="1" ht="12.4">
      <c r="A159" s="140" t="s">
        <v>581</v>
      </c>
      <c r="B159" s="140" t="s">
        <v>344</v>
      </c>
      <c r="C159" s="148" t="s">
        <v>1</v>
      </c>
      <c r="D159" s="140"/>
      <c r="E159" s="140"/>
      <c r="F159" s="161"/>
      <c r="G159" s="161"/>
      <c r="H159" s="161"/>
      <c r="I159" s="161"/>
      <c r="J159" s="161"/>
      <c r="K159" s="161"/>
      <c r="L159" s="161"/>
      <c r="M159" s="161"/>
      <c r="N159" s="313" t="s">
        <v>344</v>
      </c>
    </row>
    <row r="160" spans="1:14" s="160" customFormat="1" ht="12.4">
      <c r="A160" s="140" t="s">
        <v>582</v>
      </c>
      <c r="B160" s="140" t="s">
        <v>345</v>
      </c>
      <c r="C160" s="118" t="s">
        <v>1</v>
      </c>
      <c r="D160" s="140"/>
      <c r="E160" s="140"/>
      <c r="F160" s="161"/>
      <c r="G160" s="161"/>
      <c r="H160" s="161"/>
      <c r="I160" s="161"/>
      <c r="J160" s="161"/>
      <c r="K160" s="161"/>
      <c r="L160" s="161"/>
      <c r="M160" s="161"/>
      <c r="N160" s="313" t="s">
        <v>345</v>
      </c>
    </row>
    <row r="161" spans="14:14" ht="12.4">
      <c r="N161" s="281"/>
    </row>
    <row r="162" spans="14:14" ht="12.4">
      <c r="N162" s="281"/>
    </row>
    <row r="163" spans="14:14" ht="12.4">
      <c r="N163" s="281"/>
    </row>
    <row r="164" spans="14:14" ht="12.4">
      <c r="N164" s="281"/>
    </row>
    <row r="165" spans="14:14" ht="12.4">
      <c r="N165" s="281"/>
    </row>
    <row r="166" spans="14:14" ht="12.4">
      <c r="N166" s="281"/>
    </row>
    <row r="167" spans="14:14" ht="12.4">
      <c r="N167" s="281"/>
    </row>
    <row r="168" spans="14:14" ht="12.4">
      <c r="N168" s="281"/>
    </row>
    <row r="169" spans="14:14" ht="12.4">
      <c r="N169" s="281"/>
    </row>
    <row r="170" spans="14:14" ht="12.4">
      <c r="N170" s="281"/>
    </row>
    <row r="171" spans="14:14" ht="12.4">
      <c r="N171" s="281"/>
    </row>
    <row r="172" spans="14:14" ht="12.4">
      <c r="N172" s="281"/>
    </row>
    <row r="173" spans="14:14" ht="12.4">
      <c r="N173" s="281"/>
    </row>
    <row r="174" spans="14:14" ht="12.4">
      <c r="N174" s="281"/>
    </row>
    <row r="175" spans="14:14" ht="12.4">
      <c r="N175" s="281"/>
    </row>
    <row r="176" spans="14:14" ht="12.4">
      <c r="N176" s="281"/>
    </row>
    <row r="177" spans="14:14" ht="12.4">
      <c r="N177" s="281"/>
    </row>
    <row r="178" spans="14:14" ht="12.4">
      <c r="N178" s="281"/>
    </row>
    <row r="179" spans="14:14" ht="12.4">
      <c r="N179" s="281"/>
    </row>
    <row r="180" spans="14:14" ht="12.4">
      <c r="N180" s="281"/>
    </row>
    <row r="181" spans="14:14" ht="12.4">
      <c r="N181" s="281"/>
    </row>
    <row r="182" spans="14:14" ht="12.4">
      <c r="N182" s="281"/>
    </row>
    <row r="183" spans="14:14" ht="12.4">
      <c r="N183" s="281"/>
    </row>
    <row r="184" spans="14:14" ht="12.4">
      <c r="N184" s="281"/>
    </row>
    <row r="185" spans="14:14" ht="12.4">
      <c r="N185" s="281"/>
    </row>
    <row r="186" spans="14:14" ht="12.4">
      <c r="N186" s="281"/>
    </row>
    <row r="187" spans="14:14" ht="12.4">
      <c r="N187" s="281"/>
    </row>
    <row r="188" spans="14:14" ht="12.4">
      <c r="N188" s="281"/>
    </row>
    <row r="189" spans="14:14" ht="12.4">
      <c r="N189" s="281"/>
    </row>
    <row r="190" spans="14:14" ht="12.4">
      <c r="N190" s="281"/>
    </row>
    <row r="191" spans="14:14" ht="12.4">
      <c r="N191" s="281"/>
    </row>
    <row r="192" spans="14:14" ht="12.4">
      <c r="N192" s="281"/>
    </row>
    <row r="193" spans="14:14" ht="12.4">
      <c r="N193" s="281"/>
    </row>
    <row r="194" spans="14:14" ht="12.4">
      <c r="N194" s="281"/>
    </row>
    <row r="195" spans="14:14" ht="12.4">
      <c r="N195" s="281"/>
    </row>
    <row r="196" spans="14:14" ht="12.4">
      <c r="N196" s="281"/>
    </row>
    <row r="197" spans="14:14" ht="12.4">
      <c r="N197" s="281"/>
    </row>
    <row r="198" spans="14:14" ht="12.4">
      <c r="N198" s="281"/>
    </row>
    <row r="199" spans="14:14" ht="12.4">
      <c r="N199" s="281"/>
    </row>
    <row r="200" spans="14:14" ht="12.4">
      <c r="N200" s="281"/>
    </row>
    <row r="201" spans="14:14" ht="12.4">
      <c r="N201" s="281"/>
    </row>
    <row r="202" spans="14:14" ht="12.4">
      <c r="N202" s="281"/>
    </row>
    <row r="203" spans="14:14" ht="12.4">
      <c r="N203" s="281"/>
    </row>
    <row r="204" spans="14:14" ht="12.4">
      <c r="N204" s="281"/>
    </row>
    <row r="205" spans="14:14" ht="12.4">
      <c r="N205" s="281"/>
    </row>
    <row r="206" spans="14:14" ht="12.4">
      <c r="N206" s="281"/>
    </row>
    <row r="207" spans="14:14" ht="12.4">
      <c r="N207" s="281"/>
    </row>
    <row r="208" spans="14:14" ht="12.4">
      <c r="N208" s="281"/>
    </row>
    <row r="209" spans="14:14" ht="12.4">
      <c r="N209" s="281"/>
    </row>
    <row r="210" spans="14:14" ht="12.4">
      <c r="N210" s="281"/>
    </row>
    <row r="211" spans="14:14" ht="12.4">
      <c r="N211" s="281"/>
    </row>
    <row r="212" spans="14:14" ht="12.4">
      <c r="N212" s="281"/>
    </row>
    <row r="213" spans="14:14" ht="12.4">
      <c r="N213" s="281"/>
    </row>
    <row r="214" spans="14:14" ht="12.4">
      <c r="N214" s="281"/>
    </row>
    <row r="215" spans="14:14" ht="12.4">
      <c r="N215" s="281"/>
    </row>
    <row r="216" spans="14:14" ht="12.4">
      <c r="N216" s="281"/>
    </row>
    <row r="217" spans="14:14" ht="12.4"/>
    <row r="218" spans="14:14" ht="12.4"/>
    <row r="219" spans="14:14" ht="12.4"/>
    <row r="220" spans="14:14" ht="12.4"/>
    <row r="221" spans="14:14" ht="12.4"/>
    <row r="222" spans="14:14" ht="12.4"/>
    <row r="223" spans="14:14" ht="12.4"/>
    <row r="224" spans="14:14" ht="12.4"/>
    <row r="225" ht="12.4"/>
    <row r="226" ht="12.4"/>
    <row r="227" ht="12.4"/>
    <row r="228" ht="12.4"/>
    <row r="229" ht="12.4"/>
    <row r="230" ht="12.4"/>
    <row r="231" ht="12.4"/>
    <row r="232" ht="12.4"/>
    <row r="233" ht="12.4"/>
    <row r="234" ht="12.4"/>
    <row r="235" ht="12.4"/>
    <row r="236" ht="12.4"/>
    <row r="237" ht="12.4"/>
    <row r="238" ht="12.4"/>
    <row r="239" ht="12.4"/>
    <row r="240" ht="12.4"/>
    <row r="241" ht="12.4"/>
    <row r="242" ht="12.4"/>
    <row r="243" ht="12.4"/>
    <row r="244" ht="12.4"/>
    <row r="245" ht="12.4"/>
    <row r="246" ht="12.4"/>
    <row r="247" ht="12.4"/>
    <row r="248" ht="12.4"/>
    <row r="249" ht="12.4"/>
    <row r="250" ht="12.4"/>
    <row r="251" ht="12.4"/>
    <row r="252" ht="12.4"/>
    <row r="253" ht="12.4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53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showGridLines="0" zoomScale="85" zoomScaleNormal="85" workbookViewId="0">
      <selection sqref="A1:XFD1048576"/>
    </sheetView>
  </sheetViews>
  <sheetFormatPr defaultColWidth="9" defaultRowHeight="12.4"/>
  <cols>
    <col min="1" max="1" width="30.64453125" style="141" customWidth="1"/>
    <col min="2" max="2" width="11.46875" style="141" customWidth="1"/>
    <col min="3" max="3" width="7.76171875" style="141" customWidth="1"/>
    <col min="4" max="4" width="8.76171875" style="141" customWidth="1"/>
    <col min="5" max="5" width="8.64453125" style="141" customWidth="1"/>
    <col min="6" max="6" width="11.46875" style="141" customWidth="1"/>
    <col min="7" max="7" width="13.3515625" style="141" customWidth="1"/>
    <col min="8" max="9" width="10" style="141" customWidth="1"/>
    <col min="10" max="13" width="9.64453125" style="141" customWidth="1"/>
    <col min="14" max="14" width="6.76171875" style="141" customWidth="1"/>
    <col min="15" max="16384" width="9" style="141"/>
  </cols>
  <sheetData>
    <row r="1" spans="1:14" s="147" customFormat="1" ht="14.65">
      <c r="A1" s="162" t="s">
        <v>92</v>
      </c>
      <c r="C1" s="163"/>
      <c r="D1" s="163"/>
      <c r="E1" s="163"/>
      <c r="N1" s="330"/>
    </row>
    <row r="2" spans="1:14" s="147" customFormat="1" ht="14.65">
      <c r="A2" s="162" t="str">
        <f>CompName</f>
        <v>National Grid Gas Plc</v>
      </c>
      <c r="C2" s="163"/>
      <c r="D2" s="163"/>
      <c r="E2" s="163"/>
      <c r="N2" s="330"/>
    </row>
    <row r="3" spans="1:14" s="147" customFormat="1">
      <c r="A3" s="164" t="str">
        <f>RegYr</f>
        <v>Regulatory Year ending 31 March 2019</v>
      </c>
      <c r="C3" s="163"/>
      <c r="D3" s="163"/>
      <c r="E3" s="163"/>
      <c r="N3" s="330"/>
    </row>
    <row r="4" spans="1:14" ht="28.5" customHeight="1">
      <c r="A4" s="165" t="s">
        <v>68</v>
      </c>
      <c r="C4" s="129" t="s">
        <v>0</v>
      </c>
      <c r="E4" s="155" t="s">
        <v>690</v>
      </c>
      <c r="G4" s="235"/>
      <c r="H4" s="235"/>
      <c r="I4" s="235"/>
      <c r="N4" s="332" t="s">
        <v>84</v>
      </c>
    </row>
    <row r="5" spans="1:14" ht="13.5">
      <c r="A5" s="138" t="s">
        <v>583</v>
      </c>
      <c r="B5" s="154"/>
      <c r="C5" s="154"/>
      <c r="D5" s="154"/>
      <c r="E5" s="154"/>
      <c r="F5" s="154"/>
      <c r="G5" s="154"/>
      <c r="H5" s="154"/>
      <c r="I5" s="154"/>
      <c r="N5" s="328"/>
    </row>
    <row r="6" spans="1:14" ht="14.25" customHeight="1">
      <c r="B6" s="166"/>
      <c r="F6" s="144">
        <v>2014</v>
      </c>
      <c r="G6" s="144">
        <v>2015</v>
      </c>
      <c r="H6" s="144">
        <v>2016</v>
      </c>
      <c r="I6" s="144">
        <v>2017</v>
      </c>
      <c r="J6" s="144">
        <v>2018</v>
      </c>
      <c r="K6" s="144">
        <v>2019</v>
      </c>
      <c r="L6" s="144">
        <v>2020</v>
      </c>
      <c r="M6" s="144">
        <v>2021</v>
      </c>
      <c r="N6" s="328"/>
    </row>
    <row r="7" spans="1:14">
      <c r="A7" s="141" t="s">
        <v>9</v>
      </c>
      <c r="B7" s="140" t="s">
        <v>86</v>
      </c>
      <c r="C7" s="141" t="s">
        <v>1</v>
      </c>
      <c r="F7" s="234">
        <f t="shared" ref="F7:M7" si="0">PU</f>
        <v>538.68600000000004</v>
      </c>
      <c r="G7" s="234">
        <f t="shared" si="0"/>
        <v>542.92700000000002</v>
      </c>
      <c r="H7" s="234">
        <f t="shared" si="0"/>
        <v>547.96500000000003</v>
      </c>
      <c r="I7" s="234">
        <f t="shared" si="0"/>
        <v>580.57000000000005</v>
      </c>
      <c r="J7" s="234">
        <f t="shared" si="0"/>
        <v>658.61900000000003</v>
      </c>
      <c r="K7" s="234">
        <f t="shared" si="0"/>
        <v>626.87</v>
      </c>
      <c r="L7" s="234">
        <f t="shared" si="0"/>
        <v>621.72400000000005</v>
      </c>
      <c r="M7" s="234">
        <f t="shared" si="0"/>
        <v>620.33799999999997</v>
      </c>
      <c r="N7" s="313" t="s">
        <v>86</v>
      </c>
    </row>
    <row r="8" spans="1:14">
      <c r="A8" s="141" t="s">
        <v>8</v>
      </c>
      <c r="B8" s="140" t="s">
        <v>187</v>
      </c>
      <c r="C8" s="141" t="s">
        <v>1</v>
      </c>
      <c r="F8" s="234">
        <f t="shared" ref="F8:M8" si="1">MOD</f>
        <v>0</v>
      </c>
      <c r="G8" s="234">
        <f t="shared" si="1"/>
        <v>7.7</v>
      </c>
      <c r="H8" s="234">
        <f t="shared" si="1"/>
        <v>9.9</v>
      </c>
      <c r="I8" s="234">
        <f t="shared" si="1"/>
        <v>10.5</v>
      </c>
      <c r="J8" s="234">
        <f t="shared" si="1"/>
        <v>5.9</v>
      </c>
      <c r="K8" s="234">
        <f t="shared" si="1"/>
        <v>-100.2</v>
      </c>
      <c r="L8" s="234">
        <f t="shared" si="1"/>
        <v>-111.6</v>
      </c>
      <c r="M8" s="234">
        <f t="shared" si="1"/>
        <v>0</v>
      </c>
      <c r="N8" s="313" t="s">
        <v>187</v>
      </c>
    </row>
    <row r="9" spans="1:14">
      <c r="A9" s="141" t="s">
        <v>51</v>
      </c>
      <c r="B9" s="140" t="s">
        <v>206</v>
      </c>
      <c r="C9" s="141" t="s">
        <v>1</v>
      </c>
      <c r="F9" s="234">
        <v>0</v>
      </c>
      <c r="G9" s="234">
        <f t="shared" ref="G9:M9" si="2">TRU</f>
        <v>-0.18849677578879076</v>
      </c>
      <c r="H9" s="234">
        <f t="shared" si="2"/>
        <v>1.9796616282133692</v>
      </c>
      <c r="I9" s="234">
        <f t="shared" si="2"/>
        <v>-7.4249535931372179</v>
      </c>
      <c r="J9" s="234">
        <f t="shared" si="2"/>
        <v>-9.93170674749231</v>
      </c>
      <c r="K9" s="234">
        <f t="shared" si="2"/>
        <v>-2.1603832142594697</v>
      </c>
      <c r="L9" s="234">
        <f t="shared" si="2"/>
        <v>1.3602304933219977</v>
      </c>
      <c r="M9" s="234">
        <f t="shared" si="2"/>
        <v>-1.3309935350725177</v>
      </c>
      <c r="N9" s="313" t="s">
        <v>206</v>
      </c>
    </row>
    <row r="10" spans="1:14">
      <c r="A10" s="141" t="s">
        <v>46</v>
      </c>
      <c r="B10" s="140" t="s">
        <v>96</v>
      </c>
      <c r="C10" s="141" t="s">
        <v>97</v>
      </c>
      <c r="F10" s="234">
        <f t="shared" ref="F10:M10" si="3">RPIF</f>
        <v>1.163</v>
      </c>
      <c r="G10" s="234">
        <f t="shared" si="3"/>
        <v>1.2050000000000001</v>
      </c>
      <c r="H10" s="234">
        <f t="shared" si="3"/>
        <v>1.2270000000000001</v>
      </c>
      <c r="I10" s="234">
        <f t="shared" si="3"/>
        <v>1.2330000000000001</v>
      </c>
      <c r="J10" s="234">
        <f t="shared" si="3"/>
        <v>1.2709999999999999</v>
      </c>
      <c r="K10" s="234">
        <f t="shared" si="3"/>
        <v>1.3140000000000001</v>
      </c>
      <c r="L10" s="234">
        <f t="shared" si="3"/>
        <v>1.3580000000000001</v>
      </c>
      <c r="M10" s="234">
        <f t="shared" si="3"/>
        <v>1.31</v>
      </c>
      <c r="N10" s="313" t="s">
        <v>96</v>
      </c>
    </row>
    <row r="11" spans="1:14">
      <c r="A11" s="141" t="s">
        <v>6</v>
      </c>
      <c r="B11" s="140" t="s">
        <v>193</v>
      </c>
      <c r="C11" s="141" t="s">
        <v>1</v>
      </c>
      <c r="F11" s="236">
        <f>SUM(F7:F9)*F10</f>
        <v>626.49181800000008</v>
      </c>
      <c r="G11" s="236">
        <f t="shared" ref="G11:M11" si="4">SUM(G7:G9)*G10</f>
        <v>663.27839638517469</v>
      </c>
      <c r="H11" s="236">
        <f t="shared" si="4"/>
        <v>686.92939981781797</v>
      </c>
      <c r="I11" s="236">
        <f t="shared" si="4"/>
        <v>719.6343422196619</v>
      </c>
      <c r="J11" s="236">
        <f t="shared" si="4"/>
        <v>831.98044972393723</v>
      </c>
      <c r="K11" s="236">
        <f t="shared" si="4"/>
        <v>689.20563645646303</v>
      </c>
      <c r="L11" s="236">
        <f t="shared" si="4"/>
        <v>694.59558500993137</v>
      </c>
      <c r="M11" s="236">
        <f t="shared" si="4"/>
        <v>810.89917846905507</v>
      </c>
      <c r="N11" s="313" t="s">
        <v>193</v>
      </c>
    </row>
    <row r="12" spans="1:14">
      <c r="F12" s="155"/>
      <c r="I12" s="155"/>
      <c r="N12" s="328"/>
    </row>
    <row r="13" spans="1:14">
      <c r="N13" s="328"/>
    </row>
    <row r="14" spans="1:14">
      <c r="N14" s="328"/>
    </row>
    <row r="15" spans="1:14" ht="17.649999999999999">
      <c r="F15" s="165" t="s">
        <v>69</v>
      </c>
      <c r="K15" s="155"/>
      <c r="N15" s="328"/>
    </row>
    <row r="16" spans="1:14">
      <c r="A16" s="138" t="s">
        <v>584</v>
      </c>
      <c r="C16" s="170"/>
      <c r="D16" s="170"/>
      <c r="E16" s="170"/>
      <c r="N16" s="328"/>
    </row>
    <row r="17" spans="1:15" ht="14.25">
      <c r="D17" s="144">
        <v>2012</v>
      </c>
      <c r="E17" s="144">
        <v>2013</v>
      </c>
      <c r="F17" s="144">
        <v>2014</v>
      </c>
      <c r="G17" s="144">
        <v>2015</v>
      </c>
      <c r="H17" s="144">
        <v>2016</v>
      </c>
      <c r="I17" s="144">
        <v>2017</v>
      </c>
      <c r="J17" s="144">
        <v>2018</v>
      </c>
      <c r="K17" s="144">
        <v>2019</v>
      </c>
      <c r="L17" s="144">
        <v>2020</v>
      </c>
      <c r="M17" s="144">
        <v>2021</v>
      </c>
      <c r="N17" s="328"/>
    </row>
    <row r="18" spans="1:15">
      <c r="B18" s="141" t="s">
        <v>205</v>
      </c>
      <c r="D18" s="171">
        <f t="shared" ref="D18:M18" si="5">RPIA</f>
        <v>1.1000000000000001</v>
      </c>
      <c r="E18" s="171">
        <f t="shared" si="5"/>
        <v>1.1339999999999999</v>
      </c>
      <c r="F18" s="171">
        <f t="shared" si="5"/>
        <v>1.167</v>
      </c>
      <c r="G18" s="171">
        <f t="shared" si="5"/>
        <v>1.19</v>
      </c>
      <c r="H18" s="171">
        <f t="shared" si="5"/>
        <v>1.202</v>
      </c>
      <c r="I18" s="171">
        <f>RPIA</f>
        <v>1.228</v>
      </c>
      <c r="J18" s="171">
        <f t="shared" si="5"/>
        <v>1.274</v>
      </c>
      <c r="K18" s="171">
        <f t="shared" si="5"/>
        <v>1.31</v>
      </c>
      <c r="L18" s="171">
        <f t="shared" si="5"/>
        <v>1.3460000000000001</v>
      </c>
      <c r="M18" s="171">
        <f t="shared" si="5"/>
        <v>1.3839999999999999</v>
      </c>
      <c r="N18" s="313" t="s">
        <v>106</v>
      </c>
    </row>
    <row r="19" spans="1:15">
      <c r="B19" s="141" t="s">
        <v>204</v>
      </c>
      <c r="C19" s="141" t="s">
        <v>117</v>
      </c>
      <c r="E19" s="229">
        <f>0.75*'R5 Input page'!D16+0.25*'R5 Input page'!E16</f>
        <v>0.03</v>
      </c>
      <c r="F19" s="229">
        <f>0.75*'R5 Input page'!E16+0.25*'R5 Input page'!F16</f>
        <v>2.6500000000000003E-2</v>
      </c>
      <c r="G19" s="230"/>
      <c r="H19" s="230"/>
      <c r="I19" s="230"/>
      <c r="J19" s="230"/>
      <c r="K19" s="230"/>
      <c r="L19" s="230"/>
      <c r="M19" s="230"/>
      <c r="N19" s="328"/>
    </row>
    <row r="20" spans="1:15">
      <c r="B20" s="141" t="s">
        <v>204</v>
      </c>
      <c r="C20" s="141" t="s">
        <v>118</v>
      </c>
      <c r="E20" s="230"/>
      <c r="F20" s="229">
        <f>0.75*'R5 Input page'!E17+0.25*'R5 Input page'!F17</f>
        <v>3.1E-2</v>
      </c>
      <c r="G20" s="229">
        <f>0.75*'R5 Input page'!F17+0.25*'R5 Input page'!G17</f>
        <v>3.075E-2</v>
      </c>
      <c r="H20" s="230"/>
      <c r="I20" s="230"/>
      <c r="J20" s="230"/>
      <c r="K20" s="230"/>
      <c r="L20" s="230"/>
      <c r="M20" s="230"/>
      <c r="N20" s="328"/>
    </row>
    <row r="21" spans="1:15">
      <c r="B21" s="141" t="s">
        <v>204</v>
      </c>
      <c r="C21" s="141" t="s">
        <v>119</v>
      </c>
      <c r="E21" s="230"/>
      <c r="F21" s="230"/>
      <c r="G21" s="231">
        <f>0.75*'R5 Input page'!F18+0.25*'R5 Input page'!G18</f>
        <v>2.4750000000000001E-2</v>
      </c>
      <c r="H21" s="231">
        <f>0.75*'R5 Input page'!G18+0.25*'R5 Input page'!H18</f>
        <v>2.6000000000000002E-2</v>
      </c>
      <c r="I21" s="230"/>
      <c r="J21" s="230"/>
      <c r="K21" s="230"/>
      <c r="L21" s="230"/>
      <c r="M21" s="230"/>
      <c r="N21" s="328"/>
    </row>
    <row r="22" spans="1:15">
      <c r="B22" s="141" t="s">
        <v>204</v>
      </c>
      <c r="C22" s="141" t="s">
        <v>120</v>
      </c>
      <c r="E22" s="230"/>
      <c r="F22" s="230"/>
      <c r="G22" s="230"/>
      <c r="H22" s="231">
        <f>0.75*'R5 Input page'!G19+0.25*'R5 Input page'!H19</f>
        <v>1.2750000000000001E-2</v>
      </c>
      <c r="I22" s="231">
        <f>0.75*'R5 Input page'!H19+0.25*'R5 Input page'!I19</f>
        <v>2.325E-2</v>
      </c>
      <c r="J22" s="230"/>
      <c r="K22" s="230"/>
      <c r="L22" s="230"/>
      <c r="M22" s="230"/>
      <c r="N22" s="328"/>
    </row>
    <row r="23" spans="1:15">
      <c r="B23" s="141" t="s">
        <v>204</v>
      </c>
      <c r="C23" s="141" t="s">
        <v>121</v>
      </c>
      <c r="E23" s="230"/>
      <c r="F23" s="230"/>
      <c r="G23" s="230"/>
      <c r="H23" s="232"/>
      <c r="I23" s="231">
        <f>0.75*'R5 Input page'!H20+0.25*'R5 Input page'!I20</f>
        <v>2.2249999999999999E-2</v>
      </c>
      <c r="J23" s="231">
        <f>0.75*'R5 Input page'!I20+0.25*'R5 Input page'!J20</f>
        <v>3.4000000000000002E-2</v>
      </c>
      <c r="K23" s="230"/>
      <c r="L23" s="230"/>
      <c r="M23" s="230"/>
      <c r="N23" s="328"/>
    </row>
    <row r="24" spans="1:15">
      <c r="B24" s="141" t="s">
        <v>204</v>
      </c>
      <c r="C24" s="141" t="s">
        <v>122</v>
      </c>
      <c r="E24" s="230"/>
      <c r="F24" s="230"/>
      <c r="G24" s="230"/>
      <c r="H24" s="230"/>
      <c r="I24" s="230"/>
      <c r="J24" s="231">
        <f>0.75*'R5 Input page'!I21+0.25*'R5 Input page'!J21</f>
        <v>3.5499999999999997E-2</v>
      </c>
      <c r="K24" s="231">
        <f>0.75*'R5 Input page'!J21+0.25*'R5 Input page'!K21</f>
        <v>3.3250000000000002E-2</v>
      </c>
      <c r="L24" s="230"/>
      <c r="M24" s="230"/>
      <c r="N24" s="328"/>
    </row>
    <row r="25" spans="1:15">
      <c r="B25" s="141" t="s">
        <v>204</v>
      </c>
      <c r="C25" s="141" t="s">
        <v>123</v>
      </c>
      <c r="E25" s="230"/>
      <c r="F25" s="230"/>
      <c r="G25" s="230"/>
      <c r="H25" s="230"/>
      <c r="I25" s="230"/>
      <c r="J25" s="230"/>
      <c r="K25" s="231">
        <f>0.75*'R5 Input page'!J22+0.25*'R5 Input page'!K22</f>
        <v>3.3500000000000002E-2</v>
      </c>
      <c r="L25" s="231">
        <f>0.75*'R5 Input page'!K22+0.25*'R5 Input page'!L22</f>
        <v>3.175E-2</v>
      </c>
      <c r="M25" s="230"/>
      <c r="N25" s="328"/>
    </row>
    <row r="26" spans="1:15">
      <c r="B26" s="141" t="s">
        <v>204</v>
      </c>
      <c r="C26" s="141" t="s">
        <v>124</v>
      </c>
      <c r="E26" s="230"/>
      <c r="F26" s="230"/>
      <c r="G26" s="230"/>
      <c r="H26" s="230"/>
      <c r="I26" s="230"/>
      <c r="J26" s="230"/>
      <c r="K26" s="230"/>
      <c r="L26" s="231">
        <f>0.75*'R5 Input page'!K23+0.25*'R5 Input page'!L23</f>
        <v>0</v>
      </c>
      <c r="M26" s="231">
        <f>0.75*'R5 Input page'!L23+0.25*'R5 Input page'!M23</f>
        <v>0</v>
      </c>
      <c r="N26" s="328"/>
    </row>
    <row r="27" spans="1:15">
      <c r="B27" s="141" t="s">
        <v>181</v>
      </c>
      <c r="E27" s="323">
        <v>1.1344000000000001</v>
      </c>
      <c r="F27" s="174">
        <f>ROUND(D18*(1+$E$19)*(1+$F$19),3)</f>
        <v>1.163</v>
      </c>
      <c r="G27" s="174">
        <f>ROUND(E18*(1+$F$20)*(1+$G$20),3)</f>
        <v>1.2050000000000001</v>
      </c>
      <c r="H27" s="174">
        <f>ROUND(F18*(1+$G$21)*(1+$H$21),3)</f>
        <v>1.2270000000000001</v>
      </c>
      <c r="I27" s="174">
        <f>ROUND(G18*(1+$H$22)*(1+$I$22),3)</f>
        <v>1.2330000000000001</v>
      </c>
      <c r="J27" s="174">
        <f>ROUND(H18*(1+$I$23)*(1+$J$23),3)</f>
        <v>1.2709999999999999</v>
      </c>
      <c r="K27" s="174">
        <f>ROUND(I18*(1+$J$24)*(1+$K$24),3)</f>
        <v>1.3140000000000001</v>
      </c>
      <c r="L27" s="174">
        <f>ROUND(J18*(1+$K$25)*(1+$L$25),3)</f>
        <v>1.3580000000000001</v>
      </c>
      <c r="M27" s="174">
        <f>ROUND(K18*(1+$L$26)*(1+$M$26),3)</f>
        <v>1.31</v>
      </c>
      <c r="N27" s="335" t="s">
        <v>96</v>
      </c>
      <c r="O27" s="155"/>
    </row>
    <row r="28" spans="1:15">
      <c r="H28" s="155"/>
      <c r="N28" s="328"/>
    </row>
    <row r="29" spans="1:15">
      <c r="N29" s="328"/>
    </row>
    <row r="30" spans="1:15">
      <c r="N30" s="328"/>
    </row>
    <row r="31" spans="1:15">
      <c r="A31" s="138" t="s">
        <v>22</v>
      </c>
      <c r="M31" s="155"/>
      <c r="N31" s="328"/>
    </row>
    <row r="32" spans="1:15">
      <c r="A32" s="138" t="s">
        <v>585</v>
      </c>
      <c r="N32" s="328"/>
    </row>
    <row r="33" spans="1:14" ht="14.25">
      <c r="E33" s="144">
        <v>2013</v>
      </c>
      <c r="F33" s="144">
        <v>2014</v>
      </c>
      <c r="G33" s="144">
        <v>2015</v>
      </c>
      <c r="H33" s="144">
        <v>2016</v>
      </c>
      <c r="I33" s="144">
        <v>2017</v>
      </c>
      <c r="J33" s="144">
        <v>2018</v>
      </c>
      <c r="K33" s="144">
        <v>2019</v>
      </c>
      <c r="L33" s="144">
        <v>2020</v>
      </c>
      <c r="M33" s="144">
        <v>2021</v>
      </c>
      <c r="N33" s="328"/>
    </row>
    <row r="34" spans="1:14">
      <c r="A34" s="141" t="s">
        <v>23</v>
      </c>
      <c r="B34" s="141" t="s">
        <v>207</v>
      </c>
      <c r="C34" s="233" t="s">
        <v>1</v>
      </c>
      <c r="E34" s="234">
        <f>E51</f>
        <v>488.77216925246836</v>
      </c>
      <c r="F34" s="234">
        <f t="shared" ref="F34:M34" si="6">REV</f>
        <v>530.798</v>
      </c>
      <c r="G34" s="234">
        <f t="shared" si="6"/>
        <v>542.5505032242113</v>
      </c>
      <c r="H34" s="234">
        <f t="shared" si="6"/>
        <v>440.7225045500885</v>
      </c>
      <c r="I34" s="234">
        <f t="shared" si="6"/>
        <v>490.67844750483164</v>
      </c>
      <c r="J34" s="234">
        <f t="shared" si="6"/>
        <v>535.70595114540606</v>
      </c>
      <c r="K34" s="234">
        <f t="shared" si="6"/>
        <v>405.81456832261546</v>
      </c>
      <c r="L34" s="234">
        <f t="shared" si="6"/>
        <v>393.1947785057439</v>
      </c>
      <c r="M34" s="234">
        <f t="shared" si="6"/>
        <v>501.13920837029474</v>
      </c>
      <c r="N34" s="313" t="s">
        <v>207</v>
      </c>
    </row>
    <row r="35" spans="1:14">
      <c r="A35" s="141" t="s">
        <v>24</v>
      </c>
      <c r="B35" s="141" t="s">
        <v>110</v>
      </c>
      <c r="C35" s="233" t="s">
        <v>97</v>
      </c>
      <c r="E35" s="237">
        <f t="shared" ref="E35:M35" si="7">PVF</f>
        <v>1.0475000000000001</v>
      </c>
      <c r="F35" s="237">
        <f t="shared" si="7"/>
        <v>1.04375</v>
      </c>
      <c r="G35" s="237">
        <f t="shared" si="7"/>
        <v>1.0425</v>
      </c>
      <c r="H35" s="237">
        <f t="shared" si="7"/>
        <v>1.0414375</v>
      </c>
      <c r="I35" s="237">
        <f t="shared" si="7"/>
        <v>1.040375</v>
      </c>
      <c r="J35" s="237">
        <f t="shared" si="7"/>
        <v>1.0393749999999999</v>
      </c>
      <c r="K35" s="237">
        <f t="shared" si="7"/>
        <v>1.0374375</v>
      </c>
      <c r="L35" s="237">
        <f t="shared" si="7"/>
        <v>1.0353749999999999</v>
      </c>
      <c r="M35" s="237">
        <f t="shared" si="7"/>
        <v>1.0353749999999999</v>
      </c>
      <c r="N35" s="313" t="s">
        <v>110</v>
      </c>
    </row>
    <row r="36" spans="1:14">
      <c r="A36" s="141" t="s">
        <v>51</v>
      </c>
      <c r="B36" s="140" t="s">
        <v>206</v>
      </c>
      <c r="C36" s="233" t="s">
        <v>1</v>
      </c>
      <c r="E36" s="235"/>
      <c r="F36" s="238">
        <f>IFERROR(((D$18-D$27)/D$18)*D$34*D$35*E$35,"-")</f>
        <v>0</v>
      </c>
      <c r="G36" s="238">
        <f>IFERROR(((E$18-E$27)/E$18)*E$34*E$35*F$35,"-")</f>
        <v>-0.18849677578879076</v>
      </c>
      <c r="H36" s="238">
        <f t="shared" ref="H36:M36" si="8">IFERROR(((F$18-F$27)/F$18)*F$34*F$35*G$35,"-")</f>
        <v>1.9796616282133692</v>
      </c>
      <c r="I36" s="238">
        <f t="shared" si="8"/>
        <v>-7.4249535931372179</v>
      </c>
      <c r="J36" s="238">
        <f t="shared" si="8"/>
        <v>-9.93170674749231</v>
      </c>
      <c r="K36" s="238">
        <f>IFERROR(((I$18-I$27)/I$18)*I$34*I$35*J$35,"-")</f>
        <v>-2.1603832142594697</v>
      </c>
      <c r="L36" s="238">
        <f t="shared" si="8"/>
        <v>1.3602304933219977</v>
      </c>
      <c r="M36" s="238">
        <f t="shared" si="8"/>
        <v>-1.3309935350725177</v>
      </c>
      <c r="N36" s="313" t="s">
        <v>206</v>
      </c>
    </row>
    <row r="37" spans="1:14">
      <c r="H37" s="155"/>
      <c r="K37" s="155"/>
      <c r="N37" s="328"/>
    </row>
    <row r="38" spans="1:14">
      <c r="N38" s="328"/>
    </row>
    <row r="39" spans="1:14">
      <c r="B39" s="155"/>
      <c r="N39" s="328"/>
    </row>
    <row r="40" spans="1:14">
      <c r="B40" s="155"/>
      <c r="N40" s="328"/>
    </row>
    <row r="41" spans="1:14">
      <c r="A41" s="138" t="s">
        <v>178</v>
      </c>
      <c r="B41" s="155"/>
      <c r="N41" s="328"/>
    </row>
    <row r="42" spans="1:14">
      <c r="A42" s="138" t="s">
        <v>592</v>
      </c>
      <c r="B42" s="155"/>
      <c r="E42" s="141" t="s">
        <v>138</v>
      </c>
      <c r="M42" s="155"/>
      <c r="N42" s="328"/>
    </row>
    <row r="43" spans="1:14">
      <c r="B43" s="155"/>
      <c r="N43" s="328"/>
    </row>
    <row r="44" spans="1:14" ht="14.25">
      <c r="B44" s="155"/>
      <c r="E44" s="144">
        <v>2013</v>
      </c>
      <c r="N44" s="328"/>
    </row>
    <row r="45" spans="1:14">
      <c r="A45" s="141" t="s">
        <v>593</v>
      </c>
      <c r="B45" s="140" t="s">
        <v>587</v>
      </c>
      <c r="C45" s="141" t="s">
        <v>1</v>
      </c>
      <c r="E45" s="237">
        <f>TOZ</f>
        <v>655.649</v>
      </c>
      <c r="F45" s="241"/>
      <c r="N45" s="328"/>
    </row>
    <row r="46" spans="1:14" ht="24.75">
      <c r="A46" s="239" t="s">
        <v>594</v>
      </c>
      <c r="B46" s="140" t="s">
        <v>588</v>
      </c>
      <c r="C46" s="141" t="s">
        <v>1</v>
      </c>
      <c r="E46" s="237">
        <f>TOZA</f>
        <v>12.79</v>
      </c>
      <c r="F46" s="241"/>
      <c r="N46" s="328"/>
    </row>
    <row r="47" spans="1:14">
      <c r="A47" s="141" t="s">
        <v>46</v>
      </c>
      <c r="B47" s="140" t="s">
        <v>96</v>
      </c>
      <c r="C47" s="141" t="s">
        <v>97</v>
      </c>
      <c r="E47" s="237">
        <f>RPIF</f>
        <v>1.1344000000000001</v>
      </c>
      <c r="F47" s="241"/>
      <c r="N47" s="328"/>
    </row>
    <row r="48" spans="1:14" ht="24.75">
      <c r="A48" s="239" t="s">
        <v>595</v>
      </c>
      <c r="B48" s="140" t="s">
        <v>589</v>
      </c>
      <c r="C48" s="141" t="s">
        <v>1</v>
      </c>
      <c r="E48" s="237">
        <f>CxIncRA</f>
        <v>11.2</v>
      </c>
      <c r="F48" s="155"/>
      <c r="N48" s="328"/>
    </row>
    <row r="49" spans="1:14">
      <c r="A49" s="141" t="s">
        <v>596</v>
      </c>
      <c r="B49" s="141" t="s">
        <v>590</v>
      </c>
      <c r="C49" s="141" t="s">
        <v>1</v>
      </c>
      <c r="E49" s="237">
        <f>TORB</f>
        <v>80.081999999999994</v>
      </c>
      <c r="F49" s="241"/>
      <c r="N49" s="328"/>
    </row>
    <row r="50" spans="1:14">
      <c r="A50" s="141" t="s">
        <v>597</v>
      </c>
      <c r="B50" s="140" t="s">
        <v>591</v>
      </c>
      <c r="C50" s="141" t="s">
        <v>1</v>
      </c>
      <c r="E50" s="237">
        <f>TOLA</f>
        <v>9.0410000000000004</v>
      </c>
      <c r="F50" s="241"/>
      <c r="N50" s="328"/>
    </row>
    <row r="51" spans="1:14">
      <c r="B51" s="140" t="s">
        <v>598</v>
      </c>
      <c r="C51" s="141" t="s">
        <v>1</v>
      </c>
      <c r="E51" s="240">
        <f>((E45-E46)/E47)+E48-E49-E50</f>
        <v>488.77216925246836</v>
      </c>
      <c r="N51" s="328"/>
    </row>
    <row r="52" spans="1:14">
      <c r="B52" s="155"/>
      <c r="E52" s="155"/>
      <c r="N52" s="328"/>
    </row>
    <row r="53" spans="1:14">
      <c r="B53" s="155"/>
      <c r="E53" s="155"/>
      <c r="N53" s="328"/>
    </row>
    <row r="54" spans="1:14">
      <c r="B54" s="155"/>
      <c r="N54" s="328"/>
    </row>
    <row r="55" spans="1:14">
      <c r="B55" s="155"/>
      <c r="E55" s="141" t="s">
        <v>586</v>
      </c>
      <c r="N55" s="328"/>
    </row>
    <row r="56" spans="1:14">
      <c r="B56" s="155"/>
      <c r="M56" s="155"/>
      <c r="N56" s="328"/>
    </row>
    <row r="57" spans="1:14">
      <c r="B57" s="155"/>
      <c r="N57" s="328"/>
    </row>
    <row r="58" spans="1:14">
      <c r="A58" s="138" t="s">
        <v>599</v>
      </c>
      <c r="B58" s="155"/>
      <c r="N58" s="328"/>
    </row>
    <row r="59" spans="1:14" ht="14.25">
      <c r="B59" s="155"/>
      <c r="E59" s="144">
        <v>2013</v>
      </c>
      <c r="F59" s="144">
        <v>2014</v>
      </c>
      <c r="G59" s="144">
        <v>2015</v>
      </c>
      <c r="H59" s="144">
        <v>2016</v>
      </c>
      <c r="I59" s="144">
        <v>2017</v>
      </c>
      <c r="J59" s="144">
        <v>2018</v>
      </c>
      <c r="K59" s="144">
        <v>2019</v>
      </c>
      <c r="L59" s="144">
        <v>2020</v>
      </c>
      <c r="M59" s="144">
        <v>2021</v>
      </c>
      <c r="N59" s="328"/>
    </row>
    <row r="60" spans="1:14">
      <c r="A60" s="141" t="s">
        <v>6</v>
      </c>
      <c r="B60" s="140" t="s">
        <v>208</v>
      </c>
      <c r="C60" s="141" t="s">
        <v>1</v>
      </c>
      <c r="E60" s="235"/>
      <c r="F60" s="234">
        <f t="shared" ref="F60:M60" si="9">BRt</f>
        <v>626.49181800000008</v>
      </c>
      <c r="G60" s="234">
        <f t="shared" si="9"/>
        <v>663.27839638517469</v>
      </c>
      <c r="H60" s="234">
        <f t="shared" si="9"/>
        <v>686.92939981781797</v>
      </c>
      <c r="I60" s="234">
        <f t="shared" si="9"/>
        <v>719.6343422196619</v>
      </c>
      <c r="J60" s="234">
        <f t="shared" si="9"/>
        <v>831.98044972393723</v>
      </c>
      <c r="K60" s="234">
        <f t="shared" si="9"/>
        <v>689.20563645646303</v>
      </c>
      <c r="L60" s="234">
        <f t="shared" si="9"/>
        <v>694.59558500993137</v>
      </c>
      <c r="M60" s="234">
        <f t="shared" si="9"/>
        <v>810.89917846905507</v>
      </c>
      <c r="N60" s="313" t="s">
        <v>208</v>
      </c>
    </row>
    <row r="61" spans="1:14">
      <c r="A61" s="141" t="s">
        <v>12</v>
      </c>
      <c r="B61" s="140" t="s">
        <v>197</v>
      </c>
      <c r="C61" s="141" t="s">
        <v>1</v>
      </c>
      <c r="E61" s="235"/>
      <c r="F61" s="234">
        <f t="shared" ref="F61:M61" si="10">RBt</f>
        <v>0</v>
      </c>
      <c r="G61" s="234">
        <f t="shared" si="10"/>
        <v>0</v>
      </c>
      <c r="H61" s="234">
        <f t="shared" si="10"/>
        <v>-107.02643921310938</v>
      </c>
      <c r="I61" s="234">
        <f t="shared" si="10"/>
        <v>-107.34230123159347</v>
      </c>
      <c r="J61" s="234">
        <f t="shared" si="10"/>
        <v>-110.47728227878824</v>
      </c>
      <c r="K61" s="234">
        <f t="shared" si="10"/>
        <v>-114.03276067776795</v>
      </c>
      <c r="L61" s="234">
        <f t="shared" si="10"/>
        <v>-117.3925253253818</v>
      </c>
      <c r="M61" s="234">
        <f t="shared" si="10"/>
        <v>-112.81156655914407</v>
      </c>
      <c r="N61" s="313" t="s">
        <v>197</v>
      </c>
    </row>
    <row r="62" spans="1:14">
      <c r="A62" s="141" t="s">
        <v>13</v>
      </c>
      <c r="B62" s="140" t="s">
        <v>113</v>
      </c>
      <c r="C62" s="141" t="s">
        <v>1</v>
      </c>
      <c r="E62" s="235"/>
      <c r="F62" s="234">
        <f t="shared" ref="F62:M62" si="11">LFt</f>
        <v>0</v>
      </c>
      <c r="G62" s="234">
        <f t="shared" si="11"/>
        <v>0</v>
      </c>
      <c r="H62" s="234">
        <f t="shared" si="11"/>
        <v>-11.4338837795625</v>
      </c>
      <c r="I62" s="234">
        <f t="shared" si="11"/>
        <v>-11.669154713239221</v>
      </c>
      <c r="J62" s="234">
        <f t="shared" si="11"/>
        <v>-12.004268917333929</v>
      </c>
      <c r="K62" s="234">
        <f t="shared" si="11"/>
        <v>-12.385814900356406</v>
      </c>
      <c r="L62" s="234">
        <f t="shared" si="11"/>
        <v>-12.764418207303986</v>
      </c>
      <c r="M62" s="234">
        <f t="shared" si="11"/>
        <v>-12.265858724942111</v>
      </c>
      <c r="N62" s="313" t="s">
        <v>113</v>
      </c>
    </row>
    <row r="63" spans="1:14">
      <c r="A63" s="141" t="s">
        <v>222</v>
      </c>
      <c r="B63" s="140" t="s">
        <v>220</v>
      </c>
      <c r="C63" s="141" t="s">
        <v>1</v>
      </c>
      <c r="E63" s="235"/>
      <c r="F63" s="234">
        <f t="shared" ref="F63:M63" si="12">OPTC</f>
        <v>0</v>
      </c>
      <c r="G63" s="234">
        <f t="shared" si="12"/>
        <v>0</v>
      </c>
      <c r="H63" s="234">
        <f t="shared" si="12"/>
        <v>-18.023987742187501</v>
      </c>
      <c r="I63" s="234">
        <f t="shared" si="12"/>
        <v>-18.071995942265627</v>
      </c>
      <c r="J63" s="234">
        <f t="shared" si="12"/>
        <v>-18.590986622003907</v>
      </c>
      <c r="K63" s="234">
        <f t="shared" si="12"/>
        <v>-19.181886102421874</v>
      </c>
      <c r="L63" s="234">
        <f t="shared" si="12"/>
        <v>-19.768228266445313</v>
      </c>
      <c r="M63" s="234">
        <f t="shared" si="12"/>
        <v>-18.996110219882812</v>
      </c>
      <c r="N63" s="313" t="s">
        <v>220</v>
      </c>
    </row>
    <row r="64" spans="1:14">
      <c r="A64" s="141" t="s">
        <v>225</v>
      </c>
      <c r="B64" s="140" t="s">
        <v>221</v>
      </c>
      <c r="C64" s="141" t="s">
        <v>1</v>
      </c>
      <c r="E64" s="235"/>
      <c r="F64" s="235"/>
      <c r="G64" s="235"/>
      <c r="H64" s="234">
        <f>PA</f>
        <v>0</v>
      </c>
      <c r="I64" s="234">
        <f>PA</f>
        <v>32.181539440893751</v>
      </c>
      <c r="J64" s="235"/>
      <c r="K64" s="235"/>
      <c r="L64" s="235"/>
      <c r="M64" s="235"/>
      <c r="N64" s="313" t="s">
        <v>221</v>
      </c>
    </row>
    <row r="65" spans="1:14">
      <c r="A65" s="141" t="s">
        <v>223</v>
      </c>
      <c r="B65" s="140" t="s">
        <v>224</v>
      </c>
      <c r="C65" s="141" t="s">
        <v>1</v>
      </c>
      <c r="E65" s="235"/>
      <c r="F65" s="234">
        <f>ISE</f>
        <v>7.8879999999999999</v>
      </c>
      <c r="G65" s="234">
        <f t="shared" ref="G65:M65" si="13">ISE</f>
        <v>7.8879999999999999</v>
      </c>
      <c r="H65" s="234">
        <f t="shared" si="13"/>
        <v>7.8879999999999999</v>
      </c>
      <c r="I65" s="234">
        <f t="shared" si="13"/>
        <v>7.8879999999999999</v>
      </c>
      <c r="J65" s="234">
        <f t="shared" si="13"/>
        <v>7.8879999999999999</v>
      </c>
      <c r="K65" s="234">
        <f t="shared" si="13"/>
        <v>7.8879999999999999</v>
      </c>
      <c r="L65" s="234">
        <f t="shared" si="13"/>
        <v>7.8879999999999999</v>
      </c>
      <c r="M65" s="234">
        <f t="shared" si="13"/>
        <v>7.8879999999999999</v>
      </c>
      <c r="N65" s="313" t="s">
        <v>224</v>
      </c>
    </row>
    <row r="66" spans="1:14">
      <c r="A66" s="141" t="s">
        <v>689</v>
      </c>
      <c r="B66" s="140" t="s">
        <v>686</v>
      </c>
      <c r="C66" s="141" t="s">
        <v>1</v>
      </c>
      <c r="E66" s="235"/>
      <c r="F66" s="282"/>
      <c r="G66" s="234"/>
      <c r="H66" s="234"/>
      <c r="I66" s="234"/>
      <c r="J66" s="234"/>
      <c r="K66" s="234"/>
      <c r="L66" s="234"/>
      <c r="M66" s="234"/>
      <c r="N66" s="313" t="s">
        <v>686</v>
      </c>
    </row>
    <row r="67" spans="1:14">
      <c r="A67" s="141" t="s">
        <v>46</v>
      </c>
      <c r="B67" s="140" t="s">
        <v>96</v>
      </c>
      <c r="C67" s="141" t="s">
        <v>97</v>
      </c>
      <c r="E67" s="235"/>
      <c r="F67" s="234">
        <f t="shared" ref="F67:M67" si="14">RPIF</f>
        <v>1.163</v>
      </c>
      <c r="G67" s="234">
        <f t="shared" si="14"/>
        <v>1.2050000000000001</v>
      </c>
      <c r="H67" s="234">
        <f t="shared" si="14"/>
        <v>1.2270000000000001</v>
      </c>
      <c r="I67" s="234">
        <f t="shared" si="14"/>
        <v>1.2330000000000001</v>
      </c>
      <c r="J67" s="234">
        <f t="shared" si="14"/>
        <v>1.2709999999999999</v>
      </c>
      <c r="K67" s="234">
        <f t="shared" si="14"/>
        <v>1.3140000000000001</v>
      </c>
      <c r="L67" s="234">
        <f t="shared" si="14"/>
        <v>1.3580000000000001</v>
      </c>
      <c r="M67" s="234">
        <f t="shared" si="14"/>
        <v>1.31</v>
      </c>
      <c r="N67" s="313" t="s">
        <v>96</v>
      </c>
    </row>
    <row r="68" spans="1:14">
      <c r="B68" s="140" t="s">
        <v>207</v>
      </c>
      <c r="C68" s="141" t="s">
        <v>1</v>
      </c>
      <c r="E68" s="242">
        <f>E51</f>
        <v>488.77216925246836</v>
      </c>
      <c r="F68" s="242">
        <f>((SUM(F60:F64)+F66)/F67)-F65</f>
        <v>530.798</v>
      </c>
      <c r="G68" s="242">
        <f t="shared" ref="G68:M68" si="15">((SUM(G60:G64)+G66)/G67)-G65</f>
        <v>542.5505032242113</v>
      </c>
      <c r="H68" s="242">
        <f t="shared" si="15"/>
        <v>440.7225045500885</v>
      </c>
      <c r="I68" s="242">
        <f t="shared" si="15"/>
        <v>490.67844750483164</v>
      </c>
      <c r="J68" s="242">
        <f t="shared" si="15"/>
        <v>535.70595114540606</v>
      </c>
      <c r="K68" s="242">
        <f t="shared" si="15"/>
        <v>405.81456832261546</v>
      </c>
      <c r="L68" s="242">
        <f t="shared" si="15"/>
        <v>393.1947785057439</v>
      </c>
      <c r="M68" s="242">
        <f t="shared" si="15"/>
        <v>501.13920837029474</v>
      </c>
      <c r="N68" s="313" t="s">
        <v>207</v>
      </c>
    </row>
    <row r="69" spans="1:14">
      <c r="B69" s="155"/>
      <c r="G69" s="155"/>
      <c r="J69" s="155"/>
      <c r="N69" s="328"/>
    </row>
    <row r="70" spans="1:14">
      <c r="N70" s="328"/>
    </row>
    <row r="71" spans="1:14">
      <c r="N71" s="328"/>
    </row>
    <row r="72" spans="1:14">
      <c r="N72" s="328"/>
    </row>
    <row r="73" spans="1:14">
      <c r="N73" s="328"/>
    </row>
    <row r="74" spans="1:14">
      <c r="N74" s="328"/>
    </row>
    <row r="75" spans="1:14">
      <c r="N75" s="328"/>
    </row>
    <row r="76" spans="1:14">
      <c r="N76" s="328"/>
    </row>
    <row r="77" spans="1:14">
      <c r="N77" s="328"/>
    </row>
    <row r="78" spans="1:14">
      <c r="N78" s="328"/>
    </row>
    <row r="79" spans="1:14">
      <c r="N79" s="328"/>
    </row>
    <row r="80" spans="1:14">
      <c r="N80" s="328"/>
    </row>
    <row r="81" spans="14:14">
      <c r="N81" s="328"/>
    </row>
    <row r="82" spans="14:14">
      <c r="N82" s="328"/>
    </row>
    <row r="83" spans="14:14">
      <c r="N83" s="328"/>
    </row>
    <row r="84" spans="14:14">
      <c r="N84" s="328"/>
    </row>
    <row r="85" spans="14:14">
      <c r="N85" s="328"/>
    </row>
    <row r="86" spans="14:14">
      <c r="N86" s="328"/>
    </row>
    <row r="87" spans="14:14">
      <c r="N87" s="328"/>
    </row>
    <row r="88" spans="14:14">
      <c r="N88" s="328"/>
    </row>
    <row r="89" spans="14:14">
      <c r="N89" s="328"/>
    </row>
    <row r="90" spans="14:14">
      <c r="N90" s="328"/>
    </row>
    <row r="91" spans="14:14">
      <c r="N91" s="328"/>
    </row>
    <row r="92" spans="14:14">
      <c r="N92" s="328"/>
    </row>
    <row r="93" spans="14:14">
      <c r="N93" s="328"/>
    </row>
    <row r="94" spans="14:14">
      <c r="N94" s="328"/>
    </row>
    <row r="95" spans="14:14">
      <c r="N95" s="328"/>
    </row>
    <row r="96" spans="14:14">
      <c r="N96" s="328"/>
    </row>
    <row r="97" spans="14:14">
      <c r="N97" s="328"/>
    </row>
    <row r="98" spans="14:14">
      <c r="N98" s="328"/>
    </row>
    <row r="99" spans="14:14">
      <c r="N99" s="328"/>
    </row>
    <row r="100" spans="14:14">
      <c r="N100" s="328"/>
    </row>
    <row r="101" spans="14:14">
      <c r="N101" s="328"/>
    </row>
    <row r="102" spans="14:14">
      <c r="N102" s="328"/>
    </row>
    <row r="103" spans="14:14">
      <c r="N103" s="328"/>
    </row>
    <row r="104" spans="14:14">
      <c r="N104" s="328"/>
    </row>
    <row r="105" spans="14:14">
      <c r="N105" s="328"/>
    </row>
    <row r="106" spans="14:14">
      <c r="N106" s="328"/>
    </row>
    <row r="107" spans="14:14">
      <c r="N107" s="328"/>
    </row>
    <row r="108" spans="14:14">
      <c r="N108" s="328"/>
    </row>
    <row r="109" spans="14:14">
      <c r="N109" s="328"/>
    </row>
    <row r="110" spans="14:14">
      <c r="N110" s="328"/>
    </row>
    <row r="111" spans="14:14">
      <c r="N111" s="328"/>
    </row>
    <row r="112" spans="14:14">
      <c r="N112" s="328"/>
    </row>
    <row r="113" spans="14:14">
      <c r="N113" s="328"/>
    </row>
    <row r="114" spans="14:14">
      <c r="N114" s="328"/>
    </row>
    <row r="115" spans="14:14">
      <c r="N115" s="328"/>
    </row>
    <row r="116" spans="14:14">
      <c r="N116" s="328"/>
    </row>
    <row r="117" spans="14:14">
      <c r="N117" s="328"/>
    </row>
    <row r="118" spans="14:14">
      <c r="N118" s="328"/>
    </row>
    <row r="119" spans="14:14">
      <c r="N119" s="328"/>
    </row>
    <row r="120" spans="14:14">
      <c r="N120" s="328"/>
    </row>
    <row r="121" spans="14:14">
      <c r="N121" s="328"/>
    </row>
    <row r="122" spans="14:14">
      <c r="N122" s="328"/>
    </row>
    <row r="123" spans="14:14">
      <c r="N123" s="328"/>
    </row>
  </sheetData>
  <pageMargins left="0.15748031496062992" right="0.15748031496062992" top="0.39370078740157483" bottom="0.47244094488188981" header="0.19685039370078741" footer="0.23622047244094491"/>
  <pageSetup paperSize="8" scale="82" orientation="portrait" r:id="rId1"/>
  <headerFooter>
    <oddFooter>&amp;C&amp;D&amp;R&amp;F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topLeftCell="A23" zoomScale="85" zoomScaleNormal="85" workbookViewId="0"/>
  </sheetViews>
  <sheetFormatPr defaultColWidth="9" defaultRowHeight="12.4"/>
  <cols>
    <col min="1" max="1" width="39.3515625" style="141" customWidth="1"/>
    <col min="2" max="2" width="8.1171875" style="141" customWidth="1"/>
    <col min="3" max="3" width="7.234375" style="141" customWidth="1"/>
    <col min="4" max="4" width="4.46875" style="141" customWidth="1"/>
    <col min="5" max="5" width="4" style="141" customWidth="1"/>
    <col min="6" max="7" width="9.234375" style="141" bestFit="1" customWidth="1"/>
    <col min="8" max="13" width="10.1171875" style="141" bestFit="1" customWidth="1"/>
    <col min="14" max="14" width="6" style="141" customWidth="1"/>
    <col min="15" max="16384" width="9" style="141"/>
  </cols>
  <sheetData>
    <row r="1" spans="1:19" s="147" customFormat="1" ht="14.65">
      <c r="A1" s="162" t="s">
        <v>93</v>
      </c>
      <c r="N1" s="330"/>
    </row>
    <row r="2" spans="1:19" s="147" customFormat="1" ht="14.65">
      <c r="A2" s="162" t="str">
        <f>CompName</f>
        <v>National Grid Gas Plc</v>
      </c>
      <c r="N2" s="330"/>
    </row>
    <row r="3" spans="1:19" s="147" customFormat="1">
      <c r="A3" s="164" t="str">
        <f>RegYr</f>
        <v>Regulatory Year ending 31 March 2019</v>
      </c>
      <c r="N3" s="330"/>
    </row>
    <row r="4" spans="1:19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6"/>
      <c r="O4" s="175"/>
      <c r="P4" s="175"/>
      <c r="Q4" s="175"/>
      <c r="R4" s="175"/>
      <c r="S4" s="175"/>
    </row>
    <row r="5" spans="1:19" ht="17.649999999999999">
      <c r="A5" s="176" t="s">
        <v>239</v>
      </c>
      <c r="B5" s="154"/>
      <c r="C5" s="154"/>
      <c r="D5" s="154"/>
      <c r="E5" s="154"/>
      <c r="H5" s="154"/>
      <c r="I5" s="154"/>
      <c r="N5" s="328"/>
    </row>
    <row r="6" spans="1:19" ht="17.649999999999999">
      <c r="A6" s="165" t="s">
        <v>238</v>
      </c>
      <c r="B6" s="155"/>
      <c r="C6" s="154"/>
      <c r="D6" s="154"/>
      <c r="E6" s="154"/>
      <c r="F6" s="154"/>
      <c r="G6" s="154"/>
      <c r="H6" s="154"/>
      <c r="I6" s="154"/>
      <c r="N6" s="328"/>
    </row>
    <row r="7" spans="1:19" ht="14.25" customHeight="1">
      <c r="A7" s="149" t="s">
        <v>600</v>
      </c>
      <c r="C7" s="166"/>
      <c r="D7" s="166"/>
      <c r="N7" s="328"/>
    </row>
    <row r="8" spans="1:19" ht="14.25">
      <c r="B8" s="166"/>
      <c r="C8" s="166"/>
      <c r="D8" s="166"/>
      <c r="F8" s="144">
        <v>2014</v>
      </c>
      <c r="G8" s="144">
        <v>2015</v>
      </c>
      <c r="H8" s="144">
        <v>2016</v>
      </c>
      <c r="I8" s="144">
        <v>2017</v>
      </c>
      <c r="J8" s="144">
        <v>2018</v>
      </c>
      <c r="K8" s="144">
        <v>2019</v>
      </c>
      <c r="L8" s="144">
        <v>2020</v>
      </c>
      <c r="M8" s="144">
        <v>2021</v>
      </c>
      <c r="N8" s="328"/>
    </row>
    <row r="9" spans="1:19" ht="12" customHeight="1">
      <c r="A9" s="140" t="s">
        <v>12</v>
      </c>
      <c r="B9" s="140" t="s">
        <v>197</v>
      </c>
      <c r="C9" s="140" t="s">
        <v>1</v>
      </c>
      <c r="D9" s="166"/>
      <c r="F9" s="244">
        <f t="shared" ref="F9:M9" si="0">RB</f>
        <v>0</v>
      </c>
      <c r="G9" s="244">
        <f t="shared" si="0"/>
        <v>0</v>
      </c>
      <c r="H9" s="244">
        <f t="shared" si="0"/>
        <v>-107.02643921310938</v>
      </c>
      <c r="I9" s="244">
        <f t="shared" si="0"/>
        <v>-107.34230123159347</v>
      </c>
      <c r="J9" s="244">
        <f t="shared" si="0"/>
        <v>-110.47728227878824</v>
      </c>
      <c r="K9" s="244">
        <f t="shared" si="0"/>
        <v>-114.03276067776795</v>
      </c>
      <c r="L9" s="244">
        <f t="shared" si="0"/>
        <v>-117.3925253253818</v>
      </c>
      <c r="M9" s="244">
        <f t="shared" si="0"/>
        <v>-112.81156655914407</v>
      </c>
      <c r="N9" s="313" t="s">
        <v>197</v>
      </c>
      <c r="O9" s="177"/>
    </row>
    <row r="10" spans="1:19" ht="12" customHeight="1">
      <c r="A10" s="140" t="s">
        <v>13</v>
      </c>
      <c r="B10" s="140" t="s">
        <v>113</v>
      </c>
      <c r="C10" s="140" t="s">
        <v>1</v>
      </c>
      <c r="D10" s="166"/>
      <c r="F10" s="244">
        <f t="shared" ref="F10:M10" si="1">LF</f>
        <v>0</v>
      </c>
      <c r="G10" s="244">
        <f t="shared" si="1"/>
        <v>0</v>
      </c>
      <c r="H10" s="244">
        <f t="shared" si="1"/>
        <v>-11.4338837795625</v>
      </c>
      <c r="I10" s="244">
        <f t="shared" si="1"/>
        <v>-11.669154713239221</v>
      </c>
      <c r="J10" s="244">
        <f t="shared" si="1"/>
        <v>-12.004268917333929</v>
      </c>
      <c r="K10" s="244">
        <f t="shared" si="1"/>
        <v>-12.385814900356406</v>
      </c>
      <c r="L10" s="244">
        <f t="shared" si="1"/>
        <v>-12.764418207303986</v>
      </c>
      <c r="M10" s="244">
        <f t="shared" si="1"/>
        <v>-12.265858724942111</v>
      </c>
      <c r="N10" s="313" t="s">
        <v>113</v>
      </c>
      <c r="O10" s="177"/>
    </row>
    <row r="11" spans="1:19" ht="12" customHeight="1">
      <c r="A11" s="140" t="s">
        <v>226</v>
      </c>
      <c r="B11" s="140" t="s">
        <v>220</v>
      </c>
      <c r="C11" s="140" t="s">
        <v>1</v>
      </c>
      <c r="D11" s="166"/>
      <c r="F11" s="244">
        <f t="shared" ref="F11:M11" si="2">OPTC</f>
        <v>0</v>
      </c>
      <c r="G11" s="244">
        <f t="shared" si="2"/>
        <v>0</v>
      </c>
      <c r="H11" s="244">
        <f t="shared" si="2"/>
        <v>-18.023987742187501</v>
      </c>
      <c r="I11" s="244">
        <f t="shared" si="2"/>
        <v>-18.071995942265627</v>
      </c>
      <c r="J11" s="244">
        <f t="shared" si="2"/>
        <v>-18.590986622003907</v>
      </c>
      <c r="K11" s="244">
        <f t="shared" si="2"/>
        <v>-19.181886102421874</v>
      </c>
      <c r="L11" s="244">
        <f t="shared" si="2"/>
        <v>-19.768228266445313</v>
      </c>
      <c r="M11" s="244">
        <f t="shared" si="2"/>
        <v>-18.996110219882812</v>
      </c>
      <c r="N11" s="313" t="s">
        <v>220</v>
      </c>
      <c r="O11" s="177"/>
    </row>
    <row r="12" spans="1:19" ht="13.5">
      <c r="A12" s="140" t="s">
        <v>236</v>
      </c>
      <c r="B12" s="140" t="s">
        <v>233</v>
      </c>
      <c r="C12" s="140" t="s">
        <v>1</v>
      </c>
      <c r="D12" s="166"/>
      <c r="F12" s="244">
        <f t="shared" ref="F12:M12" si="3">ISA</f>
        <v>-9.173744000000001</v>
      </c>
      <c r="G12" s="244">
        <f t="shared" si="3"/>
        <v>-9.505040000000001</v>
      </c>
      <c r="H12" s="244">
        <f t="shared" si="3"/>
        <v>-9.6785760000000014</v>
      </c>
      <c r="I12" s="244">
        <f t="shared" si="3"/>
        <v>-9.7259039999999999</v>
      </c>
      <c r="J12" s="244">
        <f t="shared" si="3"/>
        <v>-10.025647999999999</v>
      </c>
      <c r="K12" s="244">
        <f t="shared" si="3"/>
        <v>-10.364832</v>
      </c>
      <c r="L12" s="244">
        <f t="shared" si="3"/>
        <v>-10.711904000000001</v>
      </c>
      <c r="M12" s="244">
        <f t="shared" si="3"/>
        <v>-10.33328</v>
      </c>
      <c r="N12" s="313" t="s">
        <v>233</v>
      </c>
      <c r="O12" s="177"/>
    </row>
    <row r="13" spans="1:19" ht="13.5">
      <c r="A13" s="140" t="s">
        <v>11</v>
      </c>
      <c r="B13" s="140" t="s">
        <v>198</v>
      </c>
      <c r="C13" s="140" t="s">
        <v>1</v>
      </c>
      <c r="D13" s="166"/>
      <c r="F13" s="209">
        <f>SUM(F9:F12)</f>
        <v>-9.173744000000001</v>
      </c>
      <c r="G13" s="209">
        <f t="shared" ref="G13:M13" si="4">SUM(G9:G12)</f>
        <v>-9.505040000000001</v>
      </c>
      <c r="H13" s="209">
        <f>SUM(H9:H12)</f>
        <v>-146.16288673485937</v>
      </c>
      <c r="I13" s="209">
        <f>SUM(I9:I12)</f>
        <v>-146.80935588709832</v>
      </c>
      <c r="J13" s="209">
        <f t="shared" si="4"/>
        <v>-151.09818581812607</v>
      </c>
      <c r="K13" s="209">
        <f t="shared" si="4"/>
        <v>-155.96529368054624</v>
      </c>
      <c r="L13" s="209">
        <f t="shared" si="4"/>
        <v>-160.63707579913108</v>
      </c>
      <c r="M13" s="209">
        <f t="shared" si="4"/>
        <v>-154.406815503969</v>
      </c>
      <c r="N13" s="313" t="s">
        <v>198</v>
      </c>
    </row>
    <row r="14" spans="1:19">
      <c r="A14" s="140"/>
      <c r="B14" s="140"/>
      <c r="C14" s="140"/>
      <c r="D14" s="140"/>
      <c r="G14" s="155"/>
      <c r="J14" s="155"/>
      <c r="N14" s="328"/>
    </row>
    <row r="15" spans="1:19">
      <c r="A15" s="140"/>
      <c r="B15" s="140"/>
      <c r="C15" s="140"/>
      <c r="D15" s="140"/>
      <c r="N15" s="328"/>
    </row>
    <row r="16" spans="1:19" ht="14.25" customHeight="1">
      <c r="A16" s="149" t="s">
        <v>50</v>
      </c>
      <c r="B16" s="140"/>
      <c r="C16" s="140"/>
      <c r="D16" s="140"/>
      <c r="G16" s="165"/>
      <c r="L16" s="155"/>
      <c r="N16" s="328"/>
    </row>
    <row r="17" spans="1:14" ht="20.25" customHeight="1">
      <c r="A17" s="142" t="s">
        <v>601</v>
      </c>
      <c r="B17" s="140"/>
      <c r="C17" s="140"/>
      <c r="D17" s="140"/>
      <c r="N17" s="328"/>
    </row>
    <row r="18" spans="1:14" ht="14.25">
      <c r="A18" s="140"/>
      <c r="B18" s="140"/>
      <c r="C18" s="140"/>
      <c r="D18" s="140"/>
      <c r="F18" s="144">
        <v>2014</v>
      </c>
      <c r="G18" s="144">
        <v>2015</v>
      </c>
      <c r="H18" s="144">
        <v>2016</v>
      </c>
      <c r="I18" s="144">
        <v>2017</v>
      </c>
      <c r="J18" s="144">
        <v>2018</v>
      </c>
      <c r="K18" s="144">
        <v>2019</v>
      </c>
      <c r="L18" s="144">
        <v>2020</v>
      </c>
      <c r="M18" s="144">
        <v>2021</v>
      </c>
      <c r="N18" s="328"/>
    </row>
    <row r="19" spans="1:14">
      <c r="A19" s="140" t="s">
        <v>49</v>
      </c>
      <c r="B19" s="140" t="s">
        <v>103</v>
      </c>
      <c r="C19" s="140" t="s">
        <v>1</v>
      </c>
      <c r="D19" s="140"/>
      <c r="F19" s="234">
        <f t="shared" ref="F19:M19" si="5">RBA</f>
        <v>0</v>
      </c>
      <c r="G19" s="234">
        <f t="shared" si="5"/>
        <v>0</v>
      </c>
      <c r="H19" s="234">
        <f t="shared" si="5"/>
        <v>0</v>
      </c>
      <c r="I19" s="234">
        <f t="shared" si="5"/>
        <v>0</v>
      </c>
      <c r="J19" s="234">
        <f t="shared" si="5"/>
        <v>0</v>
      </c>
      <c r="K19" s="234">
        <f t="shared" si="5"/>
        <v>0</v>
      </c>
      <c r="L19" s="234">
        <f t="shared" si="5"/>
        <v>0</v>
      </c>
      <c r="M19" s="234">
        <f t="shared" si="5"/>
        <v>0</v>
      </c>
      <c r="N19" s="313" t="s">
        <v>103</v>
      </c>
    </row>
    <row r="20" spans="1:14">
      <c r="A20" s="140" t="s">
        <v>107</v>
      </c>
      <c r="B20" s="140" t="s">
        <v>106</v>
      </c>
      <c r="C20" s="140" t="s">
        <v>602</v>
      </c>
      <c r="D20" s="140"/>
      <c r="F20" s="234">
        <f t="shared" ref="F20:M20" si="6">RPIA</f>
        <v>1.167</v>
      </c>
      <c r="G20" s="234">
        <f t="shared" si="6"/>
        <v>1.19</v>
      </c>
      <c r="H20" s="234">
        <f t="shared" si="6"/>
        <v>1.202</v>
      </c>
      <c r="I20" s="234">
        <f t="shared" si="6"/>
        <v>1.228</v>
      </c>
      <c r="J20" s="234">
        <f t="shared" si="6"/>
        <v>1.274</v>
      </c>
      <c r="K20" s="234">
        <f t="shared" si="6"/>
        <v>1.31</v>
      </c>
      <c r="L20" s="234">
        <f t="shared" si="6"/>
        <v>1.3460000000000001</v>
      </c>
      <c r="M20" s="234">
        <f t="shared" si="6"/>
        <v>1.3839999999999999</v>
      </c>
      <c r="N20" s="313" t="s">
        <v>106</v>
      </c>
    </row>
    <row r="21" spans="1:14">
      <c r="A21" s="140" t="s">
        <v>48</v>
      </c>
      <c r="B21" s="140" t="s">
        <v>102</v>
      </c>
      <c r="C21" s="140" t="s">
        <v>1</v>
      </c>
      <c r="D21" s="140"/>
      <c r="F21" s="234">
        <f t="shared" ref="F21:M21" si="7">RBE</f>
        <v>80.162999999999997</v>
      </c>
      <c r="G21" s="234">
        <f t="shared" si="7"/>
        <v>80.186000000000007</v>
      </c>
      <c r="H21" s="234">
        <f t="shared" si="7"/>
        <v>80.224000000000004</v>
      </c>
      <c r="I21" s="234">
        <f t="shared" si="7"/>
        <v>80.254999999999995</v>
      </c>
      <c r="J21" s="234">
        <f t="shared" si="7"/>
        <v>80.168999999999997</v>
      </c>
      <c r="K21" s="234">
        <f t="shared" si="7"/>
        <v>80.171999999999997</v>
      </c>
      <c r="L21" s="234">
        <f t="shared" si="7"/>
        <v>80.2</v>
      </c>
      <c r="M21" s="234">
        <f t="shared" si="7"/>
        <v>80.206000000000003</v>
      </c>
      <c r="N21" s="313" t="s">
        <v>102</v>
      </c>
    </row>
    <row r="22" spans="1:14">
      <c r="A22" s="140" t="s">
        <v>111</v>
      </c>
      <c r="B22" s="140" t="s">
        <v>110</v>
      </c>
      <c r="C22" s="140" t="s">
        <v>97</v>
      </c>
      <c r="D22" s="140"/>
      <c r="F22" s="234">
        <f t="shared" ref="F22:M22" si="8">PVF</f>
        <v>1.04375</v>
      </c>
      <c r="G22" s="234">
        <f t="shared" si="8"/>
        <v>1.0425</v>
      </c>
      <c r="H22" s="234">
        <f t="shared" si="8"/>
        <v>1.0414375</v>
      </c>
      <c r="I22" s="234">
        <f t="shared" si="8"/>
        <v>1.040375</v>
      </c>
      <c r="J22" s="234">
        <f t="shared" si="8"/>
        <v>1.0393749999999999</v>
      </c>
      <c r="K22" s="234">
        <f t="shared" si="8"/>
        <v>1.0374375</v>
      </c>
      <c r="L22" s="234">
        <f t="shared" si="8"/>
        <v>1.0353749999999999</v>
      </c>
      <c r="M22" s="234">
        <f t="shared" si="8"/>
        <v>1.0353749999999999</v>
      </c>
      <c r="N22" s="313" t="s">
        <v>110</v>
      </c>
    </row>
    <row r="23" spans="1:14">
      <c r="A23" s="140" t="s">
        <v>46</v>
      </c>
      <c r="B23" s="140" t="s">
        <v>96</v>
      </c>
      <c r="C23" s="140" t="s">
        <v>97</v>
      </c>
      <c r="D23" s="140"/>
      <c r="F23" s="234">
        <f t="shared" ref="F23:M23" si="9">RPIF</f>
        <v>1.163</v>
      </c>
      <c r="G23" s="234">
        <f t="shared" si="9"/>
        <v>1.2050000000000001</v>
      </c>
      <c r="H23" s="234">
        <f t="shared" si="9"/>
        <v>1.2270000000000001</v>
      </c>
      <c r="I23" s="234">
        <f t="shared" si="9"/>
        <v>1.2330000000000001</v>
      </c>
      <c r="J23" s="234">
        <f t="shared" si="9"/>
        <v>1.2709999999999999</v>
      </c>
      <c r="K23" s="234">
        <f t="shared" si="9"/>
        <v>1.3140000000000001</v>
      </c>
      <c r="L23" s="234">
        <f t="shared" si="9"/>
        <v>1.3580000000000001</v>
      </c>
      <c r="M23" s="234">
        <f t="shared" si="9"/>
        <v>1.31</v>
      </c>
      <c r="N23" s="313" t="s">
        <v>96</v>
      </c>
    </row>
    <row r="24" spans="1:14">
      <c r="A24" s="140" t="s">
        <v>12</v>
      </c>
      <c r="B24" s="140" t="s">
        <v>197</v>
      </c>
      <c r="C24" s="140" t="s">
        <v>1</v>
      </c>
      <c r="D24" s="140"/>
      <c r="E24" s="140"/>
      <c r="F24" s="243"/>
      <c r="G24" s="243"/>
      <c r="H24" s="221">
        <f>IFERROR(((F19/F20)-F21)*F22*G22*H23,"ERROR")</f>
        <v>-107.02643921310938</v>
      </c>
      <c r="I24" s="221">
        <f t="shared" ref="I24:M24" si="10">IFERROR(((G19/G20)-G21)*G22*H22*I23,"ERROR")</f>
        <v>-107.34230123159347</v>
      </c>
      <c r="J24" s="221">
        <f t="shared" si="10"/>
        <v>-110.47728227878824</v>
      </c>
      <c r="K24" s="221">
        <f t="shared" si="10"/>
        <v>-114.03276067776795</v>
      </c>
      <c r="L24" s="221">
        <f t="shared" si="10"/>
        <v>-117.3925253253818</v>
      </c>
      <c r="M24" s="221">
        <f t="shared" si="10"/>
        <v>-112.81156655914407</v>
      </c>
      <c r="N24" s="313" t="s">
        <v>197</v>
      </c>
    </row>
    <row r="25" spans="1:14" ht="13.5">
      <c r="A25" s="166"/>
      <c r="B25" s="166"/>
      <c r="C25" s="166"/>
      <c r="D25" s="140"/>
      <c r="F25" s="178"/>
      <c r="G25" s="178"/>
      <c r="H25" s="155"/>
      <c r="I25" s="178"/>
      <c r="J25" s="178"/>
      <c r="K25" s="155"/>
      <c r="L25" s="178"/>
      <c r="M25" s="178"/>
      <c r="N25" s="328"/>
    </row>
    <row r="26" spans="1:14" ht="13.5">
      <c r="A26" s="166"/>
      <c r="B26" s="166"/>
      <c r="C26" s="166"/>
      <c r="D26" s="140"/>
      <c r="F26" s="178"/>
      <c r="G26" s="178"/>
      <c r="H26" s="155"/>
      <c r="I26" s="178"/>
      <c r="J26" s="178"/>
      <c r="K26" s="178"/>
      <c r="L26" s="178"/>
      <c r="M26" s="178"/>
      <c r="N26" s="328"/>
    </row>
    <row r="27" spans="1:14" ht="15.4">
      <c r="A27" s="149" t="s">
        <v>47</v>
      </c>
      <c r="B27" s="140"/>
      <c r="C27" s="140"/>
      <c r="D27" s="140"/>
      <c r="G27" s="165"/>
      <c r="L27" s="155"/>
      <c r="N27" s="328"/>
    </row>
    <row r="28" spans="1:14" ht="17.25" customHeight="1">
      <c r="A28" s="142" t="s">
        <v>603</v>
      </c>
      <c r="B28" s="140"/>
      <c r="C28" s="140"/>
      <c r="D28" s="140"/>
      <c r="N28" s="328"/>
    </row>
    <row r="29" spans="1:14" ht="17.25" customHeight="1">
      <c r="A29" s="140"/>
      <c r="B29" s="140"/>
      <c r="C29" s="140"/>
      <c r="D29" s="140"/>
      <c r="F29" s="144">
        <v>2014</v>
      </c>
      <c r="G29" s="144">
        <v>2015</v>
      </c>
      <c r="H29" s="144">
        <v>2016</v>
      </c>
      <c r="I29" s="144">
        <v>2017</v>
      </c>
      <c r="J29" s="144">
        <v>2018</v>
      </c>
      <c r="K29" s="144">
        <v>2019</v>
      </c>
      <c r="L29" s="144">
        <v>2020</v>
      </c>
      <c r="M29" s="144">
        <v>2021</v>
      </c>
      <c r="N29" s="328"/>
    </row>
    <row r="30" spans="1:14">
      <c r="A30" s="140" t="s">
        <v>45</v>
      </c>
      <c r="B30" s="140" t="s">
        <v>105</v>
      </c>
      <c r="C30" s="140" t="s">
        <v>1</v>
      </c>
      <c r="D30" s="140"/>
      <c r="F30" s="234">
        <f t="shared" ref="F30:M30" si="11">LFA</f>
        <v>0</v>
      </c>
      <c r="G30" s="234">
        <f t="shared" si="11"/>
        <v>0</v>
      </c>
      <c r="H30" s="234">
        <f t="shared" si="11"/>
        <v>0</v>
      </c>
      <c r="I30" s="234">
        <f t="shared" si="11"/>
        <v>0</v>
      </c>
      <c r="J30" s="234">
        <f t="shared" si="11"/>
        <v>0</v>
      </c>
      <c r="K30" s="234">
        <f t="shared" si="11"/>
        <v>0</v>
      </c>
      <c r="L30" s="234">
        <f t="shared" si="11"/>
        <v>0</v>
      </c>
      <c r="M30" s="234">
        <f t="shared" si="11"/>
        <v>0</v>
      </c>
      <c r="N30" s="313" t="s">
        <v>105</v>
      </c>
    </row>
    <row r="31" spans="1:14">
      <c r="A31" s="140" t="s">
        <v>107</v>
      </c>
      <c r="B31" s="140" t="s">
        <v>106</v>
      </c>
      <c r="C31" s="140" t="s">
        <v>602</v>
      </c>
      <c r="D31" s="140"/>
      <c r="F31" s="234">
        <f t="shared" ref="F31:M31" si="12">RPIA</f>
        <v>1.167</v>
      </c>
      <c r="G31" s="234">
        <f t="shared" si="12"/>
        <v>1.19</v>
      </c>
      <c r="H31" s="234">
        <f t="shared" si="12"/>
        <v>1.202</v>
      </c>
      <c r="I31" s="234">
        <f t="shared" si="12"/>
        <v>1.228</v>
      </c>
      <c r="J31" s="234">
        <f t="shared" si="12"/>
        <v>1.274</v>
      </c>
      <c r="K31" s="234">
        <f t="shared" si="12"/>
        <v>1.31</v>
      </c>
      <c r="L31" s="234">
        <f t="shared" si="12"/>
        <v>1.3460000000000001</v>
      </c>
      <c r="M31" s="234">
        <f t="shared" si="12"/>
        <v>1.3839999999999999</v>
      </c>
      <c r="N31" s="313" t="s">
        <v>106</v>
      </c>
    </row>
    <row r="32" spans="1:14">
      <c r="A32" s="140" t="s">
        <v>112</v>
      </c>
      <c r="B32" s="140" t="s">
        <v>104</v>
      </c>
      <c r="C32" s="140" t="s">
        <v>1</v>
      </c>
      <c r="D32" s="140"/>
      <c r="F32" s="234">
        <f t="shared" ref="F32:M32" si="13">LFE</f>
        <v>8.5640000000000001</v>
      </c>
      <c r="G32" s="234">
        <f t="shared" si="13"/>
        <v>8.7170000000000005</v>
      </c>
      <c r="H32" s="234">
        <f t="shared" si="13"/>
        <v>8.7170000000000005</v>
      </c>
      <c r="I32" s="234">
        <f t="shared" si="13"/>
        <v>8.7170000000000005</v>
      </c>
      <c r="J32" s="234">
        <f t="shared" si="13"/>
        <v>8.7170000000000005</v>
      </c>
      <c r="K32" s="234">
        <f t="shared" si="13"/>
        <v>8.7170000000000005</v>
      </c>
      <c r="L32" s="234">
        <f t="shared" si="13"/>
        <v>8.7170000000000005</v>
      </c>
      <c r="M32" s="234">
        <f t="shared" si="13"/>
        <v>8.7170000000000005</v>
      </c>
      <c r="N32" s="313" t="s">
        <v>104</v>
      </c>
    </row>
    <row r="33" spans="1:14">
      <c r="A33" s="140" t="s">
        <v>111</v>
      </c>
      <c r="B33" s="140" t="s">
        <v>110</v>
      </c>
      <c r="C33" s="140" t="s">
        <v>97</v>
      </c>
      <c r="D33" s="140"/>
      <c r="F33" s="234">
        <f t="shared" ref="F33:M33" si="14">PVF</f>
        <v>1.04375</v>
      </c>
      <c r="G33" s="234">
        <f t="shared" si="14"/>
        <v>1.0425</v>
      </c>
      <c r="H33" s="234">
        <f t="shared" si="14"/>
        <v>1.0414375</v>
      </c>
      <c r="I33" s="234">
        <f t="shared" si="14"/>
        <v>1.040375</v>
      </c>
      <c r="J33" s="234">
        <f t="shared" si="14"/>
        <v>1.0393749999999999</v>
      </c>
      <c r="K33" s="234">
        <f t="shared" si="14"/>
        <v>1.0374375</v>
      </c>
      <c r="L33" s="234">
        <f t="shared" si="14"/>
        <v>1.0353749999999999</v>
      </c>
      <c r="M33" s="234">
        <f t="shared" si="14"/>
        <v>1.0353749999999999</v>
      </c>
      <c r="N33" s="313" t="s">
        <v>110</v>
      </c>
    </row>
    <row r="34" spans="1:14">
      <c r="A34" s="140" t="s">
        <v>46</v>
      </c>
      <c r="B34" s="140" t="s">
        <v>96</v>
      </c>
      <c r="C34" s="140" t="s">
        <v>97</v>
      </c>
      <c r="D34" s="140"/>
      <c r="F34" s="234">
        <f t="shared" ref="F34:M34" si="15">RPIF</f>
        <v>1.163</v>
      </c>
      <c r="G34" s="234">
        <f t="shared" si="15"/>
        <v>1.2050000000000001</v>
      </c>
      <c r="H34" s="234">
        <f t="shared" si="15"/>
        <v>1.2270000000000001</v>
      </c>
      <c r="I34" s="234">
        <f t="shared" si="15"/>
        <v>1.2330000000000001</v>
      </c>
      <c r="J34" s="234">
        <f t="shared" si="15"/>
        <v>1.2709999999999999</v>
      </c>
      <c r="K34" s="234">
        <f t="shared" si="15"/>
        <v>1.3140000000000001</v>
      </c>
      <c r="L34" s="234">
        <f t="shared" si="15"/>
        <v>1.3580000000000001</v>
      </c>
      <c r="M34" s="234">
        <f t="shared" si="15"/>
        <v>1.31</v>
      </c>
      <c r="N34" s="313" t="s">
        <v>96</v>
      </c>
    </row>
    <row r="35" spans="1:14">
      <c r="A35" s="140" t="s">
        <v>13</v>
      </c>
      <c r="B35" s="140" t="s">
        <v>113</v>
      </c>
      <c r="C35" s="140" t="s">
        <v>1</v>
      </c>
      <c r="D35" s="140"/>
      <c r="E35" s="140"/>
      <c r="F35" s="243"/>
      <c r="G35" s="243"/>
      <c r="H35" s="221">
        <f>IFERROR(((F30/F31)-F32)*F33*G33*H34,"ERROR")</f>
        <v>-11.4338837795625</v>
      </c>
      <c r="I35" s="221">
        <f t="shared" ref="I35:M35" si="16">IFERROR(((G30/G31)-G32)*G33*H33*I34,"ERROR")</f>
        <v>-11.669154713239221</v>
      </c>
      <c r="J35" s="221">
        <f t="shared" si="16"/>
        <v>-12.004268917333929</v>
      </c>
      <c r="K35" s="221">
        <f t="shared" si="16"/>
        <v>-12.385814900356406</v>
      </c>
      <c r="L35" s="221">
        <f t="shared" si="16"/>
        <v>-12.764418207303986</v>
      </c>
      <c r="M35" s="221">
        <f t="shared" si="16"/>
        <v>-12.265858724942111</v>
      </c>
      <c r="N35" s="313" t="s">
        <v>113</v>
      </c>
    </row>
    <row r="36" spans="1:14" ht="13.5">
      <c r="A36" s="140"/>
      <c r="B36" s="140"/>
      <c r="C36" s="140"/>
      <c r="D36" s="140"/>
      <c r="H36" s="155"/>
      <c r="I36" s="178"/>
      <c r="J36" s="178"/>
      <c r="K36" s="155"/>
      <c r="N36" s="328"/>
    </row>
    <row r="37" spans="1:14">
      <c r="A37" s="140"/>
      <c r="B37" s="140"/>
      <c r="C37" s="140"/>
      <c r="D37" s="140"/>
      <c r="N37" s="328"/>
    </row>
    <row r="38" spans="1:14">
      <c r="D38" s="140"/>
      <c r="N38" s="328"/>
    </row>
    <row r="39" spans="1:14" ht="13.9">
      <c r="A39" s="149" t="s">
        <v>226</v>
      </c>
      <c r="B39" s="140"/>
      <c r="D39" s="140"/>
      <c r="K39" s="155"/>
      <c r="N39" s="328"/>
    </row>
    <row r="40" spans="1:14">
      <c r="A40" s="138" t="s">
        <v>604</v>
      </c>
      <c r="N40" s="328"/>
    </row>
    <row r="41" spans="1:14" ht="14.25">
      <c r="F41" s="144">
        <v>2014</v>
      </c>
      <c r="G41" s="144">
        <v>2015</v>
      </c>
      <c r="H41" s="144">
        <v>2016</v>
      </c>
      <c r="I41" s="144">
        <v>2017</v>
      </c>
      <c r="J41" s="144">
        <v>2018</v>
      </c>
      <c r="K41" s="144">
        <v>2019</v>
      </c>
      <c r="L41" s="144">
        <v>2020</v>
      </c>
      <c r="M41" s="144">
        <v>2021</v>
      </c>
      <c r="N41" s="328"/>
    </row>
    <row r="42" spans="1:14">
      <c r="A42" s="140" t="s">
        <v>230</v>
      </c>
      <c r="B42" s="141" t="s">
        <v>227</v>
      </c>
      <c r="C42" s="140" t="s">
        <v>1</v>
      </c>
      <c r="D42" s="140"/>
      <c r="F42" s="234">
        <f>OPTA</f>
        <v>0</v>
      </c>
      <c r="G42" s="234">
        <f t="shared" ref="G42:M42" si="17">OPTA</f>
        <v>0</v>
      </c>
      <c r="H42" s="234">
        <f t="shared" si="17"/>
        <v>0</v>
      </c>
      <c r="I42" s="234">
        <f t="shared" si="17"/>
        <v>0</v>
      </c>
      <c r="J42" s="234">
        <f t="shared" si="17"/>
        <v>0</v>
      </c>
      <c r="K42" s="234">
        <f t="shared" si="17"/>
        <v>0</v>
      </c>
      <c r="L42" s="234">
        <f t="shared" si="17"/>
        <v>0</v>
      </c>
      <c r="M42" s="234">
        <f t="shared" si="17"/>
        <v>0</v>
      </c>
      <c r="N42" s="313" t="s">
        <v>227</v>
      </c>
    </row>
    <row r="43" spans="1:14">
      <c r="A43" s="140" t="s">
        <v>107</v>
      </c>
      <c r="B43" s="141" t="s">
        <v>106</v>
      </c>
      <c r="C43" s="140" t="s">
        <v>602</v>
      </c>
      <c r="D43" s="140"/>
      <c r="F43" s="245">
        <f t="shared" ref="F43:M43" si="18">RPIA</f>
        <v>1.167</v>
      </c>
      <c r="G43" s="245">
        <f t="shared" si="18"/>
        <v>1.19</v>
      </c>
      <c r="H43" s="245">
        <f t="shared" si="18"/>
        <v>1.202</v>
      </c>
      <c r="I43" s="245">
        <f t="shared" si="18"/>
        <v>1.228</v>
      </c>
      <c r="J43" s="245">
        <f t="shared" si="18"/>
        <v>1.274</v>
      </c>
      <c r="K43" s="245">
        <f t="shared" si="18"/>
        <v>1.31</v>
      </c>
      <c r="L43" s="245">
        <f t="shared" si="18"/>
        <v>1.3460000000000001</v>
      </c>
      <c r="M43" s="245">
        <f t="shared" si="18"/>
        <v>1.3839999999999999</v>
      </c>
      <c r="N43" s="313" t="s">
        <v>106</v>
      </c>
    </row>
    <row r="44" spans="1:14">
      <c r="A44" s="141" t="s">
        <v>229</v>
      </c>
      <c r="B44" s="141" t="s">
        <v>228</v>
      </c>
      <c r="C44" s="140" t="s">
        <v>1</v>
      </c>
      <c r="D44" s="140"/>
      <c r="F44" s="246">
        <f t="shared" ref="F44:M44" si="19">OPTE</f>
        <v>13.5</v>
      </c>
      <c r="G44" s="246">
        <f t="shared" si="19"/>
        <v>13.5</v>
      </c>
      <c r="H44" s="246">
        <f t="shared" si="19"/>
        <v>13.5</v>
      </c>
      <c r="I44" s="246">
        <f t="shared" si="19"/>
        <v>13.5</v>
      </c>
      <c r="J44" s="246">
        <f t="shared" si="19"/>
        <v>13.5</v>
      </c>
      <c r="K44" s="246">
        <f t="shared" si="19"/>
        <v>13.5</v>
      </c>
      <c r="L44" s="246">
        <f t="shared" si="19"/>
        <v>13.5</v>
      </c>
      <c r="M44" s="246">
        <f t="shared" si="19"/>
        <v>13.5</v>
      </c>
      <c r="N44" s="313" t="s">
        <v>228</v>
      </c>
    </row>
    <row r="45" spans="1:14">
      <c r="A45" s="140" t="s">
        <v>111</v>
      </c>
      <c r="B45" s="141" t="s">
        <v>110</v>
      </c>
      <c r="C45" s="140" t="s">
        <v>97</v>
      </c>
      <c r="D45" s="140"/>
      <c r="F45" s="234">
        <f t="shared" ref="F45:M45" si="20">PVF</f>
        <v>1.04375</v>
      </c>
      <c r="G45" s="234">
        <f t="shared" si="20"/>
        <v>1.0425</v>
      </c>
      <c r="H45" s="234">
        <f t="shared" si="20"/>
        <v>1.0414375</v>
      </c>
      <c r="I45" s="234">
        <f t="shared" si="20"/>
        <v>1.040375</v>
      </c>
      <c r="J45" s="234">
        <f t="shared" si="20"/>
        <v>1.0393749999999999</v>
      </c>
      <c r="K45" s="234">
        <f t="shared" si="20"/>
        <v>1.0374375</v>
      </c>
      <c r="L45" s="234">
        <f t="shared" si="20"/>
        <v>1.0353749999999999</v>
      </c>
      <c r="M45" s="234">
        <f t="shared" si="20"/>
        <v>1.0353749999999999</v>
      </c>
      <c r="N45" s="313" t="s">
        <v>110</v>
      </c>
    </row>
    <row r="46" spans="1:14">
      <c r="A46" s="140" t="s">
        <v>46</v>
      </c>
      <c r="B46" s="141" t="s">
        <v>96</v>
      </c>
      <c r="C46" s="140" t="s">
        <v>97</v>
      </c>
      <c r="D46" s="140"/>
      <c r="F46" s="234">
        <f t="shared" ref="F46:M46" si="21">RPIF</f>
        <v>1.163</v>
      </c>
      <c r="G46" s="234">
        <f t="shared" si="21"/>
        <v>1.2050000000000001</v>
      </c>
      <c r="H46" s="234">
        <f t="shared" si="21"/>
        <v>1.2270000000000001</v>
      </c>
      <c r="I46" s="234">
        <f t="shared" si="21"/>
        <v>1.2330000000000001</v>
      </c>
      <c r="J46" s="234">
        <f t="shared" si="21"/>
        <v>1.2709999999999999</v>
      </c>
      <c r="K46" s="234">
        <f t="shared" si="21"/>
        <v>1.3140000000000001</v>
      </c>
      <c r="L46" s="234">
        <f t="shared" si="21"/>
        <v>1.3580000000000001</v>
      </c>
      <c r="M46" s="234">
        <f t="shared" si="21"/>
        <v>1.31</v>
      </c>
      <c r="N46" s="313" t="s">
        <v>96</v>
      </c>
    </row>
    <row r="47" spans="1:14">
      <c r="B47" s="141" t="s">
        <v>220</v>
      </c>
      <c r="C47" s="140" t="s">
        <v>1</v>
      </c>
      <c r="F47" s="235"/>
      <c r="G47" s="235"/>
      <c r="H47" s="221">
        <f>((F42/F43)-F44)*F45*G45*H46</f>
        <v>-18.023987742187501</v>
      </c>
      <c r="I47" s="221">
        <f t="shared" ref="I47:M47" si="22">((G42/G43)-G44)*G45*H45*I46</f>
        <v>-18.071995942265627</v>
      </c>
      <c r="J47" s="221">
        <f t="shared" si="22"/>
        <v>-18.590986622003907</v>
      </c>
      <c r="K47" s="221">
        <f t="shared" si="22"/>
        <v>-19.181886102421874</v>
      </c>
      <c r="L47" s="221">
        <f t="shared" si="22"/>
        <v>-19.768228266445313</v>
      </c>
      <c r="M47" s="221">
        <f t="shared" si="22"/>
        <v>-18.996110219882812</v>
      </c>
      <c r="N47" s="313" t="s">
        <v>220</v>
      </c>
    </row>
    <row r="48" spans="1:14" ht="13.5">
      <c r="H48" s="155"/>
      <c r="I48" s="178"/>
      <c r="J48" s="178"/>
      <c r="K48" s="155"/>
      <c r="N48" s="328"/>
    </row>
    <row r="49" spans="1:14">
      <c r="N49" s="328"/>
    </row>
    <row r="50" spans="1:14">
      <c r="A50" s="138" t="s">
        <v>236</v>
      </c>
      <c r="I50" s="155"/>
      <c r="N50" s="328"/>
    </row>
    <row r="51" spans="1:14">
      <c r="A51" s="138" t="s">
        <v>605</v>
      </c>
      <c r="N51" s="328"/>
    </row>
    <row r="52" spans="1:14" ht="14.25">
      <c r="F52" s="144">
        <v>2014</v>
      </c>
      <c r="G52" s="144">
        <v>2015</v>
      </c>
      <c r="H52" s="144">
        <v>2016</v>
      </c>
      <c r="I52" s="144">
        <v>2017</v>
      </c>
      <c r="J52" s="144">
        <v>2018</v>
      </c>
      <c r="K52" s="144">
        <v>2019</v>
      </c>
      <c r="L52" s="144">
        <v>2020</v>
      </c>
      <c r="M52" s="144">
        <v>2021</v>
      </c>
      <c r="N52" s="328"/>
    </row>
    <row r="53" spans="1:14">
      <c r="A53" s="141" t="s">
        <v>231</v>
      </c>
      <c r="B53" s="141" t="s">
        <v>234</v>
      </c>
      <c r="C53" s="140" t="s">
        <v>1</v>
      </c>
      <c r="F53" s="247">
        <f>IS</f>
        <v>0</v>
      </c>
      <c r="G53" s="247">
        <f t="shared" ref="G53:M53" si="23">IS</f>
        <v>0</v>
      </c>
      <c r="H53" s="247">
        <f t="shared" si="23"/>
        <v>0</v>
      </c>
      <c r="I53" s="247">
        <f t="shared" si="23"/>
        <v>0</v>
      </c>
      <c r="J53" s="247">
        <f t="shared" si="23"/>
        <v>0</v>
      </c>
      <c r="K53" s="247">
        <f t="shared" si="23"/>
        <v>0</v>
      </c>
      <c r="L53" s="247">
        <f t="shared" si="23"/>
        <v>0</v>
      </c>
      <c r="M53" s="247">
        <f t="shared" si="23"/>
        <v>0</v>
      </c>
      <c r="N53" s="313" t="s">
        <v>234</v>
      </c>
    </row>
    <row r="54" spans="1:14">
      <c r="A54" s="141" t="s">
        <v>232</v>
      </c>
      <c r="B54" s="141" t="s">
        <v>224</v>
      </c>
      <c r="C54" s="140" t="s">
        <v>1</v>
      </c>
      <c r="F54" s="247">
        <f>ISE</f>
        <v>7.8879999999999999</v>
      </c>
      <c r="G54" s="247">
        <f t="shared" ref="G54:M54" si="24">ISE</f>
        <v>7.8879999999999999</v>
      </c>
      <c r="H54" s="247">
        <f t="shared" si="24"/>
        <v>7.8879999999999999</v>
      </c>
      <c r="I54" s="247">
        <f t="shared" si="24"/>
        <v>7.8879999999999999</v>
      </c>
      <c r="J54" s="247">
        <f t="shared" si="24"/>
        <v>7.8879999999999999</v>
      </c>
      <c r="K54" s="247">
        <f t="shared" si="24"/>
        <v>7.8879999999999999</v>
      </c>
      <c r="L54" s="247">
        <f t="shared" si="24"/>
        <v>7.8879999999999999</v>
      </c>
      <c r="M54" s="247">
        <f t="shared" si="24"/>
        <v>7.8879999999999999</v>
      </c>
      <c r="N54" s="313" t="s">
        <v>224</v>
      </c>
    </row>
    <row r="55" spans="1:14">
      <c r="A55" s="140" t="s">
        <v>46</v>
      </c>
      <c r="B55" s="141" t="s">
        <v>96</v>
      </c>
      <c r="C55" s="140" t="s">
        <v>97</v>
      </c>
      <c r="F55" s="247">
        <f t="shared" ref="F55:M55" si="25">RPIF</f>
        <v>1.163</v>
      </c>
      <c r="G55" s="247">
        <f t="shared" si="25"/>
        <v>1.2050000000000001</v>
      </c>
      <c r="H55" s="247">
        <f t="shared" si="25"/>
        <v>1.2270000000000001</v>
      </c>
      <c r="I55" s="247">
        <f t="shared" si="25"/>
        <v>1.2330000000000001</v>
      </c>
      <c r="J55" s="247">
        <f t="shared" si="25"/>
        <v>1.2709999999999999</v>
      </c>
      <c r="K55" s="247">
        <f t="shared" si="25"/>
        <v>1.3140000000000001</v>
      </c>
      <c r="L55" s="247">
        <f t="shared" si="25"/>
        <v>1.3580000000000001</v>
      </c>
      <c r="M55" s="247">
        <f t="shared" si="25"/>
        <v>1.31</v>
      </c>
      <c r="N55" s="313" t="s">
        <v>96</v>
      </c>
    </row>
    <row r="56" spans="1:14">
      <c r="A56" s="141" t="s">
        <v>236</v>
      </c>
      <c r="B56" s="141" t="s">
        <v>233</v>
      </c>
      <c r="C56" s="140" t="s">
        <v>1</v>
      </c>
      <c r="F56" s="248">
        <f>F53-(F54*F55)</f>
        <v>-9.173744000000001</v>
      </c>
      <c r="G56" s="248">
        <f t="shared" ref="G56:M56" si="26">G53-(G54*G55)</f>
        <v>-9.505040000000001</v>
      </c>
      <c r="H56" s="248">
        <f>H53-(H54*H55)</f>
        <v>-9.6785760000000014</v>
      </c>
      <c r="I56" s="248">
        <f t="shared" si="26"/>
        <v>-9.7259039999999999</v>
      </c>
      <c r="J56" s="248">
        <f t="shared" si="26"/>
        <v>-10.025647999999999</v>
      </c>
      <c r="K56" s="248">
        <f t="shared" si="26"/>
        <v>-10.364832</v>
      </c>
      <c r="L56" s="248">
        <f t="shared" si="26"/>
        <v>-10.711904000000001</v>
      </c>
      <c r="M56" s="248">
        <f t="shared" si="26"/>
        <v>-10.33328</v>
      </c>
      <c r="N56" s="313" t="s">
        <v>233</v>
      </c>
    </row>
    <row r="57" spans="1:14" ht="13.5">
      <c r="H57" s="155"/>
      <c r="I57" s="178"/>
      <c r="J57" s="178"/>
      <c r="K57" s="155"/>
      <c r="N57" s="328"/>
    </row>
    <row r="58" spans="1:14">
      <c r="N58" s="328"/>
    </row>
    <row r="59" spans="1:14">
      <c r="N59" s="328"/>
    </row>
    <row r="60" spans="1:14">
      <c r="N60" s="328"/>
    </row>
    <row r="61" spans="1:14">
      <c r="N61" s="328"/>
    </row>
    <row r="62" spans="1:14">
      <c r="N62" s="328"/>
    </row>
    <row r="63" spans="1:14">
      <c r="N63" s="328"/>
    </row>
    <row r="64" spans="1:14">
      <c r="N64" s="328"/>
    </row>
    <row r="65" spans="14:14">
      <c r="N65" s="328"/>
    </row>
    <row r="66" spans="14:14">
      <c r="N66" s="328"/>
    </row>
    <row r="67" spans="14:14">
      <c r="N67" s="328"/>
    </row>
    <row r="68" spans="14:14">
      <c r="N68" s="328"/>
    </row>
    <row r="69" spans="14:14">
      <c r="N69" s="328"/>
    </row>
    <row r="70" spans="14:14">
      <c r="N70" s="328"/>
    </row>
    <row r="71" spans="14:14">
      <c r="N71" s="328"/>
    </row>
    <row r="72" spans="14:14">
      <c r="N72" s="328"/>
    </row>
    <row r="73" spans="14:14">
      <c r="N73" s="328"/>
    </row>
    <row r="74" spans="14:14">
      <c r="N74" s="328"/>
    </row>
    <row r="75" spans="14:14">
      <c r="N75" s="328"/>
    </row>
    <row r="76" spans="14:14">
      <c r="N76" s="328"/>
    </row>
    <row r="77" spans="14:14">
      <c r="N77" s="328"/>
    </row>
    <row r="78" spans="14:14">
      <c r="N78" s="328"/>
    </row>
    <row r="79" spans="14:14">
      <c r="N79" s="328"/>
    </row>
    <row r="80" spans="14:14">
      <c r="N80" s="328"/>
    </row>
    <row r="81" spans="14:14">
      <c r="N81" s="328"/>
    </row>
    <row r="82" spans="14:14">
      <c r="N82" s="328"/>
    </row>
    <row r="83" spans="14:14">
      <c r="N83" s="328"/>
    </row>
    <row r="84" spans="14:14">
      <c r="N84" s="328"/>
    </row>
    <row r="85" spans="14:14">
      <c r="N85" s="328"/>
    </row>
    <row r="86" spans="14:14">
      <c r="N86" s="328"/>
    </row>
    <row r="87" spans="14:14">
      <c r="N87" s="328"/>
    </row>
    <row r="88" spans="14:14">
      <c r="N88" s="328"/>
    </row>
    <row r="89" spans="14:14">
      <c r="N89" s="328"/>
    </row>
    <row r="90" spans="14:14">
      <c r="N90" s="328"/>
    </row>
    <row r="91" spans="14:14">
      <c r="N91" s="328"/>
    </row>
    <row r="92" spans="14:14">
      <c r="N92" s="328"/>
    </row>
    <row r="93" spans="14:14">
      <c r="N93" s="328"/>
    </row>
    <row r="94" spans="14:14">
      <c r="N94" s="328"/>
    </row>
    <row r="95" spans="14:14">
      <c r="N95" s="328"/>
    </row>
  </sheetData>
  <pageMargins left="0.17" right="0.16" top="0.5" bottom="0.74803149606299213" header="0.31496062992125984" footer="0.31496062992125984"/>
  <pageSetup paperSize="9" scale="60" orientation="portrait" r:id="rId1"/>
  <headerFooter>
    <oddFooter>&amp;C&amp;D&amp;R&amp;F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6"/>
  <sheetViews>
    <sheetView showGridLines="0" zoomScale="85" zoomScaleNormal="85" workbookViewId="0"/>
  </sheetViews>
  <sheetFormatPr defaultColWidth="9" defaultRowHeight="12.4"/>
  <cols>
    <col min="1" max="1" width="37.46875" style="141" customWidth="1"/>
    <col min="2" max="2" width="9.234375" style="141" customWidth="1"/>
    <col min="3" max="3" width="4.87890625" style="141" customWidth="1"/>
    <col min="4" max="5" width="9" style="141"/>
    <col min="6" max="6" width="12" style="141" customWidth="1"/>
    <col min="7" max="7" width="19.3515625" style="141" bestFit="1" customWidth="1"/>
    <col min="8" max="8" width="12" style="141" customWidth="1"/>
    <col min="9" max="9" width="12.234375" style="141" customWidth="1"/>
    <col min="10" max="10" width="12.76171875" style="141" customWidth="1"/>
    <col min="11" max="11" width="12.87890625" style="141" customWidth="1"/>
    <col min="12" max="12" width="13.234375" style="141" customWidth="1"/>
    <col min="13" max="13" width="16.46875" style="141" customWidth="1"/>
    <col min="14" max="16384" width="9" style="141"/>
  </cols>
  <sheetData>
    <row r="1" spans="1:19" s="147" customFormat="1" ht="14.65">
      <c r="A1" s="162" t="s">
        <v>94</v>
      </c>
      <c r="N1" s="330"/>
    </row>
    <row r="2" spans="1:19" s="147" customFormat="1" ht="14.65">
      <c r="A2" s="162" t="str">
        <f>CompName</f>
        <v>National Grid Gas Plc</v>
      </c>
      <c r="N2" s="330"/>
    </row>
    <row r="3" spans="1:19" s="147" customFormat="1">
      <c r="A3" s="164" t="str">
        <f>RegYr</f>
        <v>Regulatory Year ending 31 March 2019</v>
      </c>
      <c r="N3" s="330"/>
    </row>
    <row r="4" spans="1:19">
      <c r="A4" s="175"/>
      <c r="B4" s="175"/>
      <c r="C4" s="175"/>
      <c r="D4" s="175"/>
      <c r="E4" s="175"/>
      <c r="F4" s="170"/>
      <c r="G4" s="175"/>
      <c r="H4" s="175"/>
      <c r="I4" s="175"/>
      <c r="J4" s="175"/>
      <c r="K4" s="175"/>
      <c r="L4" s="175"/>
      <c r="M4" s="175"/>
      <c r="N4" s="336"/>
      <c r="O4" s="175"/>
      <c r="P4" s="175"/>
      <c r="Q4" s="175"/>
      <c r="R4" s="175"/>
      <c r="S4" s="175"/>
    </row>
    <row r="5" spans="1:19" ht="24" customHeight="1">
      <c r="A5" s="182" t="s">
        <v>237</v>
      </c>
      <c r="H5" s="165" t="s">
        <v>499</v>
      </c>
      <c r="K5" s="155"/>
      <c r="N5" s="328"/>
    </row>
    <row r="6" spans="1:19" ht="13.5">
      <c r="B6" s="154"/>
      <c r="C6" s="154"/>
      <c r="D6" s="154"/>
      <c r="E6" s="154"/>
      <c r="F6" s="154"/>
      <c r="G6" s="154"/>
      <c r="H6" s="154"/>
      <c r="I6" s="154"/>
      <c r="N6" s="328"/>
    </row>
    <row r="7" spans="1:19" ht="15" customHeight="1">
      <c r="A7" s="138" t="s">
        <v>606</v>
      </c>
      <c r="C7" s="166"/>
      <c r="D7" s="166"/>
      <c r="E7" s="166"/>
      <c r="F7" s="144">
        <v>2014</v>
      </c>
      <c r="G7" s="144">
        <v>2015</v>
      </c>
      <c r="H7" s="144">
        <v>2016</v>
      </c>
      <c r="I7" s="144">
        <v>2017</v>
      </c>
      <c r="J7" s="144">
        <v>2018</v>
      </c>
      <c r="K7" s="144">
        <v>2019</v>
      </c>
      <c r="L7" s="144">
        <v>2020</v>
      </c>
      <c r="M7" s="144">
        <v>2021</v>
      </c>
      <c r="N7" s="328"/>
    </row>
    <row r="8" spans="1:19">
      <c r="A8" s="141" t="s">
        <v>14</v>
      </c>
      <c r="B8" s="141" t="s">
        <v>199</v>
      </c>
      <c r="C8" s="141" t="s">
        <v>1</v>
      </c>
      <c r="F8" s="374"/>
      <c r="G8" s="374"/>
      <c r="H8" s="171">
        <f t="shared" ref="H8:M8" si="0">SSO</f>
        <v>-4.4294067893281488</v>
      </c>
      <c r="I8" s="171">
        <f t="shared" si="0"/>
        <v>-4.689494336162551</v>
      </c>
      <c r="J8" s="171">
        <f t="shared" si="0"/>
        <v>-4.8489789920325901</v>
      </c>
      <c r="K8" s="171">
        <f t="shared" si="0"/>
        <v>-7.2460838282965012</v>
      </c>
      <c r="L8" s="171">
        <f t="shared" si="0"/>
        <v>-8.4048616025266742</v>
      </c>
      <c r="M8" s="171">
        <f t="shared" si="0"/>
        <v>-6.9382331422072125</v>
      </c>
      <c r="N8" s="313" t="s">
        <v>199</v>
      </c>
    </row>
    <row r="9" spans="1:19">
      <c r="A9" s="141" t="s">
        <v>225</v>
      </c>
      <c r="B9" s="141" t="s">
        <v>221</v>
      </c>
      <c r="C9" s="141" t="s">
        <v>1</v>
      </c>
      <c r="F9" s="377"/>
      <c r="G9" s="377"/>
      <c r="H9" s="378"/>
      <c r="I9" s="171">
        <f>PA</f>
        <v>32.181539440893751</v>
      </c>
      <c r="J9" s="264"/>
      <c r="K9" s="264"/>
      <c r="L9" s="264"/>
      <c r="M9" s="264"/>
      <c r="N9" s="313" t="s">
        <v>221</v>
      </c>
    </row>
    <row r="10" spans="1:19">
      <c r="A10" s="141" t="s">
        <v>7</v>
      </c>
      <c r="B10" s="141" t="s">
        <v>219</v>
      </c>
      <c r="C10" s="141" t="s">
        <v>1</v>
      </c>
      <c r="F10" s="249">
        <f t="shared" ref="F10:M10" si="1">SUM(F8:F9)</f>
        <v>0</v>
      </c>
      <c r="G10" s="249">
        <f t="shared" si="1"/>
        <v>0</v>
      </c>
      <c r="H10" s="249">
        <f t="shared" si="1"/>
        <v>-4.4294067893281488</v>
      </c>
      <c r="I10" s="249">
        <f t="shared" si="1"/>
        <v>27.492045104731201</v>
      </c>
      <c r="J10" s="249">
        <f t="shared" si="1"/>
        <v>-4.8489789920325901</v>
      </c>
      <c r="K10" s="249">
        <f t="shared" si="1"/>
        <v>-7.2460838282965012</v>
      </c>
      <c r="L10" s="249">
        <f t="shared" si="1"/>
        <v>-8.4048616025266742</v>
      </c>
      <c r="M10" s="249">
        <f t="shared" si="1"/>
        <v>-6.9382331422072125</v>
      </c>
      <c r="N10" s="313" t="s">
        <v>219</v>
      </c>
    </row>
    <row r="11" spans="1:19">
      <c r="H11" s="155"/>
      <c r="I11" s="155"/>
      <c r="J11" s="155"/>
      <c r="N11" s="328"/>
    </row>
    <row r="12" spans="1:19">
      <c r="N12" s="328"/>
    </row>
    <row r="13" spans="1:19">
      <c r="A13" s="183"/>
      <c r="G13" s="155"/>
      <c r="N13" s="328"/>
    </row>
    <row r="14" spans="1:19">
      <c r="G14" s="155"/>
      <c r="N14" s="328"/>
    </row>
    <row r="15" spans="1:19" ht="13.5">
      <c r="A15" s="184" t="s">
        <v>14</v>
      </c>
      <c r="G15" s="155"/>
      <c r="N15" s="328"/>
    </row>
    <row r="16" spans="1:19">
      <c r="N16" s="328"/>
    </row>
    <row r="17" spans="1:14">
      <c r="A17" s="327" t="s">
        <v>200</v>
      </c>
      <c r="M17" s="155"/>
      <c r="N17" s="328"/>
    </row>
    <row r="18" spans="1:14">
      <c r="A18" s="312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328"/>
    </row>
    <row r="19" spans="1:14" ht="14.25">
      <c r="A19" s="312"/>
      <c r="B19" s="140"/>
      <c r="C19" s="140"/>
      <c r="D19" s="140"/>
      <c r="E19" s="140"/>
      <c r="F19" s="144">
        <v>2014</v>
      </c>
      <c r="G19" s="144">
        <v>2015</v>
      </c>
      <c r="H19" s="144">
        <v>2016</v>
      </c>
      <c r="I19" s="144">
        <v>2017</v>
      </c>
      <c r="J19" s="144">
        <v>2018</v>
      </c>
      <c r="K19" s="144">
        <v>2019</v>
      </c>
      <c r="L19" s="144">
        <v>2020</v>
      </c>
      <c r="M19" s="144">
        <v>2021</v>
      </c>
      <c r="N19" s="328"/>
    </row>
    <row r="20" spans="1:14">
      <c r="A20" s="312" t="s">
        <v>608</v>
      </c>
      <c r="B20" s="140" t="s">
        <v>147</v>
      </c>
      <c r="C20" s="140" t="s">
        <v>533</v>
      </c>
      <c r="D20" s="140"/>
      <c r="E20" s="140"/>
      <c r="F20" s="250">
        <f t="shared" ref="F20:M20" si="2">IF(SER&lt;F30*SERLIMIT,SER,F30*SERLIMIT)</f>
        <v>0</v>
      </c>
      <c r="G20" s="250">
        <f t="shared" si="2"/>
        <v>0</v>
      </c>
      <c r="H20" s="250">
        <f t="shared" si="2"/>
        <v>0</v>
      </c>
      <c r="I20" s="250">
        <f t="shared" si="2"/>
        <v>0</v>
      </c>
      <c r="J20" s="250">
        <f t="shared" si="2"/>
        <v>0</v>
      </c>
      <c r="K20" s="250">
        <f t="shared" si="2"/>
        <v>0</v>
      </c>
      <c r="L20" s="250">
        <f t="shared" si="2"/>
        <v>0</v>
      </c>
      <c r="M20" s="250">
        <f t="shared" si="2"/>
        <v>0</v>
      </c>
      <c r="N20" s="313" t="s">
        <v>147</v>
      </c>
    </row>
    <row r="21" spans="1:14">
      <c r="A21" s="328" t="s">
        <v>609</v>
      </c>
      <c r="B21" s="141" t="s">
        <v>196</v>
      </c>
      <c r="C21" s="141" t="s">
        <v>533</v>
      </c>
      <c r="F21" s="171">
        <f t="shared" ref="F21:M21" si="3">SSS</f>
        <v>-4.385442726</v>
      </c>
      <c r="G21" s="171">
        <f t="shared" si="3"/>
        <v>-4.6429487746962224</v>
      </c>
      <c r="H21" s="171">
        <f>SSS</f>
        <v>-4.8085057987247248</v>
      </c>
      <c r="I21" s="171">
        <f t="shared" si="3"/>
        <v>-7.1963434221966196</v>
      </c>
      <c r="J21" s="171">
        <f t="shared" si="3"/>
        <v>-8.3198044972393728</v>
      </c>
      <c r="K21" s="171">
        <f t="shared" si="3"/>
        <v>-6.8920563645646302</v>
      </c>
      <c r="L21" s="171">
        <f t="shared" si="3"/>
        <v>-6.9459558500993142</v>
      </c>
      <c r="M21" s="171">
        <f t="shared" si="3"/>
        <v>-8.1089917846905504</v>
      </c>
      <c r="N21" s="313" t="s">
        <v>196</v>
      </c>
    </row>
    <row r="22" spans="1:14">
      <c r="A22" s="328" t="s">
        <v>146</v>
      </c>
      <c r="B22" s="141" t="s">
        <v>203</v>
      </c>
      <c r="C22" s="141" t="s">
        <v>532</v>
      </c>
      <c r="F22" s="171">
        <f t="shared" ref="F22:M22" si="4">It</f>
        <v>0.5</v>
      </c>
      <c r="G22" s="171">
        <f t="shared" si="4"/>
        <v>0.5</v>
      </c>
      <c r="H22" s="171">
        <f t="shared" si="4"/>
        <v>0.5</v>
      </c>
      <c r="I22" s="171">
        <f t="shared" si="4"/>
        <v>0.34</v>
      </c>
      <c r="J22" s="171">
        <f t="shared" si="4"/>
        <v>0.35</v>
      </c>
      <c r="K22" s="171">
        <f t="shared" si="4"/>
        <v>0.67</v>
      </c>
      <c r="L22" s="171">
        <f t="shared" si="4"/>
        <v>0</v>
      </c>
      <c r="M22" s="171">
        <f t="shared" si="4"/>
        <v>0</v>
      </c>
      <c r="N22" s="313" t="s">
        <v>16</v>
      </c>
    </row>
    <row r="23" spans="1:14">
      <c r="A23" s="328" t="s">
        <v>14</v>
      </c>
      <c r="B23" s="141" t="s">
        <v>199</v>
      </c>
      <c r="C23" s="141" t="s">
        <v>1</v>
      </c>
      <c r="F23" s="375"/>
      <c r="G23" s="376"/>
      <c r="H23" s="249">
        <f>SUM(F20:F21)*(1+F22/100)*(1+G22/100)</f>
        <v>-4.4294067893281488</v>
      </c>
      <c r="I23" s="249">
        <f>SUM(G20:G21)*(1+G22/100)*(1+H22/100)</f>
        <v>-4.689494336162551</v>
      </c>
      <c r="J23" s="249">
        <f t="shared" ref="J23:M23" si="5">SUM(H20:H21)*(1+H22/100)*(1+I22/100)</f>
        <v>-4.8489789920325901</v>
      </c>
      <c r="K23" s="249">
        <f t="shared" si="5"/>
        <v>-7.2460838282965012</v>
      </c>
      <c r="L23" s="249">
        <f t="shared" si="5"/>
        <v>-8.4048616025266742</v>
      </c>
      <c r="M23" s="249">
        <f t="shared" si="5"/>
        <v>-6.9382331422072125</v>
      </c>
      <c r="N23" s="313" t="s">
        <v>199</v>
      </c>
    </row>
    <row r="24" spans="1:14">
      <c r="A24" s="328"/>
      <c r="H24" s="155"/>
      <c r="I24" s="155"/>
      <c r="J24" s="155"/>
      <c r="N24" s="328"/>
    </row>
    <row r="25" spans="1:14">
      <c r="A25" s="328"/>
      <c r="N25" s="328"/>
    </row>
    <row r="26" spans="1:14" ht="13.5">
      <c r="A26" s="328"/>
      <c r="E26" s="185"/>
      <c r="N26" s="328"/>
    </row>
    <row r="27" spans="1:14" ht="17.649999999999999">
      <c r="A27" s="327" t="s">
        <v>201</v>
      </c>
      <c r="F27" s="186" t="s">
        <v>728</v>
      </c>
      <c r="M27" s="155"/>
      <c r="N27" s="328"/>
    </row>
    <row r="28" spans="1:14">
      <c r="A28" s="327" t="s">
        <v>610</v>
      </c>
      <c r="N28" s="328"/>
    </row>
    <row r="29" spans="1:14" ht="14.25">
      <c r="A29" s="328"/>
      <c r="F29" s="144">
        <v>2014</v>
      </c>
      <c r="G29" s="144">
        <v>2015</v>
      </c>
      <c r="H29" s="144">
        <v>2016</v>
      </c>
      <c r="I29" s="144">
        <v>2017</v>
      </c>
      <c r="J29" s="144">
        <v>2018</v>
      </c>
      <c r="K29" s="144">
        <v>2019</v>
      </c>
      <c r="L29" s="144">
        <v>2020</v>
      </c>
      <c r="M29" s="144">
        <v>2021</v>
      </c>
      <c r="N29" s="328"/>
    </row>
    <row r="30" spans="1:14">
      <c r="A30" s="328" t="s">
        <v>142</v>
      </c>
      <c r="B30" s="141" t="s">
        <v>193</v>
      </c>
      <c r="D30" s="141" t="s">
        <v>1</v>
      </c>
      <c r="F30" s="171">
        <f t="shared" ref="F30:M30" si="6">BRt</f>
        <v>626.49181800000008</v>
      </c>
      <c r="G30" s="171">
        <f t="shared" si="6"/>
        <v>663.27839638517469</v>
      </c>
      <c r="H30" s="171">
        <f t="shared" si="6"/>
        <v>686.92939981781797</v>
      </c>
      <c r="I30" s="171">
        <f t="shared" si="6"/>
        <v>719.6343422196619</v>
      </c>
      <c r="J30" s="171">
        <f t="shared" si="6"/>
        <v>831.98044972393723</v>
      </c>
      <c r="K30" s="171">
        <f t="shared" si="6"/>
        <v>689.20563645646303</v>
      </c>
      <c r="L30" s="171">
        <f t="shared" si="6"/>
        <v>694.59558500993137</v>
      </c>
      <c r="M30" s="171">
        <f t="shared" si="6"/>
        <v>810.89917846905507</v>
      </c>
      <c r="N30" s="313" t="s">
        <v>193</v>
      </c>
    </row>
    <row r="31" spans="1:14">
      <c r="A31" s="328" t="s">
        <v>143</v>
      </c>
      <c r="B31" s="141" t="s">
        <v>194</v>
      </c>
      <c r="D31" s="141" t="s">
        <v>97</v>
      </c>
      <c r="F31" s="171">
        <f t="shared" ref="F31:M31" si="7">CSSAF</f>
        <v>-0.01</v>
      </c>
      <c r="G31" s="171">
        <f t="shared" si="7"/>
        <v>-0.01</v>
      </c>
      <c r="H31" s="171">
        <f t="shared" si="7"/>
        <v>-0.01</v>
      </c>
      <c r="I31" s="171">
        <f t="shared" si="7"/>
        <v>-0.01</v>
      </c>
      <c r="J31" s="171">
        <f t="shared" si="7"/>
        <v>-0.01</v>
      </c>
      <c r="K31" s="171">
        <f t="shared" si="7"/>
        <v>-0.01</v>
      </c>
      <c r="L31" s="171">
        <f t="shared" si="7"/>
        <v>-0.01</v>
      </c>
      <c r="M31" s="171">
        <f t="shared" si="7"/>
        <v>-0.01</v>
      </c>
      <c r="N31" s="313" t="s">
        <v>194</v>
      </c>
    </row>
    <row r="32" spans="1:14">
      <c r="A32" s="328" t="s">
        <v>704</v>
      </c>
      <c r="B32" s="141" t="s">
        <v>151</v>
      </c>
      <c r="D32" s="141" t="s">
        <v>533</v>
      </c>
      <c r="F32" s="171">
        <f t="shared" ref="F32:M32" si="8">CSSPRO</f>
        <v>0.7</v>
      </c>
      <c r="G32" s="171">
        <f t="shared" si="8"/>
        <v>0.7</v>
      </c>
      <c r="H32" s="171">
        <f t="shared" si="8"/>
        <v>0.7</v>
      </c>
      <c r="I32" s="171">
        <f t="shared" si="8"/>
        <v>0.7</v>
      </c>
      <c r="J32" s="171">
        <f t="shared" si="8"/>
        <v>0.7</v>
      </c>
      <c r="K32" s="171">
        <f t="shared" si="8"/>
        <v>0.7</v>
      </c>
      <c r="L32" s="171">
        <f t="shared" si="8"/>
        <v>0.7</v>
      </c>
      <c r="M32" s="171">
        <f t="shared" si="8"/>
        <v>0.7</v>
      </c>
      <c r="N32" s="313" t="s">
        <v>151</v>
      </c>
    </row>
    <row r="33" spans="1:14">
      <c r="A33" s="328"/>
      <c r="B33" s="141" t="s">
        <v>145</v>
      </c>
      <c r="F33" s="249">
        <f>F31*F32</f>
        <v>-6.9999999999999993E-3</v>
      </c>
      <c r="G33" s="249">
        <f t="shared" ref="G33:M33" si="9">G31*G32</f>
        <v>-6.9999999999999993E-3</v>
      </c>
      <c r="H33" s="249">
        <f t="shared" si="9"/>
        <v>-6.9999999999999993E-3</v>
      </c>
      <c r="I33" s="249">
        <f t="shared" si="9"/>
        <v>-6.9999999999999993E-3</v>
      </c>
      <c r="J33" s="249">
        <f t="shared" si="9"/>
        <v>-6.9999999999999993E-3</v>
      </c>
      <c r="K33" s="249">
        <f t="shared" si="9"/>
        <v>-6.9999999999999993E-3</v>
      </c>
      <c r="L33" s="249">
        <f t="shared" si="9"/>
        <v>-6.9999999999999993E-3</v>
      </c>
      <c r="M33" s="249">
        <f t="shared" si="9"/>
        <v>-6.9999999999999993E-3</v>
      </c>
      <c r="N33" s="313"/>
    </row>
    <row r="34" spans="1:14">
      <c r="A34" s="328" t="s">
        <v>143</v>
      </c>
      <c r="B34" s="141" t="s">
        <v>195</v>
      </c>
      <c r="D34" s="141" t="s">
        <v>97</v>
      </c>
      <c r="F34" s="171">
        <f>SSSAF</f>
        <v>-0.01</v>
      </c>
      <c r="G34" s="171">
        <f t="shared" ref="G34:M34" si="10">SSSAF</f>
        <v>-0.01</v>
      </c>
      <c r="H34" s="171">
        <f t="shared" si="10"/>
        <v>-0.01</v>
      </c>
      <c r="I34" s="171">
        <f t="shared" si="10"/>
        <v>-0.01</v>
      </c>
      <c r="J34" s="171">
        <f t="shared" si="10"/>
        <v>-0.01</v>
      </c>
      <c r="K34" s="171">
        <f t="shared" si="10"/>
        <v>-0.01</v>
      </c>
      <c r="L34" s="171">
        <f t="shared" si="10"/>
        <v>-0.01</v>
      </c>
      <c r="M34" s="171">
        <f t="shared" si="10"/>
        <v>-0.01</v>
      </c>
      <c r="N34" s="313" t="s">
        <v>195</v>
      </c>
    </row>
    <row r="35" spans="1:14">
      <c r="A35" s="328" t="s">
        <v>704</v>
      </c>
      <c r="B35" s="141" t="s">
        <v>727</v>
      </c>
      <c r="D35" s="141" t="s">
        <v>533</v>
      </c>
      <c r="F35" s="171">
        <f t="shared" ref="F35:M35" si="11">SSSPRO</f>
        <v>0</v>
      </c>
      <c r="G35" s="171">
        <f t="shared" si="11"/>
        <v>0</v>
      </c>
      <c r="H35" s="171">
        <f t="shared" si="11"/>
        <v>0</v>
      </c>
      <c r="I35" s="171">
        <f t="shared" si="11"/>
        <v>0.30000000000000004</v>
      </c>
      <c r="J35" s="171">
        <f t="shared" si="11"/>
        <v>0.30000000000000004</v>
      </c>
      <c r="K35" s="171">
        <f t="shared" si="11"/>
        <v>0.30000000000000004</v>
      </c>
      <c r="L35" s="171">
        <f t="shared" si="11"/>
        <v>0.30000000000000004</v>
      </c>
      <c r="M35" s="171">
        <f t="shared" si="11"/>
        <v>0.30000000000000004</v>
      </c>
      <c r="N35" s="313" t="s">
        <v>727</v>
      </c>
    </row>
    <row r="36" spans="1:14">
      <c r="A36" s="328"/>
      <c r="B36" s="141" t="s">
        <v>145</v>
      </c>
      <c r="F36" s="249">
        <f>F34*F35</f>
        <v>0</v>
      </c>
      <c r="G36" s="249">
        <f t="shared" ref="G36:M36" si="12">G34*G35</f>
        <v>0</v>
      </c>
      <c r="H36" s="249">
        <f t="shared" si="12"/>
        <v>0</v>
      </c>
      <c r="I36" s="249">
        <f t="shared" si="12"/>
        <v>-3.0000000000000005E-3</v>
      </c>
      <c r="J36" s="249">
        <f t="shared" si="12"/>
        <v>-3.0000000000000005E-3</v>
      </c>
      <c r="K36" s="249">
        <f t="shared" si="12"/>
        <v>-3.0000000000000005E-3</v>
      </c>
      <c r="L36" s="249">
        <f t="shared" si="12"/>
        <v>-3.0000000000000005E-3</v>
      </c>
      <c r="M36" s="249">
        <f t="shared" si="12"/>
        <v>-3.0000000000000005E-3</v>
      </c>
      <c r="N36" s="313"/>
    </row>
    <row r="37" spans="1:14">
      <c r="A37" s="328" t="s">
        <v>25</v>
      </c>
      <c r="B37" s="141" t="s">
        <v>196</v>
      </c>
      <c r="D37" s="141" t="s">
        <v>1</v>
      </c>
      <c r="F37" s="249">
        <f>F30*(F33+F36)</f>
        <v>-4.385442726</v>
      </c>
      <c r="G37" s="249">
        <f>G30*(G33+G36)</f>
        <v>-4.6429487746962224</v>
      </c>
      <c r="H37" s="249">
        <f t="shared" ref="H37:M37" si="13">H30*(H33+H36)</f>
        <v>-4.8085057987247248</v>
      </c>
      <c r="I37" s="249">
        <f t="shared" si="13"/>
        <v>-7.1963434221966196</v>
      </c>
      <c r="J37" s="249">
        <f t="shared" si="13"/>
        <v>-8.3198044972393728</v>
      </c>
      <c r="K37" s="249">
        <f t="shared" si="13"/>
        <v>-6.8920563645646302</v>
      </c>
      <c r="L37" s="249">
        <f t="shared" si="13"/>
        <v>-6.9459558500993142</v>
      </c>
      <c r="M37" s="249">
        <f t="shared" si="13"/>
        <v>-8.1089917846905504</v>
      </c>
      <c r="N37" s="313" t="s">
        <v>196</v>
      </c>
    </row>
    <row r="38" spans="1:14">
      <c r="A38" s="328"/>
      <c r="G38" s="155"/>
      <c r="H38" s="155"/>
      <c r="I38" s="155"/>
      <c r="N38" s="313"/>
    </row>
    <row r="39" spans="1:14">
      <c r="A39" s="328"/>
      <c r="N39" s="313"/>
    </row>
    <row r="40" spans="1:14">
      <c r="A40" s="328"/>
      <c r="N40" s="313"/>
    </row>
    <row r="41" spans="1:14" ht="17.649999999999999">
      <c r="A41" s="327" t="s">
        <v>157</v>
      </c>
      <c r="B41" s="141" t="s">
        <v>179</v>
      </c>
      <c r="I41" s="187" t="s">
        <v>158</v>
      </c>
      <c r="N41" s="328"/>
    </row>
    <row r="42" spans="1:14" ht="15.4">
      <c r="A42" s="327" t="s">
        <v>610</v>
      </c>
      <c r="I42" s="187"/>
      <c r="N42" s="313"/>
    </row>
    <row r="43" spans="1:14">
      <c r="A43" s="328"/>
      <c r="N43" s="328"/>
    </row>
    <row r="44" spans="1:14">
      <c r="A44" s="328"/>
      <c r="N44" s="328"/>
    </row>
    <row r="45" spans="1:14">
      <c r="A45" s="328"/>
      <c r="B45" s="155"/>
      <c r="N45" s="328"/>
    </row>
    <row r="46" spans="1:14" ht="14.25">
      <c r="A46" s="328"/>
      <c r="F46" s="144">
        <v>2014</v>
      </c>
      <c r="G46" s="144">
        <v>2015</v>
      </c>
      <c r="H46" s="144">
        <v>2016</v>
      </c>
      <c r="I46" s="144">
        <v>2017</v>
      </c>
      <c r="J46" s="144">
        <v>2018</v>
      </c>
      <c r="K46" s="144">
        <v>2019</v>
      </c>
      <c r="L46" s="144">
        <v>2020</v>
      </c>
      <c r="M46" s="144">
        <v>2021</v>
      </c>
      <c r="N46" s="328"/>
    </row>
    <row r="47" spans="1:14">
      <c r="A47" s="328" t="s">
        <v>159</v>
      </c>
      <c r="B47" s="146" t="s">
        <v>152</v>
      </c>
      <c r="D47" s="141" t="s">
        <v>533</v>
      </c>
      <c r="F47" s="171">
        <f t="shared" ref="F47:M47" si="14">SSST</f>
        <v>7.4</v>
      </c>
      <c r="G47" s="171">
        <f t="shared" si="14"/>
        <v>7.4</v>
      </c>
      <c r="H47" s="171">
        <f t="shared" si="14"/>
        <v>7.4</v>
      </c>
      <c r="I47" s="171">
        <f t="shared" si="14"/>
        <v>7.4</v>
      </c>
      <c r="J47" s="171">
        <f t="shared" si="14"/>
        <v>7.4</v>
      </c>
      <c r="K47" s="171">
        <f t="shared" si="14"/>
        <v>7.4</v>
      </c>
      <c r="L47" s="171">
        <f t="shared" si="14"/>
        <v>7.4</v>
      </c>
      <c r="M47" s="171">
        <f t="shared" si="14"/>
        <v>7.4</v>
      </c>
      <c r="N47" s="339" t="s">
        <v>152</v>
      </c>
    </row>
    <row r="48" spans="1:14">
      <c r="A48" s="328" t="s">
        <v>160</v>
      </c>
      <c r="B48" s="146" t="s">
        <v>153</v>
      </c>
      <c r="D48" s="141" t="s">
        <v>533</v>
      </c>
      <c r="F48" s="171">
        <f t="shared" ref="F48:M48" si="15">SSSCAP</f>
        <v>9</v>
      </c>
      <c r="G48" s="171">
        <f t="shared" si="15"/>
        <v>9</v>
      </c>
      <c r="H48" s="171">
        <f t="shared" si="15"/>
        <v>9</v>
      </c>
      <c r="I48" s="171">
        <f t="shared" si="15"/>
        <v>9</v>
      </c>
      <c r="J48" s="171">
        <f t="shared" si="15"/>
        <v>9</v>
      </c>
      <c r="K48" s="171">
        <f t="shared" si="15"/>
        <v>9</v>
      </c>
      <c r="L48" s="171">
        <f t="shared" si="15"/>
        <v>9</v>
      </c>
      <c r="M48" s="171">
        <f t="shared" si="15"/>
        <v>9</v>
      </c>
      <c r="N48" s="339" t="s">
        <v>153</v>
      </c>
    </row>
    <row r="49" spans="1:14">
      <c r="A49" s="328" t="s">
        <v>162</v>
      </c>
      <c r="B49" s="141" t="s">
        <v>154</v>
      </c>
      <c r="D49" s="141" t="s">
        <v>532</v>
      </c>
      <c r="F49" s="88">
        <f>'R4 Licence Condition Values'!F40</f>
        <v>0.01</v>
      </c>
      <c r="G49" s="88">
        <f>'R4 Licence Condition Values'!G40</f>
        <v>0.01</v>
      </c>
      <c r="H49" s="88">
        <f>'R4 Licence Condition Values'!H40</f>
        <v>0.01</v>
      </c>
      <c r="I49" s="88">
        <f>'R4 Licence Condition Values'!I40</f>
        <v>0.01</v>
      </c>
      <c r="J49" s="88">
        <f>'R4 Licence Condition Values'!J40</f>
        <v>0.01</v>
      </c>
      <c r="K49" s="88">
        <f>'R4 Licence Condition Values'!K40</f>
        <v>0.01</v>
      </c>
      <c r="L49" s="88">
        <f>'R4 Licence Condition Values'!L40</f>
        <v>0.01</v>
      </c>
      <c r="M49" s="88">
        <f>'R4 Licence Condition Values'!M40</f>
        <v>0.01</v>
      </c>
      <c r="N49" s="313" t="s">
        <v>154</v>
      </c>
    </row>
    <row r="50" spans="1:14">
      <c r="A50" s="328" t="s">
        <v>161</v>
      </c>
      <c r="B50" s="146" t="s">
        <v>155</v>
      </c>
      <c r="D50" s="141" t="s">
        <v>533</v>
      </c>
      <c r="F50" s="171">
        <f t="shared" ref="F50:M50" si="16">SSSCOL</f>
        <v>5.8</v>
      </c>
      <c r="G50" s="171">
        <f t="shared" si="16"/>
        <v>5.8</v>
      </c>
      <c r="H50" s="171">
        <f t="shared" si="16"/>
        <v>5.8</v>
      </c>
      <c r="I50" s="171">
        <f t="shared" si="16"/>
        <v>5.8</v>
      </c>
      <c r="J50" s="171">
        <f t="shared" si="16"/>
        <v>5.8</v>
      </c>
      <c r="K50" s="171">
        <f t="shared" si="16"/>
        <v>5.8</v>
      </c>
      <c r="L50" s="171">
        <f t="shared" si="16"/>
        <v>5.8</v>
      </c>
      <c r="M50" s="171">
        <f t="shared" si="16"/>
        <v>5.8</v>
      </c>
      <c r="N50" s="339" t="s">
        <v>155</v>
      </c>
    </row>
    <row r="51" spans="1:14">
      <c r="A51" s="328" t="s">
        <v>163</v>
      </c>
      <c r="B51" s="146" t="s">
        <v>156</v>
      </c>
      <c r="D51" s="141" t="s">
        <v>532</v>
      </c>
      <c r="F51" s="88">
        <f>'R4 Licence Condition Values'!F41</f>
        <v>-0.01</v>
      </c>
      <c r="G51" s="88">
        <f>'R4 Licence Condition Values'!G41</f>
        <v>-0.01</v>
      </c>
      <c r="H51" s="88">
        <f>'R4 Licence Condition Values'!H41</f>
        <v>-0.01</v>
      </c>
      <c r="I51" s="88">
        <f>'R4 Licence Condition Values'!I41</f>
        <v>-0.01</v>
      </c>
      <c r="J51" s="88">
        <f>'R4 Licence Condition Values'!J41</f>
        <v>-0.01</v>
      </c>
      <c r="K51" s="88">
        <f>'R4 Licence Condition Values'!K41</f>
        <v>-0.01</v>
      </c>
      <c r="L51" s="88">
        <f>'R4 Licence Condition Values'!L41</f>
        <v>-0.01</v>
      </c>
      <c r="M51" s="88">
        <f>'R4 Licence Condition Values'!M41</f>
        <v>-0.01</v>
      </c>
      <c r="N51" s="339" t="s">
        <v>156</v>
      </c>
    </row>
    <row r="52" spans="1:14">
      <c r="A52" s="328" t="s">
        <v>165</v>
      </c>
      <c r="B52" s="146" t="s">
        <v>164</v>
      </c>
      <c r="D52" s="141" t="s">
        <v>533</v>
      </c>
      <c r="F52" s="171">
        <f t="shared" ref="F52:M52" si="17">SSSP</f>
        <v>0</v>
      </c>
      <c r="G52" s="171">
        <f t="shared" si="17"/>
        <v>0</v>
      </c>
      <c r="H52" s="171">
        <f t="shared" si="17"/>
        <v>0</v>
      </c>
      <c r="I52" s="171">
        <f t="shared" si="17"/>
        <v>0</v>
      </c>
      <c r="J52" s="171">
        <f t="shared" si="17"/>
        <v>0</v>
      </c>
      <c r="K52" s="171">
        <f t="shared" si="17"/>
        <v>0</v>
      </c>
      <c r="L52" s="171">
        <f t="shared" si="17"/>
        <v>0</v>
      </c>
      <c r="M52" s="171">
        <f t="shared" si="17"/>
        <v>0</v>
      </c>
      <c r="N52" s="339" t="s">
        <v>164</v>
      </c>
    </row>
    <row r="53" spans="1:14">
      <c r="A53" s="328" t="s">
        <v>143</v>
      </c>
      <c r="B53" s="146" t="s">
        <v>195</v>
      </c>
      <c r="D53" s="141" t="s">
        <v>97</v>
      </c>
      <c r="F53" s="249">
        <f t="shared" ref="F53:H53" si="18">IF(F52&gt;F47,MIN(F49,F49*(F52-F47)/(F48-F47)),IF(F52&lt;F47,MAX(F51,F51*(F47-F52)/(F47-F50)),0))</f>
        <v>-0.01</v>
      </c>
      <c r="G53" s="249">
        <f t="shared" si="18"/>
        <v>-0.01</v>
      </c>
      <c r="H53" s="249">
        <f t="shared" si="18"/>
        <v>-0.01</v>
      </c>
      <c r="I53" s="249">
        <f t="shared" ref="I53:M53" si="19">IF(I52&gt;I47,MIN(I49,I49*(I52-I47)/(I48-I47)),IF(I52&lt;I47,MAX(I51,I51*(I47-I52)/(I47-I50)),0))</f>
        <v>-0.01</v>
      </c>
      <c r="J53" s="249">
        <f t="shared" si="19"/>
        <v>-0.01</v>
      </c>
      <c r="K53" s="249">
        <f t="shared" si="19"/>
        <v>-0.01</v>
      </c>
      <c r="L53" s="249">
        <f t="shared" si="19"/>
        <v>-0.01</v>
      </c>
      <c r="M53" s="249">
        <f t="shared" si="19"/>
        <v>-0.01</v>
      </c>
      <c r="N53" s="313" t="s">
        <v>195</v>
      </c>
    </row>
    <row r="54" spans="1:14">
      <c r="A54" s="328"/>
      <c r="F54" s="155"/>
      <c r="G54" s="155"/>
      <c r="N54" s="328"/>
    </row>
    <row r="55" spans="1:14">
      <c r="A55" s="328"/>
      <c r="N55" s="328"/>
    </row>
    <row r="56" spans="1:14" s="192" customFormat="1" ht="17.649999999999999">
      <c r="A56" s="329" t="s">
        <v>529</v>
      </c>
      <c r="B56" s="139" t="s">
        <v>739</v>
      </c>
      <c r="C56" s="139"/>
      <c r="D56" s="139"/>
      <c r="E56" s="139"/>
      <c r="F56" s="139"/>
      <c r="G56" s="189" t="s">
        <v>530</v>
      </c>
      <c r="H56" s="190"/>
      <c r="I56" s="190"/>
      <c r="J56" s="190"/>
      <c r="K56" s="190"/>
      <c r="L56" s="190"/>
      <c r="M56" s="190"/>
      <c r="N56" s="313"/>
    </row>
    <row r="57" spans="1:14" s="192" customFormat="1">
      <c r="A57" s="329" t="s">
        <v>610</v>
      </c>
      <c r="B57" s="139"/>
      <c r="C57" s="139"/>
      <c r="D57" s="139"/>
      <c r="E57" s="139"/>
      <c r="F57" s="190"/>
      <c r="G57" s="190"/>
      <c r="H57" s="190"/>
      <c r="I57" s="190"/>
      <c r="J57" s="190"/>
      <c r="K57" s="190"/>
      <c r="L57" s="190"/>
      <c r="M57" s="190"/>
      <c r="N57" s="313"/>
    </row>
    <row r="58" spans="1:14" s="192" customFormat="1">
      <c r="A58" s="329"/>
      <c r="B58" s="139"/>
      <c r="C58" s="139"/>
      <c r="D58" s="139"/>
      <c r="E58" s="139"/>
      <c r="F58" s="190"/>
      <c r="G58" s="190"/>
      <c r="H58" s="190"/>
      <c r="I58" s="190"/>
      <c r="J58" s="190"/>
      <c r="K58" s="190"/>
      <c r="L58" s="190"/>
      <c r="M58" s="155"/>
      <c r="N58" s="313"/>
    </row>
    <row r="59" spans="1:14" s="192" customFormat="1">
      <c r="A59" s="313"/>
      <c r="B59" s="139"/>
      <c r="C59" s="139"/>
      <c r="D59" s="139"/>
      <c r="E59" s="139"/>
      <c r="F59" s="190"/>
      <c r="G59" s="190"/>
      <c r="H59" s="190"/>
      <c r="I59" s="190"/>
      <c r="J59" s="190"/>
      <c r="K59" s="190"/>
      <c r="L59" s="190"/>
      <c r="M59" s="190"/>
      <c r="N59" s="313"/>
    </row>
    <row r="60" spans="1:14" s="192" customFormat="1" ht="14.25">
      <c r="A60" s="329"/>
      <c r="C60" s="139"/>
      <c r="D60" s="139"/>
      <c r="E60" s="139"/>
      <c r="F60" s="144">
        <v>2014</v>
      </c>
      <c r="G60" s="144">
        <v>2015</v>
      </c>
      <c r="H60" s="144">
        <v>2016</v>
      </c>
      <c r="I60" s="144">
        <v>2017</v>
      </c>
      <c r="J60" s="144">
        <v>2018</v>
      </c>
      <c r="K60" s="144">
        <v>2019</v>
      </c>
      <c r="L60" s="144">
        <v>2020</v>
      </c>
      <c r="M60" s="144">
        <v>2021</v>
      </c>
      <c r="N60" s="313"/>
    </row>
    <row r="61" spans="1:14" s="193" customFormat="1" ht="12.75" customHeight="1">
      <c r="A61" s="330" t="s">
        <v>502</v>
      </c>
      <c r="B61" s="147" t="s">
        <v>503</v>
      </c>
      <c r="C61" s="163"/>
      <c r="D61" s="141" t="s">
        <v>533</v>
      </c>
      <c r="E61" s="163"/>
      <c r="F61" s="251">
        <f>'R4 Licence Condition Values'!F30</f>
        <v>6.9</v>
      </c>
      <c r="G61" s="251">
        <f>'R4 Licence Condition Values'!G30</f>
        <v>6.9</v>
      </c>
      <c r="H61" s="251">
        <f>'R4 Licence Condition Values'!H30</f>
        <v>6.9</v>
      </c>
      <c r="I61" s="251">
        <f>'R4 Licence Condition Values'!I30</f>
        <v>6.9</v>
      </c>
      <c r="J61" s="251">
        <f>'R4 Licence Condition Values'!J30</f>
        <v>6.9</v>
      </c>
      <c r="K61" s="251">
        <f>'R4 Licence Condition Values'!K30</f>
        <v>6.9</v>
      </c>
      <c r="L61" s="251">
        <f>'R4 Licence Condition Values'!L30</f>
        <v>6.9</v>
      </c>
      <c r="M61" s="251">
        <f>'R4 Licence Condition Values'!M30</f>
        <v>6.9</v>
      </c>
      <c r="N61" s="339" t="s">
        <v>503</v>
      </c>
    </row>
    <row r="62" spans="1:14" s="193" customFormat="1" ht="12.75" customHeight="1">
      <c r="A62" s="330" t="s">
        <v>504</v>
      </c>
      <c r="B62" s="147" t="s">
        <v>505</v>
      </c>
      <c r="C62" s="163"/>
      <c r="D62" s="141" t="s">
        <v>533</v>
      </c>
      <c r="E62" s="163"/>
      <c r="F62" s="251">
        <f>'R4 Licence Condition Values'!F31</f>
        <v>8.5</v>
      </c>
      <c r="G62" s="251">
        <f>'R4 Licence Condition Values'!G31</f>
        <v>8.5</v>
      </c>
      <c r="H62" s="251">
        <f>'R4 Licence Condition Values'!H31</f>
        <v>8.5</v>
      </c>
      <c r="I62" s="251">
        <f>'R4 Licence Condition Values'!I31</f>
        <v>8.5</v>
      </c>
      <c r="J62" s="251">
        <f>'R4 Licence Condition Values'!J31</f>
        <v>8.5</v>
      </c>
      <c r="K62" s="251">
        <f>'R4 Licence Condition Values'!K31</f>
        <v>8.5</v>
      </c>
      <c r="L62" s="251">
        <f>'R4 Licence Condition Values'!L31</f>
        <v>8.5</v>
      </c>
      <c r="M62" s="251">
        <f>'R4 Licence Condition Values'!M31</f>
        <v>8.5</v>
      </c>
      <c r="N62" s="339" t="s">
        <v>505</v>
      </c>
    </row>
    <row r="63" spans="1:14" s="193" customFormat="1" ht="12.75" customHeight="1">
      <c r="A63" s="330" t="s">
        <v>508</v>
      </c>
      <c r="B63" s="147" t="s">
        <v>509</v>
      </c>
      <c r="C63" s="163"/>
      <c r="D63" s="141" t="s">
        <v>532</v>
      </c>
      <c r="E63" s="163"/>
      <c r="F63" s="88">
        <f>'R4 Licence Condition Values'!F33</f>
        <v>0.01</v>
      </c>
      <c r="G63" s="88">
        <f>'R4 Licence Condition Values'!G33</f>
        <v>0.01</v>
      </c>
      <c r="H63" s="88">
        <f>'R4 Licence Condition Values'!H33</f>
        <v>0.01</v>
      </c>
      <c r="I63" s="88">
        <f>'R4 Licence Condition Values'!I33</f>
        <v>0.01</v>
      </c>
      <c r="J63" s="88">
        <f>'R4 Licence Condition Values'!J33</f>
        <v>0.01</v>
      </c>
      <c r="K63" s="88">
        <f>'R4 Licence Condition Values'!K33</f>
        <v>0.01</v>
      </c>
      <c r="L63" s="88">
        <f>'R4 Licence Condition Values'!L33</f>
        <v>0.01</v>
      </c>
      <c r="M63" s="88">
        <f>'R4 Licence Condition Values'!M33</f>
        <v>0.01</v>
      </c>
      <c r="N63" s="339" t="s">
        <v>509</v>
      </c>
    </row>
    <row r="64" spans="1:14" s="193" customFormat="1" ht="12.75" customHeight="1">
      <c r="A64" s="330" t="s">
        <v>506</v>
      </c>
      <c r="B64" s="147" t="s">
        <v>507</v>
      </c>
      <c r="C64" s="163"/>
      <c r="D64" s="141" t="s">
        <v>533</v>
      </c>
      <c r="E64" s="163"/>
      <c r="F64" s="251">
        <f>'R4 Licence Condition Values'!F32</f>
        <v>5.3</v>
      </c>
      <c r="G64" s="251">
        <f>'R4 Licence Condition Values'!G32</f>
        <v>5.3</v>
      </c>
      <c r="H64" s="251">
        <f>'R4 Licence Condition Values'!H32</f>
        <v>5.3</v>
      </c>
      <c r="I64" s="251">
        <f>'R4 Licence Condition Values'!I32</f>
        <v>5.3</v>
      </c>
      <c r="J64" s="251">
        <f>'R4 Licence Condition Values'!J32</f>
        <v>5.3</v>
      </c>
      <c r="K64" s="251">
        <f>'R4 Licence Condition Values'!K32</f>
        <v>5.3</v>
      </c>
      <c r="L64" s="251">
        <f>'R4 Licence Condition Values'!L32</f>
        <v>5.3</v>
      </c>
      <c r="M64" s="251">
        <f>'R4 Licence Condition Values'!M32</f>
        <v>5.3</v>
      </c>
      <c r="N64" s="339" t="s">
        <v>507</v>
      </c>
    </row>
    <row r="65" spans="1:14" s="193" customFormat="1" ht="12.75" customHeight="1">
      <c r="A65" s="330" t="s">
        <v>510</v>
      </c>
      <c r="B65" s="147" t="s">
        <v>511</v>
      </c>
      <c r="C65" s="163"/>
      <c r="D65" s="141" t="s">
        <v>532</v>
      </c>
      <c r="E65" s="163"/>
      <c r="F65" s="88">
        <f>'R4 Licence Condition Values'!F34</f>
        <v>-0.01</v>
      </c>
      <c r="G65" s="88">
        <f>'R4 Licence Condition Values'!G34</f>
        <v>-0.01</v>
      </c>
      <c r="H65" s="88">
        <f>'R4 Licence Condition Values'!H34</f>
        <v>-0.01</v>
      </c>
      <c r="I65" s="88">
        <f>'R4 Licence Condition Values'!I34</f>
        <v>-0.01</v>
      </c>
      <c r="J65" s="88">
        <f>'R4 Licence Condition Values'!J34</f>
        <v>-0.01</v>
      </c>
      <c r="K65" s="88">
        <f>'R4 Licence Condition Values'!K34</f>
        <v>-0.01</v>
      </c>
      <c r="L65" s="88">
        <f>'R4 Licence Condition Values'!L34</f>
        <v>-0.01</v>
      </c>
      <c r="M65" s="88">
        <f>'R4 Licence Condition Values'!M34</f>
        <v>-0.01</v>
      </c>
      <c r="N65" s="339" t="s">
        <v>511</v>
      </c>
    </row>
    <row r="66" spans="1:14" s="192" customFormat="1">
      <c r="A66" s="312" t="s">
        <v>513</v>
      </c>
      <c r="B66" s="147" t="s">
        <v>144</v>
      </c>
      <c r="C66" s="139"/>
      <c r="D66" s="141" t="s">
        <v>533</v>
      </c>
      <c r="E66" s="139"/>
      <c r="F66" s="265">
        <f t="shared" ref="F66:M66" si="20">CSSP</f>
        <v>0</v>
      </c>
      <c r="G66" s="265">
        <f t="shared" si="20"/>
        <v>0</v>
      </c>
      <c r="H66" s="265">
        <f t="shared" si="20"/>
        <v>0</v>
      </c>
      <c r="I66" s="265">
        <f t="shared" si="20"/>
        <v>0</v>
      </c>
      <c r="J66" s="265">
        <f t="shared" si="20"/>
        <v>0</v>
      </c>
      <c r="K66" s="265">
        <f t="shared" si="20"/>
        <v>0</v>
      </c>
      <c r="L66" s="265">
        <f t="shared" si="20"/>
        <v>0</v>
      </c>
      <c r="M66" s="265">
        <f t="shared" si="20"/>
        <v>0</v>
      </c>
      <c r="N66" s="339" t="s">
        <v>144</v>
      </c>
    </row>
    <row r="67" spans="1:14">
      <c r="A67" s="328" t="s">
        <v>143</v>
      </c>
      <c r="B67" s="147" t="s">
        <v>194</v>
      </c>
      <c r="C67" s="140"/>
      <c r="D67" s="141" t="s">
        <v>97</v>
      </c>
      <c r="E67" s="140"/>
      <c r="F67" s="266">
        <f>IF(F66&gt;F61,MIN(F63,F63*(F66-F61)/(F62-F61)),IF(F66&lt;F61,MAX(F65,F65*(F61-F66)/(F61-F64)),0))</f>
        <v>-0.01</v>
      </c>
      <c r="G67" s="266">
        <f>IF(G66&gt;G61,MIN(G63,G63*(G66-G61)/(G62-G61)),IF(G66&lt;G61,MAX(G65,G65*(G61-G66)/(G61-G64)),0))</f>
        <v>-0.01</v>
      </c>
      <c r="H67" s="266">
        <f t="shared" ref="H67:M67" si="21">IF(H66&gt;H61,MIN(H63,H63*(H66-H61)/(H62-H61)),IF(H66&lt;H61,MAX(H65,H65*(H61-H66)/(H61-H64)),0))</f>
        <v>-0.01</v>
      </c>
      <c r="I67" s="266">
        <f t="shared" si="21"/>
        <v>-0.01</v>
      </c>
      <c r="J67" s="266">
        <f t="shared" si="21"/>
        <v>-0.01</v>
      </c>
      <c r="K67" s="266">
        <f t="shared" si="21"/>
        <v>-0.01</v>
      </c>
      <c r="L67" s="266">
        <f t="shared" si="21"/>
        <v>-0.01</v>
      </c>
      <c r="M67" s="266">
        <f t="shared" si="21"/>
        <v>-0.01</v>
      </c>
      <c r="N67" s="339" t="s">
        <v>194</v>
      </c>
    </row>
    <row r="68" spans="1:14">
      <c r="A68" s="140"/>
      <c r="B68" s="140"/>
      <c r="C68" s="140"/>
      <c r="D68" s="140"/>
      <c r="E68" s="140"/>
      <c r="F68" s="155"/>
      <c r="G68" s="155"/>
      <c r="H68" s="155"/>
      <c r="I68" s="140"/>
      <c r="J68" s="140"/>
      <c r="K68" s="140"/>
      <c r="L68" s="140"/>
      <c r="M68" s="140"/>
      <c r="N68" s="328"/>
    </row>
    <row r="69" spans="1:14">
      <c r="A69" s="140"/>
      <c r="B69" s="140"/>
      <c r="C69" s="140"/>
      <c r="D69" s="140"/>
      <c r="E69" s="140"/>
      <c r="F69" s="155"/>
      <c r="G69" s="155"/>
      <c r="H69" s="155"/>
      <c r="I69" s="140"/>
      <c r="J69" s="140"/>
      <c r="K69" s="140"/>
      <c r="L69" s="140"/>
      <c r="M69" s="140"/>
      <c r="N69" s="328"/>
    </row>
    <row r="70" spans="1:14">
      <c r="N70" s="328"/>
    </row>
    <row r="71" spans="1:14" ht="15.75">
      <c r="A71" s="194" t="s">
        <v>692</v>
      </c>
      <c r="B71" s="140"/>
      <c r="C71" s="140"/>
      <c r="D71" s="140"/>
      <c r="E71" s="140"/>
      <c r="F71" s="140"/>
      <c r="G71" s="140" t="s">
        <v>693</v>
      </c>
      <c r="H71" s="140"/>
      <c r="I71" s="140"/>
      <c r="N71" s="328"/>
    </row>
    <row r="72" spans="1:14">
      <c r="N72" s="328"/>
    </row>
    <row r="73" spans="1:14">
      <c r="N73" s="328"/>
    </row>
    <row r="74" spans="1:14" ht="14.25">
      <c r="F74" s="84"/>
      <c r="G74" s="144">
        <v>2015</v>
      </c>
      <c r="H74" s="144">
        <v>2016</v>
      </c>
      <c r="I74" s="144">
        <v>2017</v>
      </c>
      <c r="N74" s="328"/>
    </row>
    <row r="75" spans="1:14">
      <c r="A75" s="140" t="s">
        <v>111</v>
      </c>
      <c r="B75" s="141" t="s">
        <v>110</v>
      </c>
      <c r="D75" s="141" t="s">
        <v>97</v>
      </c>
      <c r="F75" s="84"/>
      <c r="G75" s="283">
        <f>PVF</f>
        <v>1.0425</v>
      </c>
      <c r="H75" s="283">
        <f>PVF</f>
        <v>1.0414375</v>
      </c>
      <c r="I75" s="283">
        <f>PVF</f>
        <v>1.040375</v>
      </c>
      <c r="N75" s="339" t="s">
        <v>110</v>
      </c>
    </row>
    <row r="76" spans="1:14">
      <c r="A76" s="140" t="s">
        <v>46</v>
      </c>
      <c r="B76" s="141" t="s">
        <v>96</v>
      </c>
      <c r="D76" s="141" t="s">
        <v>97</v>
      </c>
      <c r="F76" s="84"/>
      <c r="G76" s="171">
        <f>RPIF</f>
        <v>1.2050000000000001</v>
      </c>
      <c r="H76" s="289">
        <f>RPIF</f>
        <v>1.2270000000000001</v>
      </c>
      <c r="I76" s="171">
        <f>RPIF</f>
        <v>1.2330000000000001</v>
      </c>
      <c r="N76" s="339" t="s">
        <v>96</v>
      </c>
    </row>
    <row r="77" spans="1:14">
      <c r="A77" s="141" t="s">
        <v>607</v>
      </c>
      <c r="B77" s="141" t="s">
        <v>221</v>
      </c>
      <c r="D77" s="141" t="s">
        <v>1</v>
      </c>
      <c r="F77" s="84"/>
      <c r="G77" s="290"/>
      <c r="H77" s="291"/>
      <c r="I77" s="249">
        <f>24.04*G75*H75*I76</f>
        <v>32.181539440893751</v>
      </c>
      <c r="N77" s="339" t="s">
        <v>221</v>
      </c>
    </row>
    <row r="78" spans="1:14">
      <c r="F78" s="84"/>
      <c r="G78" s="155"/>
      <c r="H78" s="155"/>
      <c r="N78" s="328"/>
    </row>
    <row r="79" spans="1:14">
      <c r="F79" s="84"/>
      <c r="N79" s="328"/>
    </row>
    <row r="80" spans="1:14">
      <c r="N80" s="328"/>
    </row>
    <row r="81" spans="14:14">
      <c r="N81" s="328"/>
    </row>
    <row r="82" spans="14:14">
      <c r="N82" s="328"/>
    </row>
    <row r="83" spans="14:14">
      <c r="N83" s="328"/>
    </row>
    <row r="84" spans="14:14">
      <c r="N84" s="328"/>
    </row>
    <row r="85" spans="14:14">
      <c r="N85" s="328"/>
    </row>
    <row r="86" spans="14:14">
      <c r="N86" s="328"/>
    </row>
    <row r="87" spans="14:14">
      <c r="N87" s="328"/>
    </row>
    <row r="88" spans="14:14">
      <c r="N88" s="328"/>
    </row>
    <row r="89" spans="14:14">
      <c r="N89" s="328"/>
    </row>
    <row r="90" spans="14:14">
      <c r="N90" s="328"/>
    </row>
    <row r="91" spans="14:14">
      <c r="N91" s="328"/>
    </row>
    <row r="92" spans="14:14">
      <c r="N92" s="328"/>
    </row>
    <row r="93" spans="14:14">
      <c r="N93" s="328"/>
    </row>
    <row r="94" spans="14:14">
      <c r="N94" s="328"/>
    </row>
    <row r="95" spans="14:14">
      <c r="N95" s="328"/>
    </row>
    <row r="96" spans="14:14">
      <c r="N96" s="328"/>
    </row>
    <row r="97" spans="14:14">
      <c r="N97" s="328"/>
    </row>
    <row r="98" spans="14:14">
      <c r="N98" s="328"/>
    </row>
    <row r="99" spans="14:14">
      <c r="N99" s="328"/>
    </row>
    <row r="100" spans="14:14">
      <c r="N100" s="328"/>
    </row>
    <row r="101" spans="14:14">
      <c r="N101" s="328"/>
    </row>
    <row r="102" spans="14:14">
      <c r="N102" s="328"/>
    </row>
    <row r="103" spans="14:14">
      <c r="N103" s="328"/>
    </row>
    <row r="104" spans="14:14">
      <c r="N104" s="328"/>
    </row>
    <row r="105" spans="14:14">
      <c r="N105" s="328"/>
    </row>
    <row r="106" spans="14:14">
      <c r="N106" s="328"/>
    </row>
    <row r="107" spans="14:14">
      <c r="N107" s="328"/>
    </row>
    <row r="108" spans="14:14">
      <c r="N108" s="328"/>
    </row>
    <row r="109" spans="14:14">
      <c r="N109" s="328"/>
    </row>
    <row r="110" spans="14:14">
      <c r="N110" s="328"/>
    </row>
    <row r="111" spans="14:14">
      <c r="N111" s="328"/>
    </row>
    <row r="112" spans="14:14">
      <c r="N112" s="328"/>
    </row>
    <row r="113" spans="14:14">
      <c r="N113" s="328"/>
    </row>
    <row r="114" spans="14:14">
      <c r="N114" s="328"/>
    </row>
    <row r="115" spans="14:14">
      <c r="N115" s="328"/>
    </row>
    <row r="116" spans="14:14">
      <c r="N116" s="328"/>
    </row>
    <row r="117" spans="14:14">
      <c r="N117" s="328"/>
    </row>
    <row r="118" spans="14:14">
      <c r="N118" s="328"/>
    </row>
    <row r="119" spans="14:14">
      <c r="N119" s="328"/>
    </row>
    <row r="120" spans="14:14">
      <c r="N120" s="328"/>
    </row>
    <row r="121" spans="14:14">
      <c r="N121" s="328"/>
    </row>
    <row r="122" spans="14:14">
      <c r="N122" s="328"/>
    </row>
    <row r="123" spans="14:14">
      <c r="N123" s="328"/>
    </row>
    <row r="124" spans="14:14">
      <c r="N124" s="328"/>
    </row>
    <row r="125" spans="14:14">
      <c r="N125" s="328"/>
    </row>
    <row r="126" spans="14:14">
      <c r="N126" s="328"/>
    </row>
  </sheetData>
  <mergeCells count="3">
    <mergeCell ref="F8:G8"/>
    <mergeCell ref="F23:G23"/>
    <mergeCell ref="F9:H9"/>
  </mergeCells>
  <pageMargins left="0.19685039370078741" right="0.19685039370078741" top="0.39370078740157483" bottom="0.53" header="0.19685039370078741" footer="0.23622047244094491"/>
  <pageSetup paperSize="8" scale="66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zoomScale="85" zoomScaleNormal="85" workbookViewId="0"/>
  </sheetViews>
  <sheetFormatPr defaultColWidth="9" defaultRowHeight="12.4"/>
  <cols>
    <col min="1" max="1" width="28" style="141" customWidth="1"/>
    <col min="2" max="2" width="10.46875" style="141" customWidth="1"/>
    <col min="3" max="3" width="6.46875" style="141" customWidth="1"/>
    <col min="4" max="5" width="3.64453125" style="141" customWidth="1"/>
    <col min="6" max="6" width="10" style="141" bestFit="1" customWidth="1"/>
    <col min="7" max="13" width="9.234375" style="141" bestFit="1" customWidth="1"/>
    <col min="14" max="16384" width="9" style="141"/>
  </cols>
  <sheetData>
    <row r="1" spans="1:19" s="147" customFormat="1" ht="14.65">
      <c r="A1" s="162" t="s">
        <v>114</v>
      </c>
      <c r="N1" s="330"/>
    </row>
    <row r="2" spans="1:19" s="147" customFormat="1" ht="14.65">
      <c r="A2" s="162" t="str">
        <f>CompName</f>
        <v>National Grid Gas Plc</v>
      </c>
      <c r="N2" s="330"/>
    </row>
    <row r="3" spans="1:19" s="147" customFormat="1">
      <c r="A3" s="164" t="str">
        <f>RegYr</f>
        <v>Regulatory Year ending 31 March 2019</v>
      </c>
      <c r="N3" s="330"/>
    </row>
    <row r="4" spans="1:19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6"/>
      <c r="O4" s="175"/>
      <c r="P4" s="175"/>
      <c r="Q4" s="175"/>
      <c r="R4" s="175"/>
      <c r="S4" s="175"/>
    </row>
    <row r="5" spans="1:19" ht="14.65">
      <c r="A5" s="153" t="s">
        <v>15</v>
      </c>
      <c r="B5" s="154"/>
      <c r="C5" s="154"/>
      <c r="D5" s="154"/>
      <c r="E5" s="154"/>
      <c r="F5" s="154"/>
      <c r="G5" s="154"/>
      <c r="H5" s="154"/>
      <c r="I5" s="154"/>
      <c r="N5" s="328"/>
    </row>
    <row r="6" spans="1:19" ht="13.5">
      <c r="B6" s="166"/>
      <c r="C6" s="166"/>
      <c r="D6" s="166"/>
      <c r="E6" s="166"/>
      <c r="F6" s="166"/>
      <c r="G6" s="166"/>
      <c r="H6" s="166"/>
      <c r="I6" s="166"/>
      <c r="N6" s="328"/>
    </row>
    <row r="7" spans="1:19" ht="16.5" customHeight="1">
      <c r="A7" s="138" t="s">
        <v>612</v>
      </c>
      <c r="B7" s="166"/>
      <c r="C7" s="166"/>
      <c r="D7" s="166"/>
      <c r="E7" s="166"/>
      <c r="F7" s="144">
        <v>2014</v>
      </c>
      <c r="G7" s="144">
        <v>2015</v>
      </c>
      <c r="H7" s="144">
        <v>2016</v>
      </c>
      <c r="I7" s="144">
        <v>2017</v>
      </c>
      <c r="J7" s="144">
        <v>2018</v>
      </c>
      <c r="K7" s="144">
        <v>2019</v>
      </c>
      <c r="L7" s="144">
        <v>2020</v>
      </c>
      <c r="M7" s="144">
        <v>2021</v>
      </c>
      <c r="N7" s="328"/>
    </row>
    <row r="8" spans="1:19" ht="16.5" customHeight="1">
      <c r="A8" s="141" t="s">
        <v>20</v>
      </c>
      <c r="B8" s="141" t="s">
        <v>170</v>
      </c>
      <c r="C8" s="118" t="s">
        <v>1</v>
      </c>
      <c r="D8" s="166"/>
      <c r="E8" s="166"/>
      <c r="F8" s="169">
        <f t="shared" ref="F8:M8" si="0">NIA</f>
        <v>0</v>
      </c>
      <c r="G8" s="169">
        <f t="shared" si="0"/>
        <v>0</v>
      </c>
      <c r="H8" s="169">
        <f t="shared" si="0"/>
        <v>0</v>
      </c>
      <c r="I8" s="169">
        <f t="shared" si="0"/>
        <v>0</v>
      </c>
      <c r="J8" s="169">
        <f t="shared" si="0"/>
        <v>0</v>
      </c>
      <c r="K8" s="169">
        <f t="shared" si="0"/>
        <v>0</v>
      </c>
      <c r="L8" s="169">
        <f t="shared" si="0"/>
        <v>0</v>
      </c>
      <c r="M8" s="169">
        <f t="shared" si="0"/>
        <v>0</v>
      </c>
      <c r="N8" s="313" t="s">
        <v>170</v>
      </c>
    </row>
    <row r="9" spans="1:19" ht="13.5">
      <c r="A9" s="141" t="s">
        <v>19</v>
      </c>
      <c r="B9" s="141" t="s">
        <v>171</v>
      </c>
      <c r="C9" s="118" t="s">
        <v>1</v>
      </c>
      <c r="D9" s="166"/>
      <c r="E9" s="166"/>
      <c r="F9" s="169">
        <f t="shared" ref="F9:M9" si="1">NICF</f>
        <v>0</v>
      </c>
      <c r="G9" s="169">
        <f t="shared" si="1"/>
        <v>0</v>
      </c>
      <c r="H9" s="169">
        <f t="shared" si="1"/>
        <v>0</v>
      </c>
      <c r="I9" s="169">
        <f t="shared" si="1"/>
        <v>0</v>
      </c>
      <c r="J9" s="169">
        <f t="shared" si="1"/>
        <v>0</v>
      </c>
      <c r="K9" s="169">
        <f t="shared" si="1"/>
        <v>0</v>
      </c>
      <c r="L9" s="169">
        <f t="shared" si="1"/>
        <v>0</v>
      </c>
      <c r="M9" s="169">
        <f t="shared" si="1"/>
        <v>0</v>
      </c>
      <c r="N9" s="313" t="s">
        <v>171</v>
      </c>
    </row>
    <row r="10" spans="1:19">
      <c r="N10" s="328"/>
    </row>
    <row r="11" spans="1:19">
      <c r="N11" s="328"/>
    </row>
    <row r="12" spans="1:19" ht="17.649999999999999">
      <c r="A12" s="138" t="s">
        <v>26</v>
      </c>
      <c r="E12" s="165" t="s">
        <v>167</v>
      </c>
      <c r="I12" s="155"/>
      <c r="N12" s="328"/>
    </row>
    <row r="13" spans="1:19" ht="14.25">
      <c r="A13" s="138" t="s">
        <v>613</v>
      </c>
      <c r="F13" s="144">
        <v>2014</v>
      </c>
      <c r="G13" s="144">
        <v>2015</v>
      </c>
      <c r="H13" s="144">
        <v>2016</v>
      </c>
      <c r="I13" s="144">
        <v>2017</v>
      </c>
      <c r="J13" s="144">
        <v>2018</v>
      </c>
      <c r="K13" s="144">
        <v>2019</v>
      </c>
      <c r="L13" s="144">
        <v>2020</v>
      </c>
      <c r="M13" s="144">
        <v>2021</v>
      </c>
      <c r="N13" s="328"/>
    </row>
    <row r="14" spans="1:19">
      <c r="A14" s="141" t="s">
        <v>27</v>
      </c>
      <c r="B14" s="141" t="s">
        <v>209</v>
      </c>
      <c r="C14" s="118" t="s">
        <v>1</v>
      </c>
      <c r="F14" s="169">
        <f t="shared" ref="F14:M14" si="2">ANIA</f>
        <v>0</v>
      </c>
      <c r="G14" s="169">
        <f t="shared" si="2"/>
        <v>0</v>
      </c>
      <c r="H14" s="169">
        <f t="shared" si="2"/>
        <v>0</v>
      </c>
      <c r="I14" s="169">
        <f t="shared" si="2"/>
        <v>0</v>
      </c>
      <c r="J14" s="169">
        <f t="shared" si="2"/>
        <v>0</v>
      </c>
      <c r="K14" s="169">
        <f t="shared" si="2"/>
        <v>0</v>
      </c>
      <c r="L14" s="169">
        <f t="shared" si="2"/>
        <v>0</v>
      </c>
      <c r="M14" s="169">
        <f t="shared" si="2"/>
        <v>0</v>
      </c>
      <c r="N14" s="313" t="s">
        <v>209</v>
      </c>
    </row>
    <row r="15" spans="1:19">
      <c r="A15" s="141" t="s">
        <v>28</v>
      </c>
      <c r="B15" s="141" t="s">
        <v>172</v>
      </c>
      <c r="C15" s="118" t="s">
        <v>1</v>
      </c>
      <c r="F15" s="169">
        <f t="shared" ref="F15:M15" si="3">NIAR</f>
        <v>0</v>
      </c>
      <c r="G15" s="169">
        <f t="shared" si="3"/>
        <v>0</v>
      </c>
      <c r="H15" s="169">
        <f t="shared" si="3"/>
        <v>0</v>
      </c>
      <c r="I15" s="169">
        <f t="shared" si="3"/>
        <v>0</v>
      </c>
      <c r="J15" s="169">
        <f t="shared" si="3"/>
        <v>0</v>
      </c>
      <c r="K15" s="169">
        <f t="shared" si="3"/>
        <v>0</v>
      </c>
      <c r="L15" s="169">
        <f t="shared" si="3"/>
        <v>0</v>
      </c>
      <c r="M15" s="169">
        <f t="shared" si="3"/>
        <v>0</v>
      </c>
      <c r="N15" s="313" t="s">
        <v>172</v>
      </c>
    </row>
    <row r="16" spans="1:19">
      <c r="A16" s="141" t="s">
        <v>20</v>
      </c>
      <c r="B16" s="141" t="s">
        <v>170</v>
      </c>
      <c r="C16" s="118" t="s">
        <v>1</v>
      </c>
      <c r="F16" s="181">
        <f t="shared" ref="F16:M16" si="4">SUM(F14-F15)</f>
        <v>0</v>
      </c>
      <c r="G16" s="181">
        <f t="shared" si="4"/>
        <v>0</v>
      </c>
      <c r="H16" s="181">
        <f t="shared" si="4"/>
        <v>0</v>
      </c>
      <c r="I16" s="181">
        <f t="shared" si="4"/>
        <v>0</v>
      </c>
      <c r="J16" s="181">
        <f t="shared" si="4"/>
        <v>0</v>
      </c>
      <c r="K16" s="181">
        <f t="shared" si="4"/>
        <v>0</v>
      </c>
      <c r="L16" s="181">
        <f t="shared" si="4"/>
        <v>0</v>
      </c>
      <c r="M16" s="181">
        <f t="shared" si="4"/>
        <v>0</v>
      </c>
      <c r="N16" s="313" t="s">
        <v>170</v>
      </c>
    </row>
    <row r="17" spans="1:14">
      <c r="F17" s="155"/>
      <c r="H17" s="155"/>
      <c r="N17" s="328"/>
    </row>
    <row r="18" spans="1:14">
      <c r="N18" s="328"/>
    </row>
    <row r="19" spans="1:14" ht="17.649999999999999">
      <c r="A19" s="138" t="s">
        <v>29</v>
      </c>
      <c r="E19" s="165" t="s">
        <v>166</v>
      </c>
      <c r="L19" s="155"/>
      <c r="N19" s="328"/>
    </row>
    <row r="20" spans="1:14" ht="14.25">
      <c r="A20" s="138" t="s">
        <v>614</v>
      </c>
      <c r="F20" s="144">
        <v>2014</v>
      </c>
      <c r="G20" s="144">
        <v>2015</v>
      </c>
      <c r="H20" s="144">
        <v>2016</v>
      </c>
      <c r="I20" s="144">
        <v>2017</v>
      </c>
      <c r="J20" s="144">
        <v>2018</v>
      </c>
      <c r="K20" s="144">
        <v>2019</v>
      </c>
      <c r="L20" s="144">
        <v>2020</v>
      </c>
      <c r="M20" s="144">
        <v>2021</v>
      </c>
      <c r="N20" s="328"/>
    </row>
    <row r="21" spans="1:14">
      <c r="A21" s="141" t="s">
        <v>33</v>
      </c>
      <c r="B21" s="141" t="s">
        <v>30</v>
      </c>
      <c r="C21" s="118" t="s">
        <v>97</v>
      </c>
      <c r="F21" s="252">
        <f t="shared" ref="F21:M21" si="5">PTRA</f>
        <v>0.9</v>
      </c>
      <c r="G21" s="252">
        <f t="shared" si="5"/>
        <v>0.9</v>
      </c>
      <c r="H21" s="252">
        <f t="shared" si="5"/>
        <v>0.9</v>
      </c>
      <c r="I21" s="252">
        <f t="shared" si="5"/>
        <v>0.9</v>
      </c>
      <c r="J21" s="252">
        <f t="shared" si="5"/>
        <v>0.9</v>
      </c>
      <c r="K21" s="252">
        <f t="shared" si="5"/>
        <v>0.9</v>
      </c>
      <c r="L21" s="252">
        <f t="shared" si="5"/>
        <v>0.9</v>
      </c>
      <c r="M21" s="252">
        <f t="shared" si="5"/>
        <v>0.9</v>
      </c>
      <c r="N21" s="333" t="s">
        <v>30</v>
      </c>
    </row>
    <row r="22" spans="1:14">
      <c r="A22" s="141" t="s">
        <v>34</v>
      </c>
      <c r="B22" s="141" t="s">
        <v>169</v>
      </c>
      <c r="C22" s="118" t="s">
        <v>1</v>
      </c>
      <c r="F22" s="171">
        <f t="shared" ref="F22:M22" si="6">ENIA</f>
        <v>0</v>
      </c>
      <c r="G22" s="171">
        <f t="shared" si="6"/>
        <v>0</v>
      </c>
      <c r="H22" s="171">
        <f t="shared" si="6"/>
        <v>0</v>
      </c>
      <c r="I22" s="171">
        <f t="shared" si="6"/>
        <v>0</v>
      </c>
      <c r="J22" s="171">
        <f t="shared" si="6"/>
        <v>0</v>
      </c>
      <c r="K22" s="171">
        <f t="shared" si="6"/>
        <v>0</v>
      </c>
      <c r="L22" s="171">
        <f t="shared" si="6"/>
        <v>0</v>
      </c>
      <c r="M22" s="171">
        <f t="shared" si="6"/>
        <v>0</v>
      </c>
      <c r="N22" s="333" t="s">
        <v>169</v>
      </c>
    </row>
    <row r="23" spans="1:14">
      <c r="A23" s="141" t="s">
        <v>168</v>
      </c>
      <c r="B23" s="141" t="s">
        <v>31</v>
      </c>
      <c r="C23" s="118" t="s">
        <v>1</v>
      </c>
      <c r="F23" s="171">
        <f t="shared" ref="F23:M23" si="7">BPC</f>
        <v>0</v>
      </c>
      <c r="G23" s="171">
        <f t="shared" si="7"/>
        <v>0</v>
      </c>
      <c r="H23" s="171">
        <f t="shared" si="7"/>
        <v>0</v>
      </c>
      <c r="I23" s="171">
        <f t="shared" si="7"/>
        <v>0</v>
      </c>
      <c r="J23" s="171">
        <f t="shared" si="7"/>
        <v>0</v>
      </c>
      <c r="K23" s="171">
        <f t="shared" si="7"/>
        <v>0</v>
      </c>
      <c r="L23" s="171">
        <f t="shared" si="7"/>
        <v>0</v>
      </c>
      <c r="M23" s="171">
        <f t="shared" si="7"/>
        <v>0</v>
      </c>
      <c r="N23" s="333" t="s">
        <v>31</v>
      </c>
    </row>
    <row r="24" spans="1:14">
      <c r="A24" s="141" t="s">
        <v>35</v>
      </c>
      <c r="B24" s="141" t="s">
        <v>32</v>
      </c>
      <c r="C24" s="233" t="s">
        <v>532</v>
      </c>
      <c r="F24" s="188">
        <f t="shared" ref="F24:M24" si="8">NIAV</f>
        <v>7.0000000000000001E-3</v>
      </c>
      <c r="G24" s="188">
        <f t="shared" si="8"/>
        <v>7.0000000000000001E-3</v>
      </c>
      <c r="H24" s="188">
        <f t="shared" si="8"/>
        <v>7.0000000000000001E-3</v>
      </c>
      <c r="I24" s="188">
        <f t="shared" si="8"/>
        <v>7.0000000000000001E-3</v>
      </c>
      <c r="J24" s="188">
        <f t="shared" si="8"/>
        <v>7.0000000000000001E-3</v>
      </c>
      <c r="K24" s="188">
        <f t="shared" si="8"/>
        <v>7.0000000000000001E-3</v>
      </c>
      <c r="L24" s="188">
        <f t="shared" si="8"/>
        <v>7.0000000000000001E-3</v>
      </c>
      <c r="M24" s="188">
        <f t="shared" si="8"/>
        <v>7.0000000000000001E-3</v>
      </c>
      <c r="N24" s="313" t="s">
        <v>32</v>
      </c>
    </row>
    <row r="25" spans="1:14">
      <c r="A25" s="141" t="s">
        <v>36</v>
      </c>
      <c r="B25" s="141" t="s">
        <v>193</v>
      </c>
      <c r="C25" s="233" t="s">
        <v>1</v>
      </c>
      <c r="F25" s="171">
        <f t="shared" ref="F25:M25" si="9">BRt</f>
        <v>626.49181800000008</v>
      </c>
      <c r="G25" s="171">
        <f t="shared" si="9"/>
        <v>663.27839638517469</v>
      </c>
      <c r="H25" s="171">
        <f t="shared" si="9"/>
        <v>686.92939981781797</v>
      </c>
      <c r="I25" s="171">
        <f t="shared" si="9"/>
        <v>719.6343422196619</v>
      </c>
      <c r="J25" s="171">
        <f t="shared" si="9"/>
        <v>831.98044972393723</v>
      </c>
      <c r="K25" s="171">
        <f t="shared" si="9"/>
        <v>689.20563645646303</v>
      </c>
      <c r="L25" s="171">
        <f t="shared" si="9"/>
        <v>694.59558500993137</v>
      </c>
      <c r="M25" s="171">
        <f t="shared" si="9"/>
        <v>810.89917846905507</v>
      </c>
      <c r="N25" s="313" t="s">
        <v>193</v>
      </c>
    </row>
    <row r="26" spans="1:14">
      <c r="A26" s="141" t="s">
        <v>27</v>
      </c>
      <c r="B26" s="141" t="s">
        <v>209</v>
      </c>
      <c r="C26" s="233" t="s">
        <v>1</v>
      </c>
      <c r="F26" s="249">
        <f>F21*MIN(F22+F23,F24*F25)</f>
        <v>0</v>
      </c>
      <c r="G26" s="249">
        <f>G21*MIN(G22+G23,G24*G25)</f>
        <v>0</v>
      </c>
      <c r="H26" s="249">
        <f t="shared" ref="H26:M26" si="10">H21*MIN(H22+H23,H24*H25)</f>
        <v>0</v>
      </c>
      <c r="I26" s="249">
        <f>I21*MIN(I22+I23,I24*I25)</f>
        <v>0</v>
      </c>
      <c r="J26" s="249">
        <f t="shared" si="10"/>
        <v>0</v>
      </c>
      <c r="K26" s="249">
        <f t="shared" si="10"/>
        <v>0</v>
      </c>
      <c r="L26" s="249">
        <f t="shared" si="10"/>
        <v>0</v>
      </c>
      <c r="M26" s="249">
        <f t="shared" si="10"/>
        <v>0</v>
      </c>
      <c r="N26" s="313" t="s">
        <v>209</v>
      </c>
    </row>
    <row r="27" spans="1:14">
      <c r="G27" s="155"/>
      <c r="I27" s="155"/>
      <c r="N27" s="328"/>
    </row>
    <row r="28" spans="1:14">
      <c r="N28" s="328"/>
    </row>
    <row r="29" spans="1:14">
      <c r="A29" s="155" t="s">
        <v>192</v>
      </c>
      <c r="N29" s="328"/>
    </row>
    <row r="30" spans="1:14">
      <c r="A30" s="138" t="s">
        <v>189</v>
      </c>
      <c r="I30" s="155"/>
      <c r="N30" s="328"/>
    </row>
    <row r="31" spans="1:14">
      <c r="A31" s="138" t="s">
        <v>616</v>
      </c>
      <c r="N31" s="328"/>
    </row>
    <row r="32" spans="1:14" ht="14.25">
      <c r="F32" s="144">
        <v>2014</v>
      </c>
      <c r="G32" s="144">
        <v>2015</v>
      </c>
      <c r="H32" s="144">
        <v>2016</v>
      </c>
      <c r="I32" s="144">
        <v>2017</v>
      </c>
      <c r="J32" s="144">
        <v>2018</v>
      </c>
      <c r="K32" s="144">
        <v>2019</v>
      </c>
      <c r="L32" s="144">
        <v>2020</v>
      </c>
      <c r="M32" s="144">
        <v>2021</v>
      </c>
      <c r="N32" s="328"/>
    </row>
    <row r="33" spans="1:14">
      <c r="A33" s="140" t="s">
        <v>34</v>
      </c>
      <c r="B33" s="140" t="s">
        <v>169</v>
      </c>
      <c r="C33" s="233" t="s">
        <v>1</v>
      </c>
      <c r="D33" s="140"/>
      <c r="E33" s="140"/>
      <c r="F33" s="179">
        <f t="shared" ref="F33:M33" si="11">ENIA</f>
        <v>0</v>
      </c>
      <c r="G33" s="179">
        <f t="shared" si="11"/>
        <v>0</v>
      </c>
      <c r="H33" s="179">
        <f t="shared" si="11"/>
        <v>0</v>
      </c>
      <c r="I33" s="179">
        <f t="shared" si="11"/>
        <v>0</v>
      </c>
      <c r="J33" s="179">
        <f t="shared" si="11"/>
        <v>0</v>
      </c>
      <c r="K33" s="179">
        <f t="shared" si="11"/>
        <v>0</v>
      </c>
      <c r="L33" s="179">
        <f t="shared" si="11"/>
        <v>0</v>
      </c>
      <c r="M33" s="179">
        <f t="shared" si="11"/>
        <v>0</v>
      </c>
      <c r="N33" s="333" t="s">
        <v>169</v>
      </c>
    </row>
    <row r="34" spans="1:14" s="160" customFormat="1">
      <c r="A34" s="140" t="s">
        <v>188</v>
      </c>
      <c r="B34" s="140" t="s">
        <v>190</v>
      </c>
      <c r="C34" s="233" t="s">
        <v>1</v>
      </c>
      <c r="D34" s="140"/>
      <c r="E34" s="140"/>
      <c r="F34" s="195">
        <f t="shared" ref="F34:M34" si="12">NIAE</f>
        <v>0</v>
      </c>
      <c r="G34" s="195">
        <f t="shared" si="12"/>
        <v>0</v>
      </c>
      <c r="H34" s="195">
        <f t="shared" si="12"/>
        <v>0</v>
      </c>
      <c r="I34" s="195">
        <f t="shared" si="12"/>
        <v>0</v>
      </c>
      <c r="J34" s="195">
        <f t="shared" si="12"/>
        <v>0</v>
      </c>
      <c r="K34" s="195">
        <f t="shared" si="12"/>
        <v>0</v>
      </c>
      <c r="L34" s="195">
        <f t="shared" si="12"/>
        <v>0</v>
      </c>
      <c r="M34" s="195">
        <f t="shared" si="12"/>
        <v>0</v>
      </c>
      <c r="N34" s="333" t="s">
        <v>190</v>
      </c>
    </row>
    <row r="35" spans="1:14">
      <c r="A35" s="141" t="s">
        <v>97</v>
      </c>
      <c r="B35" s="141" t="s">
        <v>191</v>
      </c>
      <c r="C35" s="118" t="s">
        <v>97</v>
      </c>
      <c r="F35" s="252">
        <v>0.25</v>
      </c>
      <c r="G35" s="252">
        <v>0.25</v>
      </c>
      <c r="H35" s="252">
        <v>0.25</v>
      </c>
      <c r="I35" s="252">
        <v>0.25</v>
      </c>
      <c r="J35" s="252">
        <v>0.25</v>
      </c>
      <c r="K35" s="252">
        <v>0.25</v>
      </c>
      <c r="L35" s="252">
        <v>0.25</v>
      </c>
      <c r="M35" s="252">
        <v>0.25</v>
      </c>
      <c r="N35" s="333"/>
    </row>
    <row r="36" spans="1:14">
      <c r="A36" s="141" t="s">
        <v>615</v>
      </c>
      <c r="C36" s="233"/>
      <c r="F36" s="181" t="str">
        <f>IF(F34&lt;=(F33*F35),"OK","NON COMPLIANT")</f>
        <v>OK</v>
      </c>
      <c r="G36" s="181" t="str">
        <f t="shared" ref="G36:M36" si="13">IF(G34&lt;=(G33*G35),"OK","NON COMPLIANT")</f>
        <v>OK</v>
      </c>
      <c r="H36" s="181" t="str">
        <f t="shared" si="13"/>
        <v>OK</v>
      </c>
      <c r="I36" s="181" t="str">
        <f t="shared" si="13"/>
        <v>OK</v>
      </c>
      <c r="J36" s="181" t="str">
        <f t="shared" si="13"/>
        <v>OK</v>
      </c>
      <c r="K36" s="181" t="str">
        <f t="shared" si="13"/>
        <v>OK</v>
      </c>
      <c r="L36" s="181" t="str">
        <f t="shared" si="13"/>
        <v>OK</v>
      </c>
      <c r="M36" s="181" t="str">
        <f t="shared" si="13"/>
        <v>OK</v>
      </c>
      <c r="N36" s="333"/>
    </row>
    <row r="37" spans="1:14">
      <c r="F37" s="155"/>
      <c r="H37" s="155"/>
      <c r="N37" s="328"/>
    </row>
    <row r="38" spans="1:14">
      <c r="N38" s="333"/>
    </row>
    <row r="39" spans="1:14">
      <c r="H39" s="155"/>
      <c r="N39" s="313"/>
    </row>
    <row r="40" spans="1:14">
      <c r="N40" s="328"/>
    </row>
    <row r="41" spans="1:14">
      <c r="H41" s="286"/>
      <c r="I41" s="286"/>
      <c r="N41" s="328"/>
    </row>
    <row r="42" spans="1:14">
      <c r="N42" s="328"/>
    </row>
    <row r="43" spans="1:14">
      <c r="N43" s="328"/>
    </row>
    <row r="44" spans="1:14">
      <c r="N44" s="328"/>
    </row>
    <row r="45" spans="1:14">
      <c r="N45" s="328"/>
    </row>
    <row r="46" spans="1:14">
      <c r="N46" s="328"/>
    </row>
    <row r="47" spans="1:14">
      <c r="N47" s="328"/>
    </row>
    <row r="48" spans="1:14">
      <c r="N48" s="328"/>
    </row>
    <row r="49" spans="14:14">
      <c r="N49" s="328"/>
    </row>
    <row r="50" spans="14:14">
      <c r="N50" s="328"/>
    </row>
    <row r="51" spans="14:14">
      <c r="N51" s="328"/>
    </row>
    <row r="52" spans="14:14">
      <c r="N52" s="328"/>
    </row>
    <row r="53" spans="14:14">
      <c r="N53" s="328"/>
    </row>
    <row r="54" spans="14:14">
      <c r="N54" s="328"/>
    </row>
  </sheetData>
  <pageMargins left="0.31496062992125984" right="0.23622047244094491" top="0.43307086614173229" bottom="0.55118110236220474" header="0.19685039370078741" footer="0.19685039370078741"/>
  <pageSetup paperSize="9" scale="91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2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3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National Grid Gas</Organisation>
    <Descriptor xmlns="631298fc-6a88-4548-b7d9-3b164918c4a3" xsi:nil="true"/>
    <_x003a__x003a_ xmlns="631298fc-6a88-4548-b7d9-3b164918c4a3">-Main Document</_x003a__x003a_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B9A6E-9D6B-4F84-8EC9-2836226F1FD9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5F4DFB80-3D75-4CFD-A0C2-C3D30A066DE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310CED8-BAE2-4612-951F-CEEFA734AECB}">
  <ds:schemaRefs>
    <ds:schemaRef ds:uri="http://schemas.microsoft.com/sharepoint/v3/field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631298fc-6a88-4548-b7d9-3b164918c4a3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6752FF8-B23D-462A-B967-24F5F6F70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175</vt:i4>
      </vt:variant>
    </vt:vector>
  </HeadingPairs>
  <TitlesOfParts>
    <vt:vector size="195" baseType="lpstr">
      <vt:lpstr>R1 Cover</vt:lpstr>
      <vt:lpstr>R2 Schematic</vt:lpstr>
      <vt:lpstr>R3 Version log</vt:lpstr>
      <vt:lpstr>R4 Licence Condition Values</vt:lpstr>
      <vt:lpstr>R5 Input page</vt:lpstr>
      <vt:lpstr>R6 TO Base revenue</vt:lpstr>
      <vt:lpstr>R7 TO pass through</vt:lpstr>
      <vt:lpstr>R8 TO Output incentives</vt:lpstr>
      <vt:lpstr>R9 TO Innovation incentive</vt:lpstr>
      <vt:lpstr>R10 TO Correction</vt:lpstr>
      <vt:lpstr>R12 TO MAR</vt:lpstr>
      <vt:lpstr>R13 Excluded Revenue</vt:lpstr>
      <vt:lpstr>R14 Rec to Stat Ac</vt:lpstr>
      <vt:lpstr>R15 SO Base Revenue</vt:lpstr>
      <vt:lpstr>R16 SO Constraint Management</vt:lpstr>
      <vt:lpstr>R17 SO TSS</vt:lpstr>
      <vt:lpstr>R18 SO Legacy Permits</vt:lpstr>
      <vt:lpstr>R19 SO External Cost Incentives</vt:lpstr>
      <vt:lpstr>R20 SO Correction (SOK)</vt:lpstr>
      <vt:lpstr>R21 SO MAR</vt:lpstr>
      <vt:lpstr>ANIA</vt:lpstr>
      <vt:lpstr>ANLL</vt:lpstr>
      <vt:lpstr>ANLU</vt:lpstr>
      <vt:lpstr>BBC</vt:lpstr>
      <vt:lpstr>BPC</vt:lpstr>
      <vt:lpstr>BRt</vt:lpstr>
      <vt:lpstr>CAP</vt:lpstr>
      <vt:lpstr>CLNGC</vt:lpstr>
      <vt:lpstr>CM</vt:lpstr>
      <vt:lpstr>CMCA</vt:lpstr>
      <vt:lpstr>CMCE</vt:lpstr>
      <vt:lpstr>CMINVC</vt:lpstr>
      <vt:lpstr>CMIR</vt:lpstr>
      <vt:lpstr>CMOpBT</vt:lpstr>
      <vt:lpstr>CMopDT</vt:lpstr>
      <vt:lpstr>CMOPPM</vt:lpstr>
      <vt:lpstr>COL</vt:lpstr>
      <vt:lpstr>CompName</vt:lpstr>
      <vt:lpstr>CSSAF</vt:lpstr>
      <vt:lpstr>CSSP</vt:lpstr>
      <vt:lpstr>CSSPRO</vt:lpstr>
      <vt:lpstr>CxIncRA</vt:lpstr>
      <vt:lpstr>DELINC</vt:lpstr>
      <vt:lpstr>Dep</vt:lpstr>
      <vt:lpstr>DLTVEn</vt:lpstr>
      <vt:lpstr>DLTVEx</vt:lpstr>
      <vt:lpstr>DSF</vt:lpstr>
      <vt:lpstr>ECC</vt:lpstr>
      <vt:lpstr>ECCC</vt:lpstr>
      <vt:lpstr>EEPTA</vt:lpstr>
      <vt:lpstr>ENCMC</vt:lpstr>
      <vt:lpstr>EnCMInv</vt:lpstr>
      <vt:lpstr>EnCMOp</vt:lpstr>
      <vt:lpstr>ENIA</vt:lpstr>
      <vt:lpstr>EPT</vt:lpstr>
      <vt:lpstr>ExBBCNLRA</vt:lpstr>
      <vt:lpstr>ExCC</vt:lpstr>
      <vt:lpstr>EXCMC</vt:lpstr>
      <vt:lpstr>ExCMInv</vt:lpstr>
      <vt:lpstr>EXCMOp</vt:lpstr>
      <vt:lpstr>ExRO</vt:lpstr>
      <vt:lpstr>FTI</vt:lpstr>
      <vt:lpstr>GHGC</vt:lpstr>
      <vt:lpstr>GHGIM</vt:lpstr>
      <vt:lpstr>GHGIR</vt:lpstr>
      <vt:lpstr>IS</vt:lpstr>
      <vt:lpstr>ISA</vt:lpstr>
      <vt:lpstr>ISE</vt:lpstr>
      <vt:lpstr>It</vt:lpstr>
      <vt:lpstr>ITA</vt:lpstr>
      <vt:lpstr>ITC</vt:lpstr>
      <vt:lpstr>Kt</vt:lpstr>
      <vt:lpstr>LF</vt:lpstr>
      <vt:lpstr>LFA</vt:lpstr>
      <vt:lpstr>LFE</vt:lpstr>
      <vt:lpstr>LFt</vt:lpstr>
      <vt:lpstr>LRCIC</vt:lpstr>
      <vt:lpstr>LRD</vt:lpstr>
      <vt:lpstr>MCIR</vt:lpstr>
      <vt:lpstr>MDIR</vt:lpstr>
      <vt:lpstr>MIR</vt:lpstr>
      <vt:lpstr>MOD</vt:lpstr>
      <vt:lpstr>MR</vt:lpstr>
      <vt:lpstr>MRM</vt:lpstr>
      <vt:lpstr>NIA</vt:lpstr>
      <vt:lpstr>NIAE</vt:lpstr>
      <vt:lpstr>NIAR</vt:lpstr>
      <vt:lpstr>NIAV</vt:lpstr>
      <vt:lpstr>NICF</vt:lpstr>
      <vt:lpstr>OIR</vt:lpstr>
      <vt:lpstr>OMC</vt:lpstr>
      <vt:lpstr>OPTA</vt:lpstr>
      <vt:lpstr>OPTC</vt:lpstr>
      <vt:lpstr>OPTE</vt:lpstr>
      <vt:lpstr>OSC</vt:lpstr>
      <vt:lpstr>PA</vt:lpstr>
      <vt:lpstr>'R10 TO Correction'!Print_Area</vt:lpstr>
      <vt:lpstr>'R12 TO MAR'!Print_Area</vt:lpstr>
      <vt:lpstr>'R15 SO Base Revenue'!Print_Area</vt:lpstr>
      <vt:lpstr>'R17 SO TSS'!Print_Area</vt:lpstr>
      <vt:lpstr>'R18 SO Legacy Permits'!Print_Area</vt:lpstr>
      <vt:lpstr>'R20 SO Correction (SOK)'!Print_Area</vt:lpstr>
      <vt:lpstr>'R21 SO MAR'!Print_Area</vt:lpstr>
      <vt:lpstr>'R4 Licence Condition Values'!Print_Area</vt:lpstr>
      <vt:lpstr>'R5 Input page'!Print_Area</vt:lpstr>
      <vt:lpstr>'R6 TO Base revenue'!Print_Area</vt:lpstr>
      <vt:lpstr>'R7 TO pass through'!Print_Area</vt:lpstr>
      <vt:lpstr>'R8 TO Output incentives'!Print_Area</vt:lpstr>
      <vt:lpstr>'R9 TO Innovation incentive'!Print_Area</vt:lpstr>
      <vt:lpstr>'R19 SO External Cost Incentives'!Print_Titles</vt:lpstr>
      <vt:lpstr>PT</vt:lpstr>
      <vt:lpstr>PTRA</vt:lpstr>
      <vt:lpstr>PU</vt:lpstr>
      <vt:lpstr>PVF</vt:lpstr>
      <vt:lpstr>QDAIR</vt:lpstr>
      <vt:lpstr>QDFIR</vt:lpstr>
      <vt:lpstr>QTFIR</vt:lpstr>
      <vt:lpstr>RADD</vt:lpstr>
      <vt:lpstr>RAREnCA</vt:lpstr>
      <vt:lpstr>RB</vt:lpstr>
      <vt:lpstr>RBA</vt:lpstr>
      <vt:lpstr>RBC</vt:lpstr>
      <vt:lpstr>RBCAP</vt:lpstr>
      <vt:lpstr>RBE</vt:lpstr>
      <vt:lpstr>RBF</vt:lpstr>
      <vt:lpstr>RBIR</vt:lpstr>
      <vt:lpstr>RBt</vt:lpstr>
      <vt:lpstr>RCOM</vt:lpstr>
      <vt:lpstr>RCOR</vt:lpstr>
      <vt:lpstr>RegYr</vt:lpstr>
      <vt:lpstr>REV</vt:lpstr>
      <vt:lpstr>RIEC</vt:lpstr>
      <vt:lpstr>RLOC</vt:lpstr>
      <vt:lpstr>RNC</vt:lpstr>
      <vt:lpstr>RNOEC</vt:lpstr>
      <vt:lpstr>RNOExC</vt:lpstr>
      <vt:lpstr>RODEC</vt:lpstr>
      <vt:lpstr>RODExC</vt:lpstr>
      <vt:lpstr>ROPExC</vt:lpstr>
      <vt:lpstr>RPIA</vt:lpstr>
      <vt:lpstr>RPIF</vt:lpstr>
      <vt:lpstr>SC</vt:lpstr>
      <vt:lpstr>SCMR</vt:lpstr>
      <vt:lpstr>SER</vt:lpstr>
      <vt:lpstr>SERLIMIT</vt:lpstr>
      <vt:lpstr>Shrink</vt:lpstr>
      <vt:lpstr>ShrinkInc</vt:lpstr>
      <vt:lpstr>SIR</vt:lpstr>
      <vt:lpstr>SIT</vt:lpstr>
      <vt:lpstr>SOBR</vt:lpstr>
      <vt:lpstr>SOK</vt:lpstr>
      <vt:lpstr>SOMOD</vt:lpstr>
      <vt:lpstr>SOMR</vt:lpstr>
      <vt:lpstr>SOOIRC</vt:lpstr>
      <vt:lpstr>SOPU</vt:lpstr>
      <vt:lpstr>SOREntc</vt:lpstr>
      <vt:lpstr>'R15 SO Base Revenue'!SOREV</vt:lpstr>
      <vt:lpstr>SORExC</vt:lpstr>
      <vt:lpstr>'R20 SO Correction (SOK)'!SOROC</vt:lpstr>
      <vt:lpstr>'R15 SO Base Revenue'!SOTRU</vt:lpstr>
      <vt:lpstr>SSO</vt:lpstr>
      <vt:lpstr>SSS</vt:lpstr>
      <vt:lpstr>SSSAF</vt:lpstr>
      <vt:lpstr>SSSCAP</vt:lpstr>
      <vt:lpstr>SSSCOL</vt:lpstr>
      <vt:lpstr>SSSDPA</vt:lpstr>
      <vt:lpstr>SSSP</vt:lpstr>
      <vt:lpstr>SSSPRO</vt:lpstr>
      <vt:lpstr>SSST</vt:lpstr>
      <vt:lpstr>SSSUPA</vt:lpstr>
      <vt:lpstr>STIP</vt:lpstr>
      <vt:lpstr>TA</vt:lpstr>
      <vt:lpstr>TIS</vt:lpstr>
      <vt:lpstr>TOLA</vt:lpstr>
      <vt:lpstr>TOMR</vt:lpstr>
      <vt:lpstr>TOR</vt:lpstr>
      <vt:lpstr>TORB</vt:lpstr>
      <vt:lpstr>TORCOM</vt:lpstr>
      <vt:lpstr>TOREntC</vt:lpstr>
      <vt:lpstr>TORExC</vt:lpstr>
      <vt:lpstr>TOZ</vt:lpstr>
      <vt:lpstr>TOZA</vt:lpstr>
      <vt:lpstr>TR</vt:lpstr>
      <vt:lpstr>TRU</vt:lpstr>
      <vt:lpstr>TSS</vt:lpstr>
      <vt:lpstr>'R17 SO TSS'!TSSC</vt:lpstr>
      <vt:lpstr>'R17 SO TSS'!TSSCA</vt:lpstr>
      <vt:lpstr>TSSF</vt:lpstr>
      <vt:lpstr>'R17 SO TSS'!TSSIR</vt:lpstr>
      <vt:lpstr>TSSTC</vt:lpstr>
      <vt:lpstr>USF</vt:lpstr>
      <vt:lpstr>VIPM</vt:lpstr>
      <vt:lpstr>VIRP</vt:lpstr>
      <vt:lpstr>VIT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2018-19_NGGT_Revenue_RRP_Template</dc:title>
  <dc:creator>DN</dc:creator>
  <cp:lastModifiedBy>Andrew Ryan</cp:lastModifiedBy>
  <cp:lastPrinted>2018-02-05T10:27:30Z</cp:lastPrinted>
  <dcterms:created xsi:type="dcterms:W3CDTF">2012-08-23T07:44:41Z</dcterms:created>
  <dcterms:modified xsi:type="dcterms:W3CDTF">2019-03-06T10:38:13Z</dcterms:modified>
  <cp:contentStatus>For comment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Classification">
    <vt:lpwstr>Unclassified</vt:lpwstr>
  </property>
  <property fmtid="{D5CDD505-2E9C-101B-9397-08002B2CF9AE}" pid="4" name="Organisation">
    <vt:lpwstr>National Grid Gas</vt:lpwstr>
  </property>
  <property fmtid="{D5CDD505-2E9C-101B-9397-08002B2CF9AE}" pid="5" name="DLCPolicyLabelValue">
    <vt:lpwstr>Version : 0.9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Start Date">
    <vt:filetime>2015-03-31T23:00:00Z</vt:filetime>
  </property>
  <property fmtid="{D5CDD505-2E9C-101B-9397-08002B2CF9AE}" pid="8" name="Applicable Duration">
    <vt:lpwstr>Enduring</vt:lpwstr>
  </property>
  <property fmtid="{D5CDD505-2E9C-101B-9397-08002B2CF9AE}" pid="9" name="docIndexRef">
    <vt:lpwstr>6541d9f8-370c-4c6d-9061-72a9009fbd4d</vt:lpwstr>
  </property>
  <property fmtid="{D5CDD505-2E9C-101B-9397-08002B2CF9AE}" pid="10" name="bjSaver">
    <vt:lpwstr>XETPu0YqjTi2ilx1HpPGD/UHtprAFOwT</vt:lpwstr>
  </property>
  <property fmtid="{D5CDD505-2E9C-101B-9397-08002B2CF9AE}" pid="11" name="_NewReviewCycle">
    <vt:lpwstr/>
  </property>
  <property fmtid="{D5CDD505-2E9C-101B-9397-08002B2CF9AE}" pid="12" name="BJSCc5a055b0-1bed-4579_x">
    <vt:lpwstr/>
  </property>
  <property fmtid="{D5CDD505-2E9C-101B-9397-08002B2CF9AE}" pid="13" name="BJSCdd9eba61-d6b9-469b_x">
    <vt:lpwstr/>
  </property>
  <property fmtid="{D5CDD505-2E9C-101B-9397-08002B2CF9AE}" pid="14" name="BJSCSummaryMarking">
    <vt:lpwstr>This item has no classification</vt:lpwstr>
  </property>
  <property fmtid="{D5CDD505-2E9C-101B-9397-08002B2CF9AE}" pid="15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6" name="bjDocumentSecurityLabel">
    <vt:lpwstr>This item has no classification</vt:lpwstr>
  </property>
  <property fmtid="{D5CDD505-2E9C-101B-9397-08002B2CF9AE}" pid="17" name="Order">
    <vt:r8>3228300</vt:r8>
  </property>
</Properties>
</file>