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tumblesL\Desktop\Huddle-bafoupdates\"/>
    </mc:Choice>
  </mc:AlternateContent>
  <bookViews>
    <workbookView xWindow="0" yWindow="0" windowWidth="20490" windowHeight="6890"/>
  </bookViews>
  <sheets>
    <sheet name="E2E Switching NFRs" sheetId="6" r:id="rId1"/>
    <sheet name="Volume Calculation, Assumptions" sheetId="12" r:id="rId2"/>
    <sheet name="Switching Stats 2013-17" sheetId="13" r:id="rId3"/>
    <sheet name="Annual Increase Calc" sheetId="14" r:id="rId4"/>
    <sheet name="Associated Documents" sheetId="11" r:id="rId5"/>
    <sheet name="Procurement Projections" sheetId="15" r:id="rId6"/>
  </sheets>
  <definedNames>
    <definedName name="_xlnm._FilterDatabase" localSheetId="0" hidden="1">'E2E Switching NFRs'!$E$1:$E$56</definedName>
    <definedName name="_xlnm._FilterDatabase" localSheetId="2" hidden="1">'Switching Stats 2013-17'!$A$2:$E$56</definedName>
    <definedName name="_ftn1" localSheetId="0">'E2E Switching NFRs'!#REF!</definedName>
    <definedName name="_ftnref1" localSheetId="0">'E2E Switching NFRs'!$E$2</definedName>
    <definedName name="Exported_Content">#REF!</definedName>
    <definedName name="_xlnm.Print_Area" localSheetId="0">'E2E Switching NFRs'!$A$1:$G$47</definedName>
    <definedName name="ratio_nd_gas_elec">'Switching Stats 2013-17'!$B$58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1" i="14" l="1"/>
  <c r="F70" i="14"/>
  <c r="D68" i="14"/>
  <c r="D69" i="14" s="1"/>
  <c r="D70" i="14" s="1"/>
  <c r="D71" i="14" s="1"/>
  <c r="C72" i="14" s="1"/>
  <c r="C73" i="14" s="1"/>
  <c r="C74" i="14" s="1"/>
  <c r="F74" i="14" s="1"/>
  <c r="D33" i="14"/>
  <c r="D34" i="14" s="1"/>
  <c r="D35" i="14" s="1"/>
  <c r="D36" i="14" s="1"/>
  <c r="D37" i="14" s="1"/>
  <c r="D38" i="14" s="1"/>
  <c r="D39" i="14" s="1"/>
  <c r="D40" i="14" s="1"/>
  <c r="D41" i="14" s="1"/>
  <c r="D42" i="14" s="1"/>
  <c r="D43" i="14" s="1"/>
  <c r="D44" i="14" s="1"/>
  <c r="D45" i="14" s="1"/>
  <c r="D46" i="14" s="1"/>
  <c r="D47" i="14" s="1"/>
  <c r="D49" i="14" s="1"/>
  <c r="B18" i="12" s="1"/>
  <c r="D8" i="14"/>
  <c r="B8" i="14"/>
  <c r="B9" i="14" s="1"/>
  <c r="B10" i="14" s="1"/>
  <c r="B11" i="14" s="1"/>
  <c r="B12" i="14" s="1"/>
  <c r="B13" i="14" s="1"/>
  <c r="B14" i="14" s="1"/>
  <c r="D7" i="14"/>
  <c r="D56" i="13"/>
  <c r="E56" i="13" s="1"/>
  <c r="D55" i="13"/>
  <c r="E55" i="13" s="1"/>
  <c r="F55" i="13" s="1"/>
  <c r="D54" i="13"/>
  <c r="E54" i="13" s="1"/>
  <c r="F54" i="13" s="1"/>
  <c r="D53" i="13"/>
  <c r="D52" i="13"/>
  <c r="E52" i="13" s="1"/>
  <c r="D51" i="13"/>
  <c r="E51" i="13" s="1"/>
  <c r="F51" i="13" s="1"/>
  <c r="D50" i="13"/>
  <c r="E50" i="13" s="1"/>
  <c r="F50" i="13" s="1"/>
  <c r="D49" i="13"/>
  <c r="D48" i="13"/>
  <c r="E48" i="13" s="1"/>
  <c r="D47" i="13"/>
  <c r="E47" i="13" s="1"/>
  <c r="F47" i="13" s="1"/>
  <c r="D46" i="13"/>
  <c r="E46" i="13" s="1"/>
  <c r="F46" i="13" s="1"/>
  <c r="D45" i="13"/>
  <c r="D44" i="13"/>
  <c r="E44" i="13" s="1"/>
  <c r="D43" i="13"/>
  <c r="E43" i="13" s="1"/>
  <c r="F43" i="13" s="1"/>
  <c r="D42" i="13"/>
  <c r="E42" i="13" s="1"/>
  <c r="F42" i="13" s="1"/>
  <c r="D41" i="13"/>
  <c r="D40" i="13"/>
  <c r="E40" i="13" s="1"/>
  <c r="D39" i="13"/>
  <c r="E39" i="13" s="1"/>
  <c r="F39" i="13" s="1"/>
  <c r="E38" i="13"/>
  <c r="F38" i="13" s="1"/>
  <c r="D38" i="13"/>
  <c r="D37" i="13"/>
  <c r="D36" i="13"/>
  <c r="D35" i="13"/>
  <c r="E35" i="13" s="1"/>
  <c r="F35" i="13" s="1"/>
  <c r="D34" i="13"/>
  <c r="E34" i="13" s="1"/>
  <c r="F34" i="13" s="1"/>
  <c r="D33" i="13"/>
  <c r="D32" i="13"/>
  <c r="D31" i="13"/>
  <c r="E31" i="13" s="1"/>
  <c r="F31" i="13" s="1"/>
  <c r="D30" i="13"/>
  <c r="E30" i="13" s="1"/>
  <c r="F30" i="13" s="1"/>
  <c r="D29" i="13"/>
  <c r="D28" i="13"/>
  <c r="D27" i="13"/>
  <c r="E27" i="13" s="1"/>
  <c r="F27" i="13" s="1"/>
  <c r="D26" i="13"/>
  <c r="E26" i="13" s="1"/>
  <c r="F26" i="13" s="1"/>
  <c r="D25" i="13"/>
  <c r="D24" i="13"/>
  <c r="D23" i="13"/>
  <c r="E23" i="13" s="1"/>
  <c r="F23" i="13" s="1"/>
  <c r="D22" i="13"/>
  <c r="E22" i="13" s="1"/>
  <c r="F22" i="13" s="1"/>
  <c r="D21" i="13"/>
  <c r="E21" i="13" s="1"/>
  <c r="D20" i="13"/>
  <c r="D19" i="13"/>
  <c r="E19" i="13" s="1"/>
  <c r="F19" i="13" s="1"/>
  <c r="D18" i="13"/>
  <c r="E18" i="13" s="1"/>
  <c r="F18" i="13" s="1"/>
  <c r="D17" i="13"/>
  <c r="D16" i="13"/>
  <c r="D15" i="13"/>
  <c r="E15" i="13" s="1"/>
  <c r="F15" i="13" s="1"/>
  <c r="D14" i="13"/>
  <c r="E14" i="13" s="1"/>
  <c r="F14" i="13" s="1"/>
  <c r="D13" i="13"/>
  <c r="D12" i="13"/>
  <c r="D11" i="13"/>
  <c r="E11" i="13" s="1"/>
  <c r="F11" i="13" s="1"/>
  <c r="D10" i="13"/>
  <c r="E10" i="13" s="1"/>
  <c r="F10" i="13" s="1"/>
  <c r="D9" i="13"/>
  <c r="E9" i="13" s="1"/>
  <c r="D8" i="13"/>
  <c r="D7" i="13"/>
  <c r="E7" i="13" s="1"/>
  <c r="F7" i="13" s="1"/>
  <c r="D6" i="13"/>
  <c r="E6" i="13" s="1"/>
  <c r="F6" i="13" s="1"/>
  <c r="D5" i="13"/>
  <c r="D4" i="13"/>
  <c r="D3" i="13"/>
  <c r="E3" i="13" s="1"/>
  <c r="F3" i="13" s="1"/>
  <c r="B7" i="12"/>
  <c r="B8" i="12" s="1"/>
  <c r="C8" i="12" s="1"/>
  <c r="D8" i="12" s="1"/>
  <c r="E8" i="12" s="1"/>
  <c r="B6" i="12"/>
  <c r="B5" i="12"/>
  <c r="B4" i="12"/>
  <c r="B3" i="12"/>
  <c r="C6" i="12" l="1"/>
  <c r="D6" i="12" s="1"/>
  <c r="E6" i="12" s="1"/>
  <c r="C4" i="12"/>
  <c r="D4" i="12" s="1"/>
  <c r="E4" i="12" s="1"/>
  <c r="B9" i="12"/>
  <c r="B10" i="12" s="1"/>
  <c r="B11" i="12" s="1"/>
  <c r="F72" i="14"/>
  <c r="E49" i="13"/>
  <c r="F49" i="13" s="1"/>
  <c r="F73" i="14"/>
  <c r="E5" i="13"/>
  <c r="F5" i="13" s="1"/>
  <c r="E13" i="13"/>
  <c r="F13" i="13" s="1"/>
  <c r="E17" i="13"/>
  <c r="F17" i="13" s="1"/>
  <c r="G70" i="14"/>
  <c r="G71" i="14" s="1"/>
  <c r="H71" i="14" s="1"/>
  <c r="E29" i="13"/>
  <c r="F29" i="13" s="1"/>
  <c r="E37" i="13"/>
  <c r="F37" i="13" s="1"/>
  <c r="E45" i="13"/>
  <c r="F45" i="13" s="1"/>
  <c r="E53" i="13"/>
  <c r="F53" i="13" s="1"/>
  <c r="E4" i="13"/>
  <c r="F4" i="13" s="1"/>
  <c r="E8" i="13"/>
  <c r="F8" i="13" s="1"/>
  <c r="E12" i="13"/>
  <c r="F12" i="13" s="1"/>
  <c r="E16" i="13"/>
  <c r="F16" i="13" s="1"/>
  <c r="E20" i="13"/>
  <c r="F20" i="13" s="1"/>
  <c r="F9" i="13"/>
  <c r="F21" i="13"/>
  <c r="E25" i="13"/>
  <c r="F25" i="13" s="1"/>
  <c r="E33" i="13"/>
  <c r="F33" i="13" s="1"/>
  <c r="E41" i="13"/>
  <c r="F41" i="13" s="1"/>
  <c r="E24" i="13"/>
  <c r="F24" i="13" s="1"/>
  <c r="E28" i="13"/>
  <c r="F28" i="13" s="1"/>
  <c r="E32" i="13"/>
  <c r="F32" i="13" s="1"/>
  <c r="E36" i="13"/>
  <c r="F36" i="13" s="1"/>
  <c r="F40" i="13"/>
  <c r="F44" i="13"/>
  <c r="F48" i="13"/>
  <c r="F52" i="13"/>
  <c r="F56" i="13"/>
  <c r="C32" i="14" l="1"/>
  <c r="H70" i="14"/>
  <c r="C34" i="14"/>
  <c r="C38" i="14"/>
  <c r="C40" i="14"/>
  <c r="C36" i="14"/>
  <c r="G72" i="14"/>
  <c r="H72" i="14" s="1"/>
  <c r="C35" i="14"/>
  <c r="C39" i="14"/>
  <c r="C37" i="14"/>
  <c r="C10" i="12"/>
  <c r="D10" i="12" s="1"/>
  <c r="E10" i="12" s="1"/>
  <c r="B12" i="12"/>
  <c r="B13" i="12" s="1"/>
  <c r="F15" i="11"/>
  <c r="F14" i="11"/>
  <c r="F13" i="11"/>
  <c r="F12" i="11"/>
  <c r="F11" i="11"/>
  <c r="F10" i="11"/>
  <c r="D16" i="11"/>
  <c r="F16" i="11" l="1"/>
  <c r="G73" i="14"/>
  <c r="G74" i="14" s="1"/>
  <c r="H74" i="14" s="1"/>
  <c r="B14" i="12"/>
  <c r="C14" i="12" s="1"/>
  <c r="C12" i="12"/>
  <c r="D12" i="12" s="1"/>
  <c r="E12" i="12" s="1"/>
  <c r="H73" i="14" l="1"/>
  <c r="D14" i="12"/>
  <c r="E14" i="12" s="1"/>
  <c r="B2" i="15"/>
  <c r="B3" i="15" s="1"/>
  <c r="B4" i="15" s="1"/>
  <c r="B5" i="15" s="1"/>
  <c r="C18" i="12" l="1"/>
  <c r="D18" i="12" s="1"/>
</calcChain>
</file>

<file path=xl/comments1.xml><?xml version="1.0" encoding="utf-8"?>
<comments xmlns="http://schemas.openxmlformats.org/spreadsheetml/2006/main">
  <authors>
    <author>Kate Goodman</author>
  </authors>
  <commentList>
    <comment ref="E2" authorId="0" shapeId="0">
      <text>
        <r>
          <rPr>
            <b/>
            <sz val="9"/>
            <color indexed="81"/>
            <rFont val="Tahoma"/>
            <family val="2"/>
          </rPr>
          <t>Kate Goodman:</t>
        </r>
        <r>
          <rPr>
            <sz val="9"/>
            <color indexed="81"/>
            <rFont val="Tahoma"/>
            <family val="2"/>
          </rPr>
          <t xml:space="preserve">
NOTE that where ECOES and DES are specified, the same requirement applies to any new service which may replace them</t>
        </r>
      </text>
    </comment>
  </commentList>
</comments>
</file>

<file path=xl/sharedStrings.xml><?xml version="1.0" encoding="utf-8"?>
<sst xmlns="http://schemas.openxmlformats.org/spreadsheetml/2006/main" count="412" uniqueCount="261">
  <si>
    <t>Recoverability</t>
  </si>
  <si>
    <t>M</t>
  </si>
  <si>
    <t>CSS</t>
  </si>
  <si>
    <t>Availability</t>
  </si>
  <si>
    <t>Capacity</t>
  </si>
  <si>
    <t>Supplier</t>
  </si>
  <si>
    <t>Resource Utilisation</t>
  </si>
  <si>
    <t>Requirement Description</t>
  </si>
  <si>
    <t>NFR Category</t>
  </si>
  <si>
    <t>Interoperability</t>
  </si>
  <si>
    <t>ECOES</t>
  </si>
  <si>
    <t>DES</t>
  </si>
  <si>
    <t>Time Behaviour (Response Time)</t>
  </si>
  <si>
    <t>Time Behaviour (Throughput Rates)</t>
  </si>
  <si>
    <t>DES, ECOES</t>
  </si>
  <si>
    <t>Co-existence</t>
  </si>
  <si>
    <t>Compatibility</t>
  </si>
  <si>
    <t>Performance Efficiency</t>
  </si>
  <si>
    <t>Fault Tolerance</t>
  </si>
  <si>
    <t>S</t>
  </si>
  <si>
    <t>CSS, Smart Metering</t>
  </si>
  <si>
    <t>System or Service to which requirement applies</t>
  </si>
  <si>
    <t>Derivation of requirement and notes</t>
  </si>
  <si>
    <r>
      <t xml:space="preserve">MoSCoW Rating </t>
    </r>
    <r>
      <rPr>
        <b/>
        <vertAlign val="superscript"/>
        <sz val="10"/>
        <color theme="1"/>
        <rFont val="Verdana"/>
        <family val="2"/>
      </rPr>
      <t>[1]</t>
    </r>
  </si>
  <si>
    <t>Reference</t>
  </si>
  <si>
    <t>Month</t>
  </si>
  <si>
    <t>[1]</t>
  </si>
  <si>
    <t>Year</t>
  </si>
  <si>
    <t>Average Number of Switches per Day</t>
  </si>
  <si>
    <t>Average Number of Switches per Hour</t>
  </si>
  <si>
    <t>CALCULATION OF AVERAGES</t>
  </si>
  <si>
    <t>CALCULATION OF PEAKS</t>
  </si>
  <si>
    <t>Total Number of Switches per Year</t>
  </si>
  <si>
    <t>Peak Number of Switches per Month</t>
  </si>
  <si>
    <t>Peak Number of Switches per Day</t>
  </si>
  <si>
    <t>Peak Number of Switches per Hour</t>
  </si>
  <si>
    <t>ASSUMPTIONS MADE</t>
  </si>
  <si>
    <t>Figure</t>
  </si>
  <si>
    <t>Assumption</t>
  </si>
  <si>
    <t>Used in Calculating</t>
  </si>
  <si>
    <t>Total Number of Switches per Year 2018-2020</t>
  </si>
  <si>
    <t>number of days in year during which switches take place</t>
  </si>
  <si>
    <t>number of days in month during which peak volumes were experienced (the other days were average for that year)</t>
  </si>
  <si>
    <t>KEY</t>
  </si>
  <si>
    <t>Data derived using the assumptions listed below</t>
  </si>
  <si>
    <t>ECOES, DES</t>
  </si>
  <si>
    <r>
      <rPr>
        <b/>
        <vertAlign val="superscript"/>
        <sz val="11"/>
        <color theme="1"/>
        <rFont val="Calibri"/>
        <family val="2"/>
        <scheme val="minor"/>
      </rPr>
      <t xml:space="preserve">[1] </t>
    </r>
    <r>
      <rPr>
        <b/>
        <sz val="11"/>
        <color theme="1"/>
        <rFont val="Calibri"/>
        <family val="2"/>
        <scheme val="minor"/>
      </rPr>
      <t>MoSCoW rating</t>
    </r>
  </si>
  <si>
    <t>MoSCoW rating is a technique for prioritising  the implementation of requirements:
M - MUST have
S - SHOULD have
C - COULD have
W - WON'T have</t>
  </si>
  <si>
    <t xml:space="preserve">A Supplier shall acknowledge receipt of an enquiry message from CSS as follows:
- at average hourly volume, mean response time of 3s or less
- at average hourly volume, 90th percentile response time of 6s or less
- at peak hourly volume, mean response time of 5s or less
- at peak hourly volume, 90th percentile response time of 8s or less
</t>
  </si>
  <si>
    <t xml:space="preserve">For the network, latency shall be 200ms or less.
</t>
  </si>
  <si>
    <t xml:space="preserve">The system shall be capable of processing the following volumes of changes to MAP:
- the same volumes as for the number of initial registrations
</t>
  </si>
  <si>
    <t xml:space="preserve">The exchange of information between CSS and Market Participants' systems and between CSS and Central Data Services other than Smart Metering shall be based upon open standards.
</t>
  </si>
  <si>
    <t xml:space="preserve">The exchange of information between CSS and Smart Metering shall be based upon the applicable Smart Metering interface standards.
</t>
  </si>
  <si>
    <t xml:space="preserve">The system shall have 99.75% availability outside scheduled maintenance periods.
</t>
  </si>
  <si>
    <t xml:space="preserve">In the event of an unplanned outage, the system shall be able to resume operation within 1 hour.
</t>
  </si>
  <si>
    <t xml:space="preserve">In the event of corruption of business-critical data, CSS shall be capable of restoring uncorrupted data from back-up to a suitable point to resume processing without loss or duplication of any inbound or outbound message.
</t>
  </si>
  <si>
    <t xml:space="preserve">Switching Programme proposal
</t>
  </si>
  <si>
    <t xml:space="preserve">Based on PERF14 and Switching Programme proposal.
</t>
  </si>
  <si>
    <t xml:space="preserve">Switching Programme proposal
Note that this is a SHOULD because it is expected to be met.  The availability of the enquiry services is extremely important, but not essential for a switch to take place.
</t>
  </si>
  <si>
    <t xml:space="preserve">The Data Enquiry Service (DES) shall respond to an enquiry from a Supplier or TPI (from the point at which DES receives the message to the point at which DES sends the response) as follows:
 - at average hourly volume, mean response time of 3s or less
- at average hourly volume, 90th percentile response time of 6s or less
- at peak hourly volume, mean response time of 5s or less
- at peak hourly volume, 90th percentile response time of 8s or less
</t>
  </si>
  <si>
    <t xml:space="preserve">The Electricity Central Online Enquiry Service (ECOES) shall respond to an enquiry from a Supplier or TPI (from the point at which ECOES receives the message to the point at which ECOES sends the response) as follows:
 - at average hourly volume, mean response time of 3s or less
- at average hourly volume, 90th percentile response time of 6s or less
- at peak hourly volume, mean response time of 5s or less
- at peak hourly volume, 90th percentile response time of 8s or less
</t>
  </si>
  <si>
    <t xml:space="preserve">Switching Programme proposal (Ofgem Design Assumptions)
</t>
  </si>
  <si>
    <t xml:space="preserve">Switching Programme proposal (Ofgem Design Assumptions)
Note that this is a SHOULD because it is expected to be met.  The availability of the enquiry services is extremely important, but not essential for a switch to take place.
</t>
  </si>
  <si>
    <t xml:space="preserve">Switching Programme proposal
Note that this is a SHOULD because it is expected to be met, but further work is needed on the intra-day transaction profile before this can be confirmed.  Of particular concern is the receipt of a large number of messages from Suppliers shortly before the Gate Closure.  It is expected this requirement will be confirmed in D-4.2.1 CSS Detailed Design, where the  requirement will be  refined and made MUST.
</t>
  </si>
  <si>
    <t>Switching Programme proposal, based on the volumes quoted by an established UK address service.</t>
  </si>
  <si>
    <t xml:space="preserve">The system shall be able to detect loss and duplication of messages transferred from/to it and shall have facilities for rectification.
</t>
  </si>
  <si>
    <t xml:space="preserve">CSS shall process the securing of switches and send synchronisation messages of secured switches at Gate Closure to Smart Metering (from the time of Gate Closure to the point at which CSS sends the last message) as follows:
- at average daily volume, mean time of 20 minutes or less
- at average daily volume, 90th percentile time of 25 minutes or less
- at peak daily volume, mean time of 35 minutes
- at peak daily volume, 90th percentile time of 40 minutes
</t>
  </si>
  <si>
    <t xml:space="preserve">In the event of an unplanned outage, the system shall be able to resume operation within 1 hour.  In addition, there shall be a business continuity process which allows the continued operation of the system in case of overall failure.  This may be partially manual but must operable at the anticipated volumes.
</t>
  </si>
  <si>
    <t>In the event of insolvency of the organisation maintaining CSS, the source code shall be recoverable from escrow.</t>
  </si>
  <si>
    <t>Switching Network</t>
  </si>
  <si>
    <t xml:space="preserve">The Switching Network connects CSS to the other Central Data Services (except Smart Metering) and Market Participants who send and receive messages from CSS (not those which only receive notifications).
Switching Programme proposal
Note that this is a SHOULD because it is expected to be met.  Should it not be met due to considerations described in D-4.2.1 CSS Detailed Design, then the impact will be assessed at that time.
</t>
  </si>
  <si>
    <r>
      <rPr>
        <b/>
        <sz val="11"/>
        <color rgb="FF000000"/>
        <rFont val="Arial"/>
        <family val="2"/>
      </rPr>
      <t xml:space="preserve">Switching Stats (Source:Ofgem) </t>
    </r>
    <r>
      <rPr>
        <sz val="11"/>
        <color rgb="FF000000"/>
        <rFont val="Arial"/>
        <family val="2"/>
      </rPr>
      <t xml:space="preserve"> NOTE cells shown in light red are derived using assumptions stated below table; others are actuals published by Ofgem</t>
    </r>
  </si>
  <si>
    <r>
      <t xml:space="preserve">Data of actual switch volumes
See tab </t>
    </r>
    <r>
      <rPr>
        <i/>
        <sz val="11"/>
        <color theme="1"/>
        <rFont val="Calibri"/>
        <family val="2"/>
        <scheme val="minor"/>
      </rPr>
      <t>Switching Stats 2013-17</t>
    </r>
  </si>
  <si>
    <t>CSS, Switching Network</t>
  </si>
  <si>
    <t xml:space="preserve">CSS shall run on infrastructure (hardware and software) which is logically separated from other applications.
</t>
  </si>
  <si>
    <t>Total electricity switches (domestic)</t>
  </si>
  <si>
    <t>Total gas switches (domestic)</t>
  </si>
  <si>
    <t>Total electricity + gas (domestic)</t>
  </si>
  <si>
    <r>
      <t>Total electricity + gas (non-domestic)</t>
    </r>
    <r>
      <rPr>
        <vertAlign val="superscript"/>
        <sz val="11"/>
        <color rgb="FF000000"/>
        <rFont val="Arial Narrow"/>
        <family val="2"/>
      </rPr>
      <t>[1]</t>
    </r>
  </si>
  <si>
    <t>Overall Total (electricity + gas, domestic + non-domestic)</t>
  </si>
  <si>
    <t>assumption for non-domestic switches as a proportion of domestic switches
for use in deriving assumed volumes of non-domestic switches, since no figures were available for non-domestic switches</t>
  </si>
  <si>
    <t>Total Number of Switches per Half-Year</t>
  </si>
  <si>
    <t>2017 H1</t>
  </si>
  <si>
    <t>2017 H2</t>
  </si>
  <si>
    <t>2018 H1</t>
  </si>
  <si>
    <t>2018 H2</t>
  </si>
  <si>
    <t>2019 H1</t>
  </si>
  <si>
    <t>2019 H2</t>
  </si>
  <si>
    <t>2020 H1</t>
  </si>
  <si>
    <t>2020 H2</t>
  </si>
  <si>
    <t>2015 H1</t>
  </si>
  <si>
    <t>2015 H2</t>
  </si>
  <si>
    <t>2016 H1</t>
  </si>
  <si>
    <t>2016 H2</t>
  </si>
  <si>
    <t>Total switches in half-year</t>
  </si>
  <si>
    <t>Total switches from trendline</t>
  </si>
  <si>
    <t>% increase from start 2015 to mid-2017</t>
  </si>
  <si>
    <t>annual increase</t>
  </si>
  <si>
    <t>6-monthly increase</t>
  </si>
  <si>
    <t>Peak number of switches</t>
  </si>
  <si>
    <t>Average number of switches</t>
  </si>
  <si>
    <t>2013 H1</t>
  </si>
  <si>
    <t>2013 H2</t>
  </si>
  <si>
    <t>2014 H1</t>
  </si>
  <si>
    <t>2014 H2</t>
  </si>
  <si>
    <t>Period</t>
  </si>
  <si>
    <t>Max monthly switches</t>
  </si>
  <si>
    <t>Period number</t>
  </si>
  <si>
    <t>on the trend analysis, the Nov 2013 peak should have been 480,000; instead, it was 1,010,000</t>
  </si>
  <si>
    <t>the peak of Nov 2013 was 210% of the expected peak given the trend</t>
  </si>
  <si>
    <t>Max monthly from trendline</t>
  </si>
  <si>
    <t>OVERALL MONTHLY PEAK IN 2020</t>
  </si>
  <si>
    <t>intentionally blank</t>
  </si>
  <si>
    <r>
      <t xml:space="preserve">Based on actual monthly data for the the 30-month period beginning-2015 to mid-2017, as published by Ofgem; see </t>
    </r>
    <r>
      <rPr>
        <i/>
        <sz val="10"/>
        <color theme="1"/>
        <rFont val="Verdana"/>
        <family val="2"/>
      </rPr>
      <t>Volume Calculation, Assumptions</t>
    </r>
    <r>
      <rPr>
        <sz val="10"/>
        <color theme="1"/>
        <rFont val="Verdana"/>
        <family val="2"/>
      </rPr>
      <t xml:space="preserve"> sheet.  Numbers have been rounded.
Note that the average volumes used have been extrapolated to give those anticipated for 2020, when Switching will be in live operation.
The peak volumes have also been extrapolated from existing numbers.  There was an exceptional peak in Mar 2013, which has not been repeated since.  This number was discounted when calculating the trend for the increase in peak monthly volume and a reasonably consistent trend was derived and used to extrapolate to anticipated 2020 peak.  This was then adjusted to take account of the exceptional peak experienced in 2013: the 2013 peak was 210% of what the trend suggested the peak should have been, therefore the 2020 projection was adjusted by the same factor to arrive at the final figure.</t>
    </r>
  </si>
  <si>
    <t>The system shall be capable of holding 28 months'-worth of transactions online.</t>
  </si>
  <si>
    <t xml:space="preserve">Switching Programme proposal
This is to allow consistency with settlement processes where changes can be made up to 28 months after the event.
</t>
  </si>
  <si>
    <t>intentionally left blank</t>
  </si>
  <si>
    <t>n/a</t>
  </si>
  <si>
    <t>This requirement concerned "file" processing and since it is no longer intended that CSS to MPAS shall be a file-based interface, it has been removed.</t>
  </si>
  <si>
    <t>This requirement concerned "file" processing and since it is no longer intended that CSS to UK Link shall be a file-based interface, it has been removed.</t>
  </si>
  <si>
    <t>new builds</t>
  </si>
  <si>
    <t>number of meter points at each unit</t>
  </si>
  <si>
    <t xml:space="preserve">Switching Programme proposal
Current UK new build in 2017 is approximately 155,000 units pa, based on government statistics, each of which is assumed to have both a gas and an electricity supply and is assumed to increase by 9% pa until 2020 (as it has done from 2013 to 2017).
</t>
  </si>
  <si>
    <r>
      <t xml:space="preserve">percentage of daily volume that was experienced during peak hours, based on feedback from PCW obtained by xoserve
see </t>
    </r>
    <r>
      <rPr>
        <i/>
        <sz val="11"/>
        <color theme="1"/>
        <rFont val="Calibri"/>
        <family val="2"/>
        <scheme val="minor"/>
      </rPr>
      <t>Associated Documents</t>
    </r>
    <r>
      <rPr>
        <sz val="11"/>
        <color theme="1"/>
        <rFont val="Calibri"/>
        <family val="2"/>
        <scheme val="minor"/>
      </rPr>
      <t xml:space="preserve"> tab</t>
    </r>
  </si>
  <si>
    <t>Summary of switch profile during day:</t>
  </si>
  <si>
    <t>% of daily volume in hour</t>
  </si>
  <si>
    <t>Number of hours over which this volume experienced</t>
  </si>
  <si>
    <t>total % of daily volume in these hours</t>
  </si>
  <si>
    <t>times</t>
  </si>
  <si>
    <t>11:00-16:00</t>
  </si>
  <si>
    <t>10:00-11:00
16:00-17:00</t>
  </si>
  <si>
    <t>9:00-10:00
17:00-20:00</t>
  </si>
  <si>
    <t>8:00-9:00
20:00-21:00</t>
  </si>
  <si>
    <t>21:00-24:00</t>
  </si>
  <si>
    <t>6:00-8:00
00:00-1:00</t>
  </si>
  <si>
    <r>
      <t xml:space="preserve">number of hours in day during which switches take place
consistent with information obtained from PCWs by xoserve - see tab </t>
    </r>
    <r>
      <rPr>
        <i/>
        <sz val="11"/>
        <color theme="1"/>
        <rFont val="Calibri"/>
        <family val="2"/>
        <scheme val="minor"/>
      </rPr>
      <t>Associated Documents</t>
    </r>
  </si>
  <si>
    <t xml:space="preserve">The system shall be capable of processing enquiries at volumes of 3 times those for switch requests, for:
- average daily volume
- peak daily volume
- average hourly volume
- peak hourly volume
- annual volume
</t>
  </si>
  <si>
    <t>Total number of meter points</t>
  </si>
  <si>
    <t xml:space="preserve">Switching Programme proposal
This is consistent with data retention poilcies for financial applications.
</t>
  </si>
  <si>
    <t>The system shall be available 24 hours per day, every day, with the exception of scheduled maintenance periods.</t>
  </si>
  <si>
    <t xml:space="preserve">Capacity shall be such that all the other non-functional requirements placed on the system are efficiently met.
</t>
  </si>
  <si>
    <t>CSS, Smart Metering, ECOES, DES, MPAS, UK Link, Switching Network</t>
  </si>
  <si>
    <t>CSS, Smart Metering, ECOES, DES, MPAS, UK Link</t>
  </si>
  <si>
    <t>CSS, ECOES, DES, MPAS, UK Link</t>
  </si>
  <si>
    <t>CSS, ECOES, DES, MPAS, UK Link, Supplier</t>
  </si>
  <si>
    <r>
      <t xml:space="preserve">number of hours in day during which peak volumes were experienced, based on feedback from PCW obtained by xoserve
see </t>
    </r>
    <r>
      <rPr>
        <i/>
        <sz val="11"/>
        <color theme="1"/>
        <rFont val="Calibri"/>
        <family val="2"/>
        <scheme val="minor"/>
      </rPr>
      <t>Associated Documents</t>
    </r>
    <r>
      <rPr>
        <sz val="11"/>
        <color theme="1"/>
        <rFont val="Calibri"/>
        <family val="2"/>
        <scheme val="minor"/>
      </rPr>
      <t xml:space="preserve"> tab
NOTE that it is also assumed that suppliers/PCWs send through their switches in a timely manner and do not wait until the end of the day to send all of that day's transactions</t>
    </r>
  </si>
  <si>
    <t>PERF010</t>
  </si>
  <si>
    <t>PERF020</t>
  </si>
  <si>
    <t>PERF030</t>
  </si>
  <si>
    <t>PERF040</t>
  </si>
  <si>
    <t>PERF050</t>
  </si>
  <si>
    <t>PERF060</t>
  </si>
  <si>
    <t>PERF070</t>
  </si>
  <si>
    <t>PERF080</t>
  </si>
  <si>
    <t>PERF090</t>
  </si>
  <si>
    <t>PERF100</t>
  </si>
  <si>
    <t>PERF110</t>
  </si>
  <si>
    <t>PERF120</t>
  </si>
  <si>
    <t>PERF130</t>
  </si>
  <si>
    <t>PERF140</t>
  </si>
  <si>
    <t>PERF150</t>
  </si>
  <si>
    <t>PERF160</t>
  </si>
  <si>
    <t>PERF170</t>
  </si>
  <si>
    <t>PERF180</t>
  </si>
  <si>
    <t>PERF190</t>
  </si>
  <si>
    <t>PERF200</t>
  </si>
  <si>
    <t>PERF210</t>
  </si>
  <si>
    <t>PERF220</t>
  </si>
  <si>
    <t>PERF230</t>
  </si>
  <si>
    <t>PERF240</t>
  </si>
  <si>
    <t>PERF250</t>
  </si>
  <si>
    <t>PERF260</t>
  </si>
  <si>
    <t>COMP010</t>
  </si>
  <si>
    <t>COMP020</t>
  </si>
  <si>
    <t>COMP030</t>
  </si>
  <si>
    <t>REL020</t>
  </si>
  <si>
    <t>REL021</t>
  </si>
  <si>
    <t>REL030</t>
  </si>
  <si>
    <t>REL040</t>
  </si>
  <si>
    <t>REL050</t>
  </si>
  <si>
    <t>REL060</t>
  </si>
  <si>
    <t>REL070</t>
  </si>
  <si>
    <t>REL080</t>
  </si>
  <si>
    <t>PERF255</t>
  </si>
  <si>
    <t>The system shall be capable of holding 5 years'-worth of transactions online.</t>
  </si>
  <si>
    <t>From the Actuals, growth in switches over 2 years from Jun 15 to Jun 17 approximates to a straight line.
60% increase over 24 months equates to a 6-monthly increase of 15% of the June 15 baseline
This equates to an increase of 450,000 per 6 months or 900,000 per year</t>
  </si>
  <si>
    <t>Assumptions - Average number of switches</t>
  </si>
  <si>
    <t>Growth in switches over 2 years from Jun 15 to Jun 17 approximates to a straight line.</t>
  </si>
  <si>
    <t>60% increase over 24 months equates to a 6-monthly increase of 15% of the June 15 baseline</t>
  </si>
  <si>
    <t>This equates to an increase of 450,000 per 6 months or 900,000 per year</t>
  </si>
  <si>
    <t>Blue cells indicate source figures: Source:Actuals published by OFGEM</t>
  </si>
  <si>
    <t xml:space="preserve"> </t>
  </si>
  <si>
    <t>Assumptions - Peak number of switches</t>
  </si>
  <si>
    <t>Growth in peak number of monthly switches over 4 years from Jun 13 to Jun 17 approximates to a straight line.</t>
  </si>
  <si>
    <t>130% increase over 48 months equates to a 6-monthly increase of 16.5% of the June 13 baseline</t>
  </si>
  <si>
    <t>This equates to an increase of 67,500 monthly peak switches per 6 months or 135,000 monthly peak switches per year</t>
  </si>
  <si>
    <t>Blue cells indicate source figures: Source: ??</t>
  </si>
  <si>
    <t>6 monthly increase</t>
  </si>
  <si>
    <t>peak</t>
  </si>
  <si>
    <t>Number of units</t>
  </si>
  <si>
    <t>Units from Tend line</t>
  </si>
  <si>
    <t>Annual increase</t>
  </si>
  <si>
    <t>Increase as % of total</t>
  </si>
  <si>
    <t>Growth in new builds over 4 years from 2013 to 2017 approximates to a straight line.</t>
  </si>
  <si>
    <t>44% increase over 48 months equates to an annual increase of 11% of the 2013 baseline</t>
  </si>
  <si>
    <t>This equates to an increase of 11,625 new builds per year</t>
  </si>
  <si>
    <t xml:space="preserve">percentage of </t>
  </si>
  <si>
    <t>Blue cells indicate source figures: Source: Government stats see attached docs</t>
  </si>
  <si>
    <r>
      <t xml:space="preserve">The system shall be capable of processing 250,000 switch requests </t>
    </r>
    <r>
      <rPr>
        <b/>
        <sz val="10"/>
        <color theme="1"/>
        <rFont val="Verdana"/>
        <family val="2"/>
      </rPr>
      <t xml:space="preserve">in addition to the normal day's volume </t>
    </r>
    <r>
      <rPr>
        <sz val="10"/>
        <color theme="1"/>
        <rFont val="Verdana"/>
        <family val="2"/>
      </rPr>
      <t xml:space="preserve">in exceptional conditions.  This relates to a large collective switch and gives a "peak of peaks" which is 250,000 plus an aveage day's volume (see PERF140).
</t>
    </r>
  </si>
  <si>
    <t>The system shall be capable of processing the following average volume of address updates:
- 1M updates to existing addresses every 6 weeks</t>
  </si>
  <si>
    <t>Assumptions</t>
  </si>
  <si>
    <t xml:space="preserve">Switching Programme proposal
Note that this is the projected 2020 figure, based on 53.7M Metering Points/Supply Meter Points in 2015, with an annual growth as described in tab Annual Increase Calc.
</t>
  </si>
  <si>
    <t>COMP040</t>
  </si>
  <si>
    <t>Where there is a synchronisation of data from one service to another, the receiving service shall guarantee the successful application of the sychronisation.</t>
  </si>
  <si>
    <t>CSS, ECOES, DES, MPAS, UK Link, Smart Metering</t>
  </si>
  <si>
    <t>COMP050</t>
  </si>
  <si>
    <t>MPAS, UK Link</t>
  </si>
  <si>
    <t xml:space="preserve">The system shall respond to synchronisation by CSS of secured switches at Gate Closure (from the point at which the system receives the first message to the point at which it sends the acknowledgement of receipt for the last message) as follows:
- at average daily volume, mean response time of 20 minutes or less
- at average daily volume, 90th percentile response time of 25 minutes or less
- at peak daily volume, mean response time of 35 minutes
- at peak daily volume, 90th percentile response time of 40 minutes
</t>
  </si>
  <si>
    <t xml:space="preserve">The system shall process a synchronisation message from CSS other than at Gate Closure (from receipt of the message in the system to the sending out of a response from the system) as follows:
- at average hourly volume, mean response time of 6s or less
- at average hourly volume, 90th percentile response time of 10s or less
- at peak hourly volume, mean response time of 10s or less
- at peak hourly volume, 90th percentile response time of 15s or less
</t>
  </si>
  <si>
    <t>Smart Metering, ECOES, DES, UK Link, MPAS</t>
  </si>
  <si>
    <r>
      <t xml:space="preserve">Switching Programme proposal
Note that this applies to a request for objection to loss of consumer.  An "enquiry" message is defined in </t>
    </r>
    <r>
      <rPr>
        <i/>
        <sz val="10"/>
        <color theme="1"/>
        <rFont val="Verdana"/>
        <family val="2"/>
      </rPr>
      <t>Interface Patterns</t>
    </r>
    <r>
      <rPr>
        <sz val="10"/>
        <color theme="1"/>
        <rFont val="Verdana"/>
        <family val="2"/>
      </rPr>
      <t xml:space="preserve"> in D-4.1.5 E2E Solution Architecture.
</t>
    </r>
    <r>
      <rPr>
        <b/>
        <sz val="10"/>
        <color theme="1"/>
        <rFont val="Verdana"/>
        <family val="2"/>
      </rPr>
      <t xml:space="preserve">NOTE that average and peak volumes are defined in requirement PERF140
</t>
    </r>
  </si>
  <si>
    <t xml:space="preserve">Switching Programme proposal
Note that this equates to the following number of transactions per second (tps), which is comparable with throughput rates in financial applications:
- average daily volume, mean tps = 42
- average daily volume, 90th percentile tps = 34
- peak daily volume, mean tps = 40
- peak daily volume, 90th percentile tps = 35
Note that this is consistent with the requirement placed on CSS (PERF050).
</t>
  </si>
  <si>
    <t xml:space="preserve">Switching Programme proposal
Note that this is consistent with the requirement placed on CSS (PERF050).
</t>
  </si>
  <si>
    <r>
      <t xml:space="preserve">Switching Programme proposal
</t>
    </r>
    <r>
      <rPr>
        <b/>
        <sz val="10"/>
        <color theme="1"/>
        <rFont val="Verdana"/>
        <family val="2"/>
      </rPr>
      <t xml:space="preserve">NOTE that average and peak volumes are defined in requirement PERF170.
</t>
    </r>
  </si>
  <si>
    <t>Switching Programme proposal
It has been assumed that there will be 6 enquiries made for each switch request and that these enquiries will be distributed as 50% on DES and 50% on ECOES.  The volumes for switch requests are given in PERF140.</t>
  </si>
  <si>
    <t xml:space="preserve">Switching Programme proposal
See PERF140.
NOTE that the number of smart meters being rolled out needs to added.
</t>
  </si>
  <si>
    <t>This is based on government statistics on new builds; see tabs Annual Increase Calc and Associated Documents.</t>
  </si>
  <si>
    <t xml:space="preserve">Switching Programme proposal
See PERF150.
Note that a peak may be experienced if a MAP sells its portfolio.  The likely profile associated with this will be defined in the D-4.2.2 CSS NFRs.
</t>
  </si>
  <si>
    <t>When incoming updates are processed on a periodic basis, the updates/synchronisations sent by CSS shall be processed before updates originating from suppliers and/or shippers.</t>
  </si>
  <si>
    <t>COMP060</t>
  </si>
  <si>
    <t>The system shall operate in local time.</t>
  </si>
  <si>
    <t>REL045</t>
  </si>
  <si>
    <t>The ability to satisfy REL040 shall be demonstrated on a periodic basis.</t>
  </si>
  <si>
    <t>REL090</t>
  </si>
  <si>
    <t xml:space="preserve">The system shall be able to detect mis-alignment of data between itself and other systems with which it exchanges synchronisations and shall have facilities for rectification.
</t>
  </si>
  <si>
    <t>PERF245</t>
  </si>
  <si>
    <t xml:space="preserve">The system shall be capable of adding and removing system resources dynamically, as resource requirement varies.
</t>
  </si>
  <si>
    <t xml:space="preserve">CSS shall process a switch request or a request for initial registration (from the point of receipt by CSS to the point where CSS sends out the response of either "Validated" or "Rejected") as follows:
- at average hourly volume, mean response time of 3s or less
- at average hourly volume, 90th percentile response time of 6s or less
- at peak hourly volume, mean response time of 5s or less
- at peak hourly volume, 90th percentile response time of 8s or less.
</t>
  </si>
  <si>
    <t xml:space="preserve">CSS shall acknowledge receipt of update messages (from receipt of the message to sending the response) as follows:
- at average hourly volume, mean response time of 2s or less
- at average hourly volume, 90th percentile response time of 4s or less
- at peak hourly volume, mean response time of 3s or less
- at peak hourly volume, 90th percentile response time of 6s or less.
</t>
  </si>
  <si>
    <t xml:space="preserve">The system shall be capable of processing the following volumes of initial registrations:
- annual volume of 375,800
</t>
  </si>
  <si>
    <t xml:space="preserve">The system shall be capable of expansion to support a 375,800 increase in number of Metering Points/Supply Meter Points in the first year of operation.
</t>
  </si>
  <si>
    <t xml:space="preserve">The system shall be capable of processing the following volumes of changes to MEM, DC or DA:
- the same volumes as for the number of average and peak volumes of switch requests
</t>
  </si>
  <si>
    <t xml:space="preserve">The system shall be capable of storing information related to a combined total of Metering Points and Supply Meter Points of 55.3 million.
</t>
  </si>
  <si>
    <t>The system shall be capable of holding 7 years'-worth of transactions in an archive, from which information can be recovered within 1 working day.</t>
  </si>
  <si>
    <t xml:space="preserve">Resource utilisation shall be such that all the other non-functional requirements placed on the system are met.
</t>
  </si>
  <si>
    <t xml:space="preserve">The system shall be capable of processing as a minimum the following volumes of switch requests:
- average daily volume of 42,300
- peak daily volume of 281,600
- average hourly volume of 3,500
- peak hourly volume of 25,300
- annual volume of 15,450,000
</t>
  </si>
  <si>
    <t>Annual volume of switches</t>
  </si>
  <si>
    <t>Scenario</t>
  </si>
  <si>
    <t>Notes</t>
  </si>
  <si>
    <t>figure taken from Volume Calculation, Assumptions sheet
based on extrapolating current behaviour out to 2020</t>
  </si>
  <si>
    <t>Year 2020 based on current behaviour</t>
  </si>
  <si>
    <t>Year 2020 based on increase due to Ofgem campaigns</t>
  </si>
  <si>
    <t>JB 31/07/2018: assume a 5% uplift on base figure for campaigns eg prompt to engage, political campaigns, and other factors such as smart metering wide roll-out, new entrants into energy market</t>
  </si>
  <si>
    <t>Year 2025 based on changing market conditions</t>
  </si>
  <si>
    <t>JB 31/07/2018: assume a 10%pa uplift (ie not straight line growth but exponential)</t>
  </si>
  <si>
    <t>2025 compared with 2020</t>
  </si>
  <si>
    <t>PERF051</t>
  </si>
  <si>
    <t xml:space="preserve">CSS shall process the securing of switches and send synchronisation messages of secured switches at Gate Closure to the Gas Central Data Service (UK Link currently) (from the time of Gate Closure to the point at which CSS sends the last message) as follows:
- at average daily volume, mean time of 20 minutes or less
- at average daily volume, 90th percentile time of 25 minutes or less
- at peak daily volume, mean time of 35 minutes
- at peak daily volume, 90th percentile time of 40 minutes
</t>
  </si>
  <si>
    <t>Switching Programme proposal
14/11/18: CR-E07</t>
  </si>
  <si>
    <t>08/08/18: Raised by Xoserve in CR-E03, and modelled on PERF050</t>
  </si>
  <si>
    <t>CSS, Smart Metering, ECOES, DES, MPAS, UK Link,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</si>
</sst>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_);_(* \(#,##0\);_(* &quot;-&quot;_);_(@_)"/>
    <numFmt numFmtId="165" formatCode="_(* #,##0.00_);_(* \(#,##0.00\);_(* &quot;-&quot;??_);_(@_)"/>
  </numFmts>
  <fonts count="23" x14ac:knownFonts="1">
    <font>
      <sz val="11"/>
      <color theme="1"/>
      <name val="Calibri"/>
      <family val="2"/>
      <scheme val="minor"/>
    </font>
    <font>
      <sz val="10"/>
      <color theme="1"/>
      <name val="Verdana"/>
      <family val="2"/>
    </font>
    <font>
      <b/>
      <sz val="11"/>
      <color theme="1"/>
      <name val="Calibri"/>
      <family val="2"/>
      <scheme val="minor"/>
    </font>
    <font>
      <sz val="10"/>
      <color theme="1"/>
      <name val="Verdana"/>
      <family val="2"/>
    </font>
    <font>
      <b/>
      <sz val="10"/>
      <color theme="1"/>
      <name val="Verdana"/>
      <family val="2"/>
    </font>
    <font>
      <b/>
      <sz val="18"/>
      <color theme="1"/>
      <name val="Calibri"/>
      <family val="2"/>
      <scheme val="minor"/>
    </font>
    <font>
      <sz val="14"/>
      <color theme="1"/>
      <name val="Calibri"/>
      <family val="2"/>
      <scheme val="minor"/>
    </font>
    <font>
      <sz val="11"/>
      <color theme="1"/>
      <name val="Calibri"/>
      <family val="2"/>
      <scheme val="minor"/>
    </font>
    <font>
      <b/>
      <vertAlign val="superscript"/>
      <sz val="10"/>
      <color theme="1"/>
      <name val="Verdana"/>
      <family val="2"/>
    </font>
    <font>
      <b/>
      <sz val="9"/>
      <color theme="1"/>
      <name val="Verdana"/>
      <family val="2"/>
    </font>
    <font>
      <sz val="11"/>
      <color rgb="FF000000"/>
      <name val="Arial"/>
      <family val="2"/>
    </font>
    <font>
      <b/>
      <sz val="11"/>
      <color rgb="FF000000"/>
      <name val="Arial"/>
      <family val="2"/>
    </font>
    <font>
      <sz val="11"/>
      <color rgb="FF000000"/>
      <name val="Arial Narrow"/>
      <family val="2"/>
    </font>
    <font>
      <vertAlign val="superscript"/>
      <sz val="11"/>
      <color rgb="FF000000"/>
      <name val="Arial Narrow"/>
      <family val="2"/>
    </font>
    <font>
      <i/>
      <sz val="10"/>
      <color theme="1"/>
      <name val="Verdana"/>
      <family val="2"/>
    </font>
    <font>
      <b/>
      <vertAlign val="superscript"/>
      <sz val="11"/>
      <color theme="1"/>
      <name val="Calibri"/>
      <family val="2"/>
      <scheme val="minor"/>
    </font>
    <font>
      <sz val="8"/>
      <color theme="1"/>
      <name val="Calibri"/>
      <family val="2"/>
      <scheme val="minor"/>
    </font>
    <font>
      <i/>
      <sz val="11"/>
      <color theme="1"/>
      <name val="Calibri"/>
      <family val="2"/>
      <scheme val="minor"/>
    </font>
    <font>
      <b/>
      <sz val="14"/>
      <color theme="1"/>
      <name val="Calibri"/>
      <family val="2"/>
      <scheme val="minor"/>
    </font>
    <font>
      <b/>
      <sz val="8"/>
      <color theme="1"/>
      <name val="Calibri"/>
      <family val="2"/>
      <scheme val="minor"/>
    </font>
    <font>
      <sz val="9"/>
      <color indexed="81"/>
      <name val="Tahoma"/>
      <family val="2"/>
    </font>
    <font>
      <b/>
      <sz val="9"/>
      <color indexed="81"/>
      <name val="Tahoma"/>
      <family val="2"/>
    </font>
    <font>
      <sz val="10"/>
      <name val="Verdana"/>
      <family val="2"/>
    </font>
  </fonts>
  <fills count="8">
    <fill>
      <patternFill patternType="none"/>
    </fill>
    <fill>
      <patternFill patternType="gray125"/>
    </fill>
    <fill>
      <patternFill patternType="solid">
        <fgColor rgb="FFF7F8F8"/>
        <bgColor indexed="64"/>
      </patternFill>
    </fill>
    <fill>
      <patternFill patternType="solid">
        <fgColor rgb="FFFFFFFF"/>
        <bgColor indexed="64"/>
      </patternFill>
    </fill>
    <fill>
      <patternFill patternType="solid">
        <fgColor rgb="FFFF9966"/>
        <bgColor indexed="64"/>
      </patternFill>
    </fill>
    <fill>
      <patternFill patternType="solid">
        <fgColor rgb="FF0099FF"/>
        <bgColor indexed="64"/>
      </patternFill>
    </fill>
    <fill>
      <patternFill patternType="solid">
        <fgColor theme="0" tint="-0.249977111117893"/>
        <bgColor indexed="64"/>
      </patternFill>
    </fill>
    <fill>
      <patternFill patternType="solid">
        <fgColor theme="9" tint="-0.249977111117893"/>
        <bgColor indexed="64"/>
      </patternFill>
    </fill>
  </fills>
  <borders count="35">
    <border>
      <left/>
      <right/>
      <top/>
      <bottom/>
      <diagonal/>
    </border>
    <border>
      <left style="medium">
        <color theme="3"/>
      </left>
      <right style="medium">
        <color theme="3"/>
      </right>
      <top style="medium">
        <color theme="3"/>
      </top>
      <bottom style="medium">
        <color theme="3"/>
      </bottom>
      <diagonal/>
    </border>
    <border>
      <left/>
      <right/>
      <top style="medium">
        <color theme="3"/>
      </top>
      <bottom style="medium">
        <color theme="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thick">
        <color auto="1"/>
      </right>
      <top/>
      <bottom style="thin">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theme="3"/>
      </right>
      <top style="medium">
        <color theme="3"/>
      </top>
      <bottom style="medium">
        <color theme="3"/>
      </bottom>
      <diagonal/>
    </border>
    <border>
      <left style="thick">
        <color theme="3"/>
      </left>
      <right style="thick">
        <color theme="3"/>
      </right>
      <top style="thick">
        <color theme="3"/>
      </top>
      <bottom/>
      <diagonal/>
    </border>
    <border>
      <left style="thick">
        <color theme="3"/>
      </left>
      <right style="thick">
        <color theme="3"/>
      </right>
      <top/>
      <bottom/>
      <diagonal/>
    </border>
    <border>
      <left style="thick">
        <color theme="3"/>
      </left>
      <right style="thick">
        <color theme="3"/>
      </right>
      <top/>
      <bottom style="thick">
        <color theme="3"/>
      </bottom>
      <diagonal/>
    </border>
    <border>
      <left style="thick">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ck">
        <color auto="1"/>
      </right>
      <top style="thin">
        <color auto="1"/>
      </top>
      <bottom/>
      <diagonal/>
    </border>
    <border>
      <left style="thick">
        <color auto="1"/>
      </left>
      <right style="thick">
        <color auto="1"/>
      </right>
      <top style="thick">
        <color auto="1"/>
      </top>
      <bottom/>
      <diagonal/>
    </border>
  </borders>
  <cellStyleXfs count="3">
    <xf numFmtId="0" fontId="0" fillId="0" borderId="0"/>
    <xf numFmtId="9" fontId="7" fillId="0" borderId="0" applyFont="0" applyFill="0" applyBorder="0" applyAlignment="0" applyProtection="0"/>
    <xf numFmtId="165" fontId="7" fillId="0" borderId="0" applyFont="0" applyFill="0" applyBorder="0" applyAlignment="0" applyProtection="0"/>
  </cellStyleXfs>
  <cellXfs count="130">
    <xf numFmtId="0" fontId="0" fillId="0" borderId="0" xfId="0"/>
    <xf numFmtId="0" fontId="3" fillId="0"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12" fillId="2" borderId="5" xfId="0" applyFont="1" applyFill="1" applyBorder="1" applyAlignment="1">
      <alignment horizontal="left" vertical="center" wrapText="1" indent="1"/>
    </xf>
    <xf numFmtId="14" fontId="12" fillId="2" borderId="5" xfId="0" applyNumberFormat="1" applyFont="1" applyFill="1" applyBorder="1" applyAlignment="1">
      <alignment vertical="top" wrapText="1" indent="1"/>
    </xf>
    <xf numFmtId="3" fontId="12" fillId="2" borderId="5" xfId="0" applyNumberFormat="1" applyFont="1" applyFill="1" applyBorder="1" applyAlignment="1">
      <alignment vertical="top" wrapText="1" indent="1"/>
    </xf>
    <xf numFmtId="9" fontId="0" fillId="0" borderId="0" xfId="1" applyFont="1"/>
    <xf numFmtId="14" fontId="12" fillId="3" borderId="5" xfId="0" applyNumberFormat="1" applyFont="1" applyFill="1" applyBorder="1" applyAlignment="1">
      <alignment vertical="top" wrapText="1" indent="1"/>
    </xf>
    <xf numFmtId="3" fontId="12" fillId="3" borderId="5" xfId="0" applyNumberFormat="1" applyFont="1" applyFill="1" applyBorder="1" applyAlignment="1">
      <alignment vertical="top" wrapText="1" indent="1"/>
    </xf>
    <xf numFmtId="0" fontId="0" fillId="0" borderId="6" xfId="0" applyBorder="1" applyAlignment="1">
      <alignment horizontal="right" vertical="top"/>
    </xf>
    <xf numFmtId="9" fontId="0" fillId="0" borderId="7" xfId="1" applyFont="1" applyBorder="1" applyAlignment="1">
      <alignment horizontal="right" vertical="top"/>
    </xf>
    <xf numFmtId="0" fontId="0" fillId="0" borderId="0" xfId="0" applyAlignment="1">
      <alignment horizontal="right" vertical="top"/>
    </xf>
    <xf numFmtId="0" fontId="0" fillId="0" borderId="0" xfId="0" applyAlignment="1">
      <alignment wrapText="1"/>
    </xf>
    <xf numFmtId="3" fontId="12" fillId="4" borderId="5" xfId="0" applyNumberFormat="1" applyFont="1" applyFill="1" applyBorder="1" applyAlignment="1">
      <alignment vertical="top" wrapText="1" indent="1"/>
    </xf>
    <xf numFmtId="0" fontId="0" fillId="0" borderId="16" xfId="0" applyBorder="1" applyAlignment="1">
      <alignment horizontal="left" vertical="top" wrapText="1"/>
    </xf>
    <xf numFmtId="0" fontId="0" fillId="0" borderId="19" xfId="0" applyBorder="1" applyAlignment="1">
      <alignment horizontal="left" vertical="top" wrapText="1"/>
    </xf>
    <xf numFmtId="0" fontId="0" fillId="0" borderId="22" xfId="0" applyBorder="1" applyAlignment="1">
      <alignment horizontal="left" vertical="top" wrapText="1"/>
    </xf>
    <xf numFmtId="0" fontId="0" fillId="6" borderId="6" xfId="0" applyFill="1" applyBorder="1" applyAlignment="1">
      <alignment horizontal="left" vertical="top" wrapText="1"/>
    </xf>
    <xf numFmtId="0" fontId="0" fillId="6" borderId="8" xfId="0" applyFill="1" applyBorder="1" applyAlignment="1">
      <alignment horizontal="right" vertical="top" wrapText="1"/>
    </xf>
    <xf numFmtId="0" fontId="0" fillId="6" borderId="7" xfId="0" applyFill="1" applyBorder="1" applyAlignment="1">
      <alignment horizontal="right" vertical="top" wrapText="1"/>
    </xf>
    <xf numFmtId="3" fontId="0" fillId="5" borderId="5" xfId="0" applyNumberFormat="1" applyFill="1" applyBorder="1"/>
    <xf numFmtId="3" fontId="0" fillId="4" borderId="5" xfId="0" applyNumberFormat="1" applyFill="1" applyBorder="1"/>
    <xf numFmtId="0" fontId="3" fillId="0" borderId="27" xfId="0" applyFont="1" applyFill="1" applyBorder="1" applyAlignment="1">
      <alignment horizontal="left" vertical="top" wrapText="1"/>
    </xf>
    <xf numFmtId="3" fontId="0" fillId="0" borderId="0" xfId="0" applyNumberFormat="1"/>
    <xf numFmtId="17" fontId="0" fillId="0" borderId="15" xfId="0" applyNumberFormat="1" applyBorder="1" applyAlignment="1">
      <alignment horizontal="left" vertical="top"/>
    </xf>
    <xf numFmtId="0" fontId="0" fillId="0" borderId="0" xfId="0" applyAlignment="1">
      <alignment horizontal="right" vertical="top" wrapText="1"/>
    </xf>
    <xf numFmtId="9" fontId="0" fillId="0" borderId="0" xfId="0" applyNumberFormat="1"/>
    <xf numFmtId="0" fontId="0" fillId="0" borderId="5" xfId="0" applyBorder="1" applyAlignment="1">
      <alignment horizontal="left" vertical="top" wrapText="1"/>
    </xf>
    <xf numFmtId="0" fontId="0" fillId="0" borderId="0" xfId="0" applyAlignment="1">
      <alignment horizontal="left" vertical="top" wrapText="1"/>
    </xf>
    <xf numFmtId="0" fontId="0" fillId="0" borderId="9" xfId="0" applyBorder="1"/>
    <xf numFmtId="0" fontId="0" fillId="0" borderId="12" xfId="0" applyBorder="1"/>
    <xf numFmtId="0" fontId="0" fillId="0" borderId="5" xfId="0" applyBorder="1" applyAlignment="1">
      <alignment horizontal="left" vertical="top"/>
    </xf>
    <xf numFmtId="0" fontId="0" fillId="0" borderId="5" xfId="0" applyBorder="1"/>
    <xf numFmtId="0" fontId="0" fillId="0" borderId="12" xfId="0" applyBorder="1" applyAlignment="1">
      <alignment horizontal="left" vertical="top"/>
    </xf>
    <xf numFmtId="3" fontId="0" fillId="0" borderId="5" xfId="0" applyNumberFormat="1" applyBorder="1"/>
    <xf numFmtId="0" fontId="0" fillId="0" borderId="12" xfId="0" applyBorder="1" applyAlignment="1">
      <alignment horizontal="right" vertical="top" wrapText="1"/>
    </xf>
    <xf numFmtId="14" fontId="0" fillId="0" borderId="5" xfId="0" applyNumberFormat="1" applyBorder="1"/>
    <xf numFmtId="1" fontId="0" fillId="0" borderId="5" xfId="0" applyNumberFormat="1" applyBorder="1"/>
    <xf numFmtId="0" fontId="0" fillId="0" borderId="0" xfId="0" applyFill="1" applyBorder="1" applyAlignment="1">
      <alignment horizontal="left" vertical="top"/>
    </xf>
    <xf numFmtId="0" fontId="0" fillId="6" borderId="8" xfId="0" applyFont="1" applyFill="1" applyBorder="1" applyAlignment="1">
      <alignment horizontal="left" vertical="top" wrapText="1"/>
    </xf>
    <xf numFmtId="0" fontId="19" fillId="0" borderId="10" xfId="0" applyFont="1" applyBorder="1" applyAlignment="1">
      <alignment horizontal="right"/>
    </xf>
    <xf numFmtId="9" fontId="0" fillId="4" borderId="0" xfId="0" applyNumberFormat="1" applyFill="1"/>
    <xf numFmtId="0" fontId="0" fillId="0" borderId="0" xfId="0" applyAlignment="1">
      <alignment vertical="top"/>
    </xf>
    <xf numFmtId="0" fontId="0" fillId="0" borderId="34" xfId="0" applyBorder="1"/>
    <xf numFmtId="0" fontId="0" fillId="0" borderId="5" xfId="0" applyBorder="1" applyAlignment="1">
      <alignment horizontal="right" vertical="top" wrapText="1"/>
    </xf>
    <xf numFmtId="0" fontId="0" fillId="0" borderId="5" xfId="0" applyBorder="1" applyAlignment="1">
      <alignment vertical="top"/>
    </xf>
    <xf numFmtId="0" fontId="0" fillId="0" borderId="5" xfId="0" applyBorder="1" applyAlignment="1">
      <alignment vertical="top" wrapText="1"/>
    </xf>
    <xf numFmtId="0" fontId="6" fillId="0" borderId="0" xfId="0" applyFont="1" applyFill="1" applyAlignment="1">
      <alignment horizontal="left" vertical="top"/>
    </xf>
    <xf numFmtId="0" fontId="0" fillId="0" borderId="0" xfId="0" applyFont="1" applyFill="1" applyAlignment="1">
      <alignment horizontal="left" vertical="top" wrapText="1"/>
    </xf>
    <xf numFmtId="0" fontId="0" fillId="0" borderId="15" xfId="0" applyBorder="1" applyAlignment="1">
      <alignment horizontal="left" vertical="top" wrapText="1"/>
    </xf>
    <xf numFmtId="3" fontId="0" fillId="5" borderId="5" xfId="0" applyNumberFormat="1" applyFill="1" applyBorder="1" applyAlignment="1">
      <alignment wrapText="1"/>
    </xf>
    <xf numFmtId="3" fontId="0" fillId="4" borderId="5" xfId="0" applyNumberFormat="1" applyFill="1" applyBorder="1" applyAlignment="1">
      <alignment wrapText="1"/>
    </xf>
    <xf numFmtId="3" fontId="0" fillId="4" borderId="16" xfId="0" applyNumberFormat="1" applyFill="1" applyBorder="1" applyAlignment="1">
      <alignment wrapText="1"/>
    </xf>
    <xf numFmtId="0" fontId="0" fillId="0" borderId="31" xfId="0" applyBorder="1" applyAlignment="1">
      <alignment horizontal="left" vertical="top" wrapText="1"/>
    </xf>
    <xf numFmtId="3" fontId="0" fillId="4" borderId="32" xfId="0" applyNumberFormat="1" applyFill="1" applyBorder="1" applyAlignment="1">
      <alignment wrapText="1"/>
    </xf>
    <xf numFmtId="3" fontId="0" fillId="4" borderId="33" xfId="0" applyNumberFormat="1" applyFill="1" applyBorder="1" applyAlignment="1">
      <alignment wrapText="1"/>
    </xf>
    <xf numFmtId="0" fontId="0" fillId="0" borderId="17" xfId="0" applyBorder="1" applyAlignment="1">
      <alignment horizontal="left" vertical="top" wrapText="1"/>
    </xf>
    <xf numFmtId="3" fontId="0" fillId="4" borderId="18" xfId="0" applyNumberFormat="1" applyFill="1" applyBorder="1" applyAlignment="1">
      <alignment wrapText="1"/>
    </xf>
    <xf numFmtId="3" fontId="2" fillId="7" borderId="18" xfId="0" applyNumberFormat="1" applyFont="1" applyFill="1" applyBorder="1" applyAlignment="1">
      <alignment wrapText="1"/>
    </xf>
    <xf numFmtId="3" fontId="0" fillId="4" borderId="19" xfId="0" applyNumberFormat="1" applyFill="1" applyBorder="1" applyAlignment="1">
      <alignment wrapText="1"/>
    </xf>
    <xf numFmtId="17" fontId="0" fillId="0" borderId="6" xfId="0" applyNumberFormat="1" applyBorder="1" applyAlignment="1">
      <alignment horizontal="left" vertical="top" wrapText="1"/>
    </xf>
    <xf numFmtId="3" fontId="0" fillId="5" borderId="7" xfId="0" applyNumberFormat="1" applyFill="1" applyBorder="1" applyAlignment="1">
      <alignment wrapText="1"/>
    </xf>
    <xf numFmtId="3" fontId="0" fillId="4" borderId="7" xfId="0" applyNumberFormat="1" applyFill="1" applyBorder="1" applyAlignment="1">
      <alignment wrapText="1"/>
    </xf>
    <xf numFmtId="3" fontId="0" fillId="4" borderId="8" xfId="0" applyNumberFormat="1" applyFill="1" applyBorder="1" applyAlignment="1">
      <alignment wrapText="1"/>
    </xf>
    <xf numFmtId="17" fontId="0" fillId="0" borderId="0" xfId="0" applyNumberFormat="1" applyBorder="1" applyAlignment="1">
      <alignment horizontal="left" vertical="top" wrapText="1"/>
    </xf>
    <xf numFmtId="17" fontId="2" fillId="0" borderId="23" xfId="0" applyNumberFormat="1" applyFont="1" applyBorder="1" applyAlignment="1">
      <alignment horizontal="left" vertical="top" wrapText="1"/>
    </xf>
    <xf numFmtId="17" fontId="0" fillId="4" borderId="12" xfId="0" applyNumberFormat="1" applyFill="1" applyBorder="1" applyAlignment="1">
      <alignment horizontal="left" vertical="top" wrapText="1"/>
    </xf>
    <xf numFmtId="17" fontId="0" fillId="0" borderId="24" xfId="0" applyNumberFormat="1" applyBorder="1" applyAlignment="1">
      <alignment horizontal="left" vertical="top" wrapText="1"/>
    </xf>
    <xf numFmtId="3" fontId="0" fillId="5" borderId="18" xfId="0" applyNumberFormat="1" applyFill="1" applyBorder="1" applyAlignment="1">
      <alignment wrapText="1"/>
    </xf>
    <xf numFmtId="0" fontId="0" fillId="6" borderId="6" xfId="0" applyFont="1" applyFill="1" applyBorder="1" applyAlignment="1">
      <alignment horizontal="right" vertical="top" wrapText="1"/>
    </xf>
    <xf numFmtId="1" fontId="0" fillId="0" borderId="15" xfId="1" applyNumberFormat="1" applyFont="1" applyBorder="1" applyAlignment="1">
      <alignment horizontal="right" vertical="top" wrapText="1"/>
    </xf>
    <xf numFmtId="1" fontId="0" fillId="0" borderId="15" xfId="1" applyNumberFormat="1" applyFont="1" applyFill="1" applyBorder="1" applyAlignment="1">
      <alignment horizontal="right" vertical="top" wrapText="1"/>
    </xf>
    <xf numFmtId="0" fontId="0" fillId="0" borderId="15" xfId="0" applyFill="1" applyBorder="1" applyAlignment="1">
      <alignment horizontal="left" vertical="top" wrapText="1"/>
    </xf>
    <xf numFmtId="9" fontId="0" fillId="0" borderId="17" xfId="1" applyFont="1" applyFill="1" applyBorder="1" applyAlignment="1">
      <alignment horizontal="right" vertical="top" wrapText="1"/>
    </xf>
    <xf numFmtId="0" fontId="2" fillId="0" borderId="0" xfId="0" applyFont="1"/>
    <xf numFmtId="0" fontId="0" fillId="5" borderId="0" xfId="0" applyFill="1"/>
    <xf numFmtId="1" fontId="0" fillId="4" borderId="0" xfId="0" applyNumberFormat="1" applyFill="1"/>
    <xf numFmtId="9" fontId="0" fillId="0" borderId="0" xfId="1" applyFont="1" applyFill="1"/>
    <xf numFmtId="0" fontId="0" fillId="4" borderId="0" xfId="0" applyFill="1"/>
    <xf numFmtId="0" fontId="0" fillId="0" borderId="0" xfId="0" applyFont="1" applyAlignment="1">
      <alignment wrapText="1"/>
    </xf>
    <xf numFmtId="0" fontId="18" fillId="0" borderId="0" xfId="0" applyFont="1" applyBorder="1" applyAlignment="1">
      <alignment horizontal="center"/>
    </xf>
    <xf numFmtId="164" fontId="0" fillId="0" borderId="20" xfId="2" applyNumberFormat="1" applyFont="1" applyBorder="1" applyAlignment="1">
      <alignment horizontal="right" vertical="top" wrapText="1"/>
    </xf>
    <xf numFmtId="0" fontId="5" fillId="0" borderId="2" xfId="0" applyFont="1" applyFill="1" applyBorder="1" applyAlignment="1">
      <alignment horizontal="left" vertical="top" wrapText="1"/>
    </xf>
    <xf numFmtId="0" fontId="5" fillId="0" borderId="2" xfId="0" applyFont="1" applyFill="1" applyBorder="1" applyAlignment="1">
      <alignment vertical="top" wrapText="1"/>
    </xf>
    <xf numFmtId="0" fontId="0" fillId="0" borderId="0" xfId="0" applyFill="1" applyAlignment="1"/>
    <xf numFmtId="0" fontId="4"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0" fillId="0" borderId="0" xfId="0" applyFill="1" applyAlignment="1">
      <alignment wrapText="1"/>
    </xf>
    <xf numFmtId="0" fontId="6" fillId="0" borderId="28" xfId="0" applyFont="1" applyFill="1" applyBorder="1" applyAlignment="1">
      <alignment vertical="center" textRotation="255"/>
    </xf>
    <xf numFmtId="0" fontId="6" fillId="0" borderId="29" xfId="0" applyFont="1" applyFill="1" applyBorder="1" applyAlignment="1">
      <alignment vertical="center" textRotation="255"/>
    </xf>
    <xf numFmtId="0" fontId="6" fillId="0" borderId="30" xfId="0" applyFont="1" applyFill="1" applyBorder="1" applyAlignment="1">
      <alignment vertical="center" textRotation="255"/>
    </xf>
    <xf numFmtId="0" fontId="0" fillId="0" borderId="0" xfId="0" applyFill="1" applyBorder="1" applyAlignment="1"/>
    <xf numFmtId="0" fontId="0" fillId="0" borderId="0" xfId="0" applyFill="1" applyAlignment="1">
      <alignment horizontal="left" vertical="top"/>
    </xf>
    <xf numFmtId="0" fontId="0" fillId="0" borderId="0" xfId="0" applyFill="1" applyAlignment="1">
      <alignment vertical="top"/>
    </xf>
    <xf numFmtId="0" fontId="2" fillId="0" borderId="25" xfId="0" applyFont="1" applyFill="1" applyBorder="1" applyAlignment="1">
      <alignment horizontal="right" vertical="top"/>
    </xf>
    <xf numFmtId="0" fontId="0" fillId="0" borderId="26" xfId="0" applyFill="1" applyBorder="1" applyAlignment="1">
      <alignment horizontal="left" vertical="top" wrapText="1"/>
    </xf>
    <xf numFmtId="0" fontId="2" fillId="0" borderId="0" xfId="0" applyFont="1" applyAlignment="1">
      <alignment horizontal="left" wrapText="1"/>
    </xf>
    <xf numFmtId="0" fontId="2" fillId="0" borderId="5" xfId="0" applyFont="1" applyBorder="1" applyAlignment="1">
      <alignment horizontal="left" wrapText="1"/>
    </xf>
    <xf numFmtId="0" fontId="2" fillId="0" borderId="5" xfId="0" applyFont="1" applyBorder="1"/>
    <xf numFmtId="0" fontId="2" fillId="0" borderId="5" xfId="0" applyFont="1" applyBorder="1" applyAlignment="1">
      <alignment wrapText="1"/>
    </xf>
    <xf numFmtId="0" fontId="0" fillId="0" borderId="5" xfId="0" applyBorder="1" applyAlignment="1">
      <alignment wrapText="1"/>
    </xf>
    <xf numFmtId="0" fontId="22" fillId="0" borderId="27"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top" wrapText="1"/>
    </xf>
    <xf numFmtId="0" fontId="16" fillId="0" borderId="28" xfId="0" applyFont="1" applyFill="1" applyBorder="1" applyAlignment="1">
      <alignment horizontal="center" vertical="center" textRotation="255"/>
    </xf>
    <xf numFmtId="0" fontId="16" fillId="0" borderId="29" xfId="0" applyFont="1" applyFill="1" applyBorder="1" applyAlignment="1">
      <alignment horizontal="center" vertical="center" textRotation="255"/>
    </xf>
    <xf numFmtId="0" fontId="16" fillId="0" borderId="30" xfId="0" applyFont="1" applyFill="1" applyBorder="1" applyAlignment="1">
      <alignment horizontal="center" vertical="center" textRotation="255"/>
    </xf>
    <xf numFmtId="0" fontId="6" fillId="0" borderId="29" xfId="0" applyFont="1" applyFill="1" applyBorder="1" applyAlignment="1">
      <alignment horizontal="center" vertical="center" textRotation="255"/>
    </xf>
    <xf numFmtId="0" fontId="6" fillId="0" borderId="30" xfId="0" applyFont="1" applyFill="1" applyBorder="1" applyAlignment="1">
      <alignment horizontal="center" vertical="center" textRotation="255"/>
    </xf>
    <xf numFmtId="0" fontId="0" fillId="6" borderId="7" xfId="0" applyFont="1" applyFill="1" applyBorder="1" applyAlignment="1">
      <alignment horizontal="left" vertical="top" wrapText="1"/>
    </xf>
    <xf numFmtId="0" fontId="2" fillId="0" borderId="9" xfId="0" applyFont="1" applyBorder="1" applyAlignment="1">
      <alignment horizontal="center" vertical="top" wrapText="1"/>
    </xf>
    <xf numFmtId="0" fontId="2" fillId="0" borderId="10" xfId="0" applyFont="1" applyBorder="1" applyAlignment="1">
      <alignment horizontal="center" vertical="top" wrapText="1"/>
    </xf>
    <xf numFmtId="0" fontId="2" fillId="0" borderId="11" xfId="0" applyFont="1" applyBorder="1" applyAlignment="1">
      <alignment horizontal="center" vertical="top" wrapText="1"/>
    </xf>
    <xf numFmtId="17" fontId="0" fillId="0" borderId="12" xfId="0" applyNumberFormat="1" applyBorder="1" applyAlignment="1">
      <alignment horizontal="left" vertical="top" wrapText="1"/>
    </xf>
    <xf numFmtId="17" fontId="0" fillId="0" borderId="14" xfId="0" applyNumberFormat="1" applyBorder="1" applyAlignment="1">
      <alignment horizontal="left" vertical="top" wrapText="1"/>
    </xf>
    <xf numFmtId="3" fontId="0" fillId="0" borderId="18" xfId="0" applyNumberFormat="1" applyFill="1" applyBorder="1" applyAlignment="1">
      <alignment horizontal="left" vertical="top" wrapText="1"/>
    </xf>
    <xf numFmtId="3" fontId="0" fillId="0" borderId="19" xfId="0" applyNumberFormat="1" applyFill="1" applyBorder="1" applyAlignment="1">
      <alignment horizontal="left" vertical="top" wrapText="1"/>
    </xf>
    <xf numFmtId="0" fontId="0" fillId="0" borderId="18" xfId="0" applyFill="1" applyBorder="1" applyAlignment="1">
      <alignment horizontal="left" vertical="top" wrapText="1"/>
    </xf>
    <xf numFmtId="0" fontId="0" fillId="0" borderId="21" xfId="0" applyBorder="1" applyAlignment="1">
      <alignment horizontal="left" vertical="top" wrapText="1"/>
    </xf>
    <xf numFmtId="0" fontId="0" fillId="0" borderId="5" xfId="0" applyBorder="1" applyAlignment="1">
      <alignment horizontal="left" vertical="top" wrapText="1"/>
    </xf>
    <xf numFmtId="0" fontId="0" fillId="0" borderId="5" xfId="0" applyFill="1" applyBorder="1" applyAlignment="1">
      <alignment horizontal="left" vertical="top" wrapText="1"/>
    </xf>
    <xf numFmtId="0" fontId="0" fillId="0" borderId="3" xfId="0" applyFill="1" applyBorder="1" applyAlignment="1">
      <alignment horizontal="left" vertical="top" wrapText="1"/>
    </xf>
    <xf numFmtId="0" fontId="0" fillId="0" borderId="13" xfId="0" applyFill="1" applyBorder="1" applyAlignment="1">
      <alignment horizontal="left" vertical="top"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7" xfId="0" applyBorder="1" applyAlignment="1">
      <alignment horizontal="left" vertical="top" wrapText="1"/>
    </xf>
    <xf numFmtId="0" fontId="18" fillId="0" borderId="9" xfId="0" applyFont="1" applyBorder="1" applyAlignment="1">
      <alignment horizontal="center"/>
    </xf>
    <xf numFmtId="0" fontId="18" fillId="0" borderId="10" xfId="0" applyFont="1" applyBorder="1" applyAlignment="1">
      <alignment horizontal="center"/>
    </xf>
    <xf numFmtId="0" fontId="18" fillId="0" borderId="11" xfId="0" applyFont="1" applyBorder="1" applyAlignment="1">
      <alignment horizontal="center"/>
    </xf>
  </cellXfs>
  <cellStyles count="3">
    <cellStyle name="Comma" xfId="2" builtinId="3"/>
    <cellStyle name="Normal" xfId="0" builtinId="0"/>
    <cellStyle name="Percent" xfId="1" builtinId="5"/>
  </cellStyles>
  <dxfs count="0"/>
  <tableStyles count="0" defaultTableStyle="TableStyleMedium2" defaultPivotStyle="PivotStyleLight16"/>
  <colors>
    <mruColors>
      <color rgb="FF0099FF"/>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17"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Switches in 6-month periods</a:t>
            </a:r>
          </a:p>
        </c:rich>
      </c:tx>
      <c:overlay val="0"/>
    </c:title>
    <c:autoTitleDeleted val="0"/>
    <c:plotArea>
      <c:layout/>
      <c:scatterChart>
        <c:scatterStyle val="lineMarker"/>
        <c:varyColors val="0"/>
        <c:ser>
          <c:idx val="0"/>
          <c:order val="0"/>
          <c:tx>
            <c:v>Total Switches in 6-month periods</c:v>
          </c:tx>
          <c:spPr>
            <a:ln w="28575">
              <a:noFill/>
            </a:ln>
          </c:spPr>
          <c:trendline>
            <c:trendlineType val="linear"/>
            <c:dispRSqr val="0"/>
            <c:dispEq val="0"/>
          </c:trendline>
          <c:xVal>
            <c:numRef>
              <c:f>'Annual Increase Calc'!$A$3:$A$7</c:f>
              <c:numCache>
                <c:formatCode>mmm\-yy</c:formatCode>
                <c:ptCount val="5"/>
                <c:pt idx="0">
                  <c:v>42185</c:v>
                </c:pt>
                <c:pt idx="1">
                  <c:v>42369</c:v>
                </c:pt>
                <c:pt idx="2">
                  <c:v>42551</c:v>
                </c:pt>
                <c:pt idx="3">
                  <c:v>42735</c:v>
                </c:pt>
                <c:pt idx="4">
                  <c:v>42916</c:v>
                </c:pt>
              </c:numCache>
            </c:numRef>
          </c:xVal>
          <c:yVal>
            <c:numRef>
              <c:f>'Annual Increase Calc'!$B$3:$B$7</c:f>
              <c:numCache>
                <c:formatCode>#,##0</c:formatCode>
                <c:ptCount val="5"/>
                <c:pt idx="0">
                  <c:v>3028719.75</c:v>
                </c:pt>
                <c:pt idx="1">
                  <c:v>3336790.7999999993</c:v>
                </c:pt>
                <c:pt idx="2">
                  <c:v>3991467.9000000004</c:v>
                </c:pt>
                <c:pt idx="3">
                  <c:v>4745464.4999999991</c:v>
                </c:pt>
                <c:pt idx="4">
                  <c:v>4557236.25</c:v>
                </c:pt>
              </c:numCache>
            </c:numRef>
          </c:yVal>
          <c:smooth val="0"/>
          <c:extLst>
            <c:ext xmlns:c16="http://schemas.microsoft.com/office/drawing/2014/chart" uri="{C3380CC4-5D6E-409C-BE32-E72D297353CC}">
              <c16:uniqueId val="{00000001-1538-4D8A-93C2-596940587032}"/>
            </c:ext>
          </c:extLst>
        </c:ser>
        <c:dLbls>
          <c:showLegendKey val="0"/>
          <c:showVal val="0"/>
          <c:showCatName val="0"/>
          <c:showSerName val="0"/>
          <c:showPercent val="0"/>
          <c:showBubbleSize val="0"/>
        </c:dLbls>
        <c:axId val="101283712"/>
        <c:axId val="101285248"/>
      </c:scatterChart>
      <c:valAx>
        <c:axId val="101283712"/>
        <c:scaling>
          <c:orientation val="minMax"/>
        </c:scaling>
        <c:delete val="0"/>
        <c:axPos val="b"/>
        <c:minorGridlines/>
        <c:numFmt formatCode="mmm\-yy" sourceLinked="1"/>
        <c:majorTickMark val="out"/>
        <c:minorTickMark val="none"/>
        <c:tickLblPos val="nextTo"/>
        <c:crossAx val="101285248"/>
        <c:crosses val="autoZero"/>
        <c:crossBetween val="midCat"/>
      </c:valAx>
      <c:valAx>
        <c:axId val="101285248"/>
        <c:scaling>
          <c:orientation val="minMax"/>
        </c:scaling>
        <c:delete val="0"/>
        <c:axPos val="l"/>
        <c:majorGridlines/>
        <c:minorGridlines/>
        <c:numFmt formatCode="#,##0" sourceLinked="1"/>
        <c:majorTickMark val="out"/>
        <c:minorTickMark val="none"/>
        <c:tickLblPos val="nextTo"/>
        <c:crossAx val="101283712"/>
        <c:crosses val="autoZero"/>
        <c:crossBetween val="midCat"/>
        <c:majorUnit val="1000000"/>
        <c:minorUnit val="20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peak month in 6-month period EXCLUDING</a:t>
            </a:r>
            <a:r>
              <a:rPr lang="en-US" baseline="0"/>
              <a:t> 2013 abnormal peak</a:t>
            </a:r>
            <a:endParaRPr lang="en-US"/>
          </a:p>
        </c:rich>
      </c:tx>
      <c:overlay val="0"/>
    </c:title>
    <c:autoTitleDeleted val="0"/>
    <c:plotArea>
      <c:layout/>
      <c:scatterChart>
        <c:scatterStyle val="lineMarker"/>
        <c:varyColors val="0"/>
        <c:ser>
          <c:idx val="0"/>
          <c:order val="0"/>
          <c:tx>
            <c:v>peak month in 6-month period</c:v>
          </c:tx>
          <c:spPr>
            <a:ln w="28575">
              <a:noFill/>
            </a:ln>
          </c:spPr>
          <c:trendline>
            <c:trendlineType val="linear"/>
            <c:dispRSqr val="0"/>
            <c:dispEq val="0"/>
          </c:trendline>
          <c:xVal>
            <c:numRef>
              <c:f>'Annual Increase Calc'!$B$32:$B$40</c:f>
              <c:numCache>
                <c:formatCode>0</c:formatCode>
                <c:ptCount val="9"/>
                <c:pt idx="0">
                  <c:v>1</c:v>
                </c:pt>
                <c:pt idx="1">
                  <c:v>2</c:v>
                </c:pt>
                <c:pt idx="2">
                  <c:v>3</c:v>
                </c:pt>
                <c:pt idx="3">
                  <c:v>4</c:v>
                </c:pt>
                <c:pt idx="4">
                  <c:v>5</c:v>
                </c:pt>
                <c:pt idx="5">
                  <c:v>6</c:v>
                </c:pt>
                <c:pt idx="6">
                  <c:v>7</c:v>
                </c:pt>
                <c:pt idx="7">
                  <c:v>8</c:v>
                </c:pt>
                <c:pt idx="8">
                  <c:v>9</c:v>
                </c:pt>
              </c:numCache>
            </c:numRef>
          </c:xVal>
          <c:yVal>
            <c:numRef>
              <c:f>'Annual Increase Calc'!$C$32:$C$40</c:f>
              <c:numCache>
                <c:formatCode>#,##0</c:formatCode>
                <c:ptCount val="9"/>
                <c:pt idx="0">
                  <c:v>459574.5</c:v>
                </c:pt>
                <c:pt idx="2">
                  <c:v>488533.5</c:v>
                </c:pt>
                <c:pt idx="3">
                  <c:v>590032.80000000005</c:v>
                </c:pt>
                <c:pt idx="4">
                  <c:v>721862.4</c:v>
                </c:pt>
                <c:pt idx="5">
                  <c:v>655051.94999999995</c:v>
                </c:pt>
                <c:pt idx="6">
                  <c:v>856131.15</c:v>
                </c:pt>
                <c:pt idx="7">
                  <c:v>914446.05</c:v>
                </c:pt>
                <c:pt idx="8">
                  <c:v>946005.9</c:v>
                </c:pt>
              </c:numCache>
            </c:numRef>
          </c:yVal>
          <c:smooth val="0"/>
          <c:extLst>
            <c:ext xmlns:c16="http://schemas.microsoft.com/office/drawing/2014/chart" uri="{C3380CC4-5D6E-409C-BE32-E72D297353CC}">
              <c16:uniqueId val="{00000001-84BD-4046-9AFA-AD717F6A12D2}"/>
            </c:ext>
          </c:extLst>
        </c:ser>
        <c:dLbls>
          <c:showLegendKey val="0"/>
          <c:showVal val="0"/>
          <c:showCatName val="0"/>
          <c:showSerName val="0"/>
          <c:showPercent val="0"/>
          <c:showBubbleSize val="0"/>
        </c:dLbls>
        <c:axId val="101327232"/>
        <c:axId val="101329152"/>
      </c:scatterChart>
      <c:valAx>
        <c:axId val="101327232"/>
        <c:scaling>
          <c:orientation val="minMax"/>
        </c:scaling>
        <c:delete val="0"/>
        <c:axPos val="b"/>
        <c:title>
          <c:tx>
            <c:rich>
              <a:bodyPr/>
              <a:lstStyle/>
              <a:p>
                <a:pPr>
                  <a:defRPr/>
                </a:pPr>
                <a:r>
                  <a:rPr lang="en-GB"/>
                  <a:t>Period Number</a:t>
                </a:r>
              </a:p>
            </c:rich>
          </c:tx>
          <c:overlay val="0"/>
        </c:title>
        <c:numFmt formatCode="0" sourceLinked="1"/>
        <c:majorTickMark val="out"/>
        <c:minorTickMark val="none"/>
        <c:tickLblPos val="nextTo"/>
        <c:crossAx val="101329152"/>
        <c:crosses val="autoZero"/>
        <c:crossBetween val="midCat"/>
      </c:valAx>
      <c:valAx>
        <c:axId val="101329152"/>
        <c:scaling>
          <c:orientation val="minMax"/>
        </c:scaling>
        <c:delete val="0"/>
        <c:axPos val="l"/>
        <c:majorGridlines/>
        <c:minorGridlines/>
        <c:title>
          <c:tx>
            <c:rich>
              <a:bodyPr/>
              <a:lstStyle/>
              <a:p>
                <a:pPr>
                  <a:defRPr/>
                </a:pPr>
                <a:r>
                  <a:rPr lang="en-GB"/>
                  <a:t>Peak number</a:t>
                </a:r>
                <a:r>
                  <a:rPr lang="en-GB" baseline="0"/>
                  <a:t> of switches per month</a:t>
                </a:r>
                <a:endParaRPr lang="en-GB"/>
              </a:p>
            </c:rich>
          </c:tx>
          <c:overlay val="0"/>
        </c:title>
        <c:numFmt formatCode="#,##0" sourceLinked="1"/>
        <c:majorTickMark val="out"/>
        <c:minorTickMark val="none"/>
        <c:tickLblPos val="nextTo"/>
        <c:crossAx val="10132723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New Builds</a:t>
            </a:r>
          </a:p>
        </c:rich>
      </c:tx>
      <c:overlay val="0"/>
      <c:spPr>
        <a:noFill/>
        <a:ln>
          <a:noFill/>
        </a:ln>
        <a:effectLst/>
      </c:sp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38100" cap="rnd">
                <a:solidFill>
                  <a:schemeClr val="accent1"/>
                </a:solidFill>
                <a:prstDash val="sysDot"/>
              </a:ln>
              <a:effectLst/>
            </c:spPr>
            <c:trendlineType val="linear"/>
            <c:dispRSqr val="0"/>
            <c:dispEq val="0"/>
          </c:trendline>
          <c:xVal>
            <c:numRef>
              <c:f>'Annual Increase Calc'!$B$67:$B$71</c:f>
              <c:numCache>
                <c:formatCode>General</c:formatCode>
                <c:ptCount val="5"/>
                <c:pt idx="0">
                  <c:v>1</c:v>
                </c:pt>
                <c:pt idx="1">
                  <c:v>2</c:v>
                </c:pt>
                <c:pt idx="2">
                  <c:v>3</c:v>
                </c:pt>
                <c:pt idx="3">
                  <c:v>4</c:v>
                </c:pt>
                <c:pt idx="4">
                  <c:v>5</c:v>
                </c:pt>
              </c:numCache>
            </c:numRef>
          </c:xVal>
          <c:yVal>
            <c:numRef>
              <c:f>'Annual Increase Calc'!$C$67:$C$71</c:f>
              <c:numCache>
                <c:formatCode>#,##0</c:formatCode>
                <c:ptCount val="5"/>
                <c:pt idx="0">
                  <c:v>110000</c:v>
                </c:pt>
                <c:pt idx="1">
                  <c:v>115000</c:v>
                </c:pt>
                <c:pt idx="2">
                  <c:v>130000</c:v>
                </c:pt>
                <c:pt idx="3">
                  <c:v>140000</c:v>
                </c:pt>
                <c:pt idx="4">
                  <c:v>155000</c:v>
                </c:pt>
              </c:numCache>
            </c:numRef>
          </c:yVal>
          <c:smooth val="0"/>
          <c:extLst>
            <c:ext xmlns:c16="http://schemas.microsoft.com/office/drawing/2014/chart" uri="{C3380CC4-5D6E-409C-BE32-E72D297353CC}">
              <c16:uniqueId val="{00000001-2B61-4A26-8D84-BECA10AFC27D}"/>
            </c:ext>
          </c:extLst>
        </c:ser>
        <c:dLbls>
          <c:showLegendKey val="0"/>
          <c:showVal val="0"/>
          <c:showCatName val="0"/>
          <c:showSerName val="0"/>
          <c:showPercent val="0"/>
          <c:showBubbleSize val="0"/>
        </c:dLbls>
        <c:axId val="101367808"/>
        <c:axId val="101369344"/>
      </c:scatterChart>
      <c:valAx>
        <c:axId val="10136780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69344"/>
        <c:crossesAt val="100000"/>
        <c:crossBetween val="midCat"/>
      </c:valAx>
      <c:valAx>
        <c:axId val="101369344"/>
        <c:scaling>
          <c:orientation val="minMax"/>
          <c:min val="100000"/>
        </c:scaling>
        <c:delete val="0"/>
        <c:axPos val="l"/>
        <c:majorGridlines>
          <c:spPr>
            <a:ln w="9525" cap="flat" cmpd="sng" algn="ctr">
              <a:solidFill>
                <a:schemeClr val="tx1">
                  <a:lumMod val="15000"/>
                  <a:lumOff val="85000"/>
                </a:schemeClr>
              </a:solidFill>
              <a:round/>
            </a:ln>
            <a:effectLst/>
          </c:spPr>
        </c:majorGridlines>
        <c:minorGridlines>
          <c:spPr>
            <a:ln w="3175" cap="flat" cmpd="sng" algn="ctr">
              <a:solidFill>
                <a:schemeClr val="bg1">
                  <a:lumMod val="50000"/>
                </a:schemeClr>
              </a:solidFill>
              <a:round/>
            </a:ln>
            <a:effectLst/>
          </c:spPr>
        </c:min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67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190500</xdr:colOff>
      <xdr:row>1</xdr:row>
      <xdr:rowOff>38099</xdr:rowOff>
    </xdr:from>
    <xdr:to>
      <xdr:col>19</xdr:col>
      <xdr:colOff>108857</xdr:colOff>
      <xdr:row>27</xdr:row>
      <xdr:rowOff>114300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190500</xdr:colOff>
      <xdr:row>28</xdr:row>
      <xdr:rowOff>53068</xdr:rowOff>
    </xdr:from>
    <xdr:to>
      <xdr:col>18</xdr:col>
      <xdr:colOff>459921</xdr:colOff>
      <xdr:row>48</xdr:row>
      <xdr:rowOff>190500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517071</xdr:colOff>
      <xdr:row>62</xdr:row>
      <xdr:rowOff>179614</xdr:rowOff>
    </xdr:from>
    <xdr:to>
      <xdr:col>19</xdr:col>
      <xdr:colOff>231321</xdr:colOff>
      <xdr:row>76</xdr:row>
      <xdr:rowOff>136072</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304800</xdr:colOff>
          <xdr:row>8</xdr:row>
          <xdr:rowOff>571500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2</xdr:col>
          <xdr:colOff>304800</xdr:colOff>
          <xdr:row>4</xdr:row>
          <xdr:rowOff>114300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49"/>
  <sheetViews>
    <sheetView tabSelected="1" zoomScale="80" zoomScaleNormal="80" workbookViewId="0">
      <pane xSplit="2" ySplit="2" topLeftCell="C3" activePane="bottomRight" state="frozen"/>
      <selection activeCell="D35" sqref="D35"/>
      <selection pane="topRight" activeCell="D35" sqref="D35"/>
      <selection pane="bottomLeft" activeCell="D35" sqref="D35"/>
      <selection pane="bottomRight" activeCell="D40" sqref="D40"/>
    </sheetView>
  </sheetViews>
  <sheetFormatPr defaultColWidth="59.26953125" defaultRowHeight="18.5" x14ac:dyDescent="0.35"/>
  <cols>
    <col min="1" max="1" width="10.7265625" style="47" customWidth="1"/>
    <col min="2" max="2" width="34.81640625" style="93" customWidth="1"/>
    <col min="3" max="3" width="17.1796875" style="93" bestFit="1" customWidth="1"/>
    <col min="4" max="4" width="70.7265625" style="93" customWidth="1"/>
    <col min="5" max="5" width="24.1796875" style="94" customWidth="1"/>
    <col min="6" max="6" width="16.1796875" style="94" customWidth="1"/>
    <col min="7" max="7" width="49.81640625" style="93" customWidth="1"/>
    <col min="8" max="16384" width="59.26953125" style="84"/>
  </cols>
  <sheetData>
    <row r="1" spans="1:7" ht="20.149999999999999" customHeight="1" thickBot="1" x14ac:dyDescent="0.4">
      <c r="B1" s="82"/>
      <c r="C1" s="82"/>
      <c r="D1" s="82"/>
      <c r="E1" s="83"/>
      <c r="F1" s="83"/>
      <c r="G1" s="82"/>
    </row>
    <row r="2" spans="1:7" s="88" customFormat="1" ht="41" thickBot="1" x14ac:dyDescent="0.4">
      <c r="A2" s="48"/>
      <c r="B2" s="85" t="s">
        <v>8</v>
      </c>
      <c r="C2" s="86" t="s">
        <v>24</v>
      </c>
      <c r="D2" s="85" t="s">
        <v>7</v>
      </c>
      <c r="E2" s="87" t="s">
        <v>21</v>
      </c>
      <c r="F2" s="87" t="s">
        <v>23</v>
      </c>
      <c r="G2" s="85" t="s">
        <v>22</v>
      </c>
    </row>
    <row r="3" spans="1:7" ht="129" customHeight="1" thickTop="1" thickBot="1" x14ac:dyDescent="0.4">
      <c r="A3" s="89" t="s">
        <v>17</v>
      </c>
      <c r="B3" s="22" t="s">
        <v>12</v>
      </c>
      <c r="C3" s="2" t="s">
        <v>146</v>
      </c>
      <c r="D3" s="2" t="s">
        <v>48</v>
      </c>
      <c r="E3" s="1" t="s">
        <v>5</v>
      </c>
      <c r="F3" s="1" t="s">
        <v>1</v>
      </c>
      <c r="G3" s="2" t="s">
        <v>220</v>
      </c>
    </row>
    <row r="4" spans="1:7" ht="189.5" thickBot="1" x14ac:dyDescent="0.4">
      <c r="A4" s="90"/>
      <c r="B4" s="22" t="s">
        <v>12</v>
      </c>
      <c r="C4" s="2" t="s">
        <v>147</v>
      </c>
      <c r="D4" s="2" t="s">
        <v>49</v>
      </c>
      <c r="E4" s="1" t="s">
        <v>69</v>
      </c>
      <c r="F4" s="1" t="s">
        <v>1</v>
      </c>
      <c r="G4" s="2" t="s">
        <v>70</v>
      </c>
    </row>
    <row r="5" spans="1:7" ht="162.5" thickBot="1" x14ac:dyDescent="0.4">
      <c r="A5" s="90"/>
      <c r="B5" s="22" t="s">
        <v>12</v>
      </c>
      <c r="C5" s="2" t="s">
        <v>148</v>
      </c>
      <c r="D5" s="2" t="s">
        <v>237</v>
      </c>
      <c r="E5" s="1" t="s">
        <v>2</v>
      </c>
      <c r="F5" s="1" t="s">
        <v>19</v>
      </c>
      <c r="G5" s="2" t="s">
        <v>63</v>
      </c>
    </row>
    <row r="6" spans="1:7" ht="108.5" thickBot="1" x14ac:dyDescent="0.4">
      <c r="A6" s="90"/>
      <c r="B6" s="22" t="s">
        <v>12</v>
      </c>
      <c r="C6" s="2" t="s">
        <v>149</v>
      </c>
      <c r="D6" s="2" t="s">
        <v>238</v>
      </c>
      <c r="E6" s="1" t="s">
        <v>2</v>
      </c>
      <c r="F6" s="1" t="s">
        <v>1</v>
      </c>
      <c r="G6" s="2" t="s">
        <v>56</v>
      </c>
    </row>
    <row r="7" spans="1:7" ht="196.5" customHeight="1" thickBot="1" x14ac:dyDescent="0.4">
      <c r="A7" s="90"/>
      <c r="B7" s="22" t="s">
        <v>12</v>
      </c>
      <c r="C7" s="2" t="s">
        <v>150</v>
      </c>
      <c r="D7" s="2" t="s">
        <v>66</v>
      </c>
      <c r="E7" s="1" t="s">
        <v>2</v>
      </c>
      <c r="F7" s="1" t="s">
        <v>1</v>
      </c>
      <c r="G7" s="2" t="s">
        <v>221</v>
      </c>
    </row>
    <row r="8" spans="1:7" ht="146.25" customHeight="1" thickBot="1" x14ac:dyDescent="0.4">
      <c r="A8" s="90"/>
      <c r="B8" s="102" t="s">
        <v>12</v>
      </c>
      <c r="C8" s="103" t="s">
        <v>256</v>
      </c>
      <c r="D8" s="103" t="s">
        <v>257</v>
      </c>
      <c r="E8" s="104" t="s">
        <v>2</v>
      </c>
      <c r="F8" s="104" t="s">
        <v>1</v>
      </c>
      <c r="G8" s="103" t="s">
        <v>259</v>
      </c>
    </row>
    <row r="9" spans="1:7" ht="154.5" customHeight="1" thickBot="1" x14ac:dyDescent="0.4">
      <c r="A9" s="90"/>
      <c r="B9" s="22" t="s">
        <v>12</v>
      </c>
      <c r="C9" s="2" t="s">
        <v>151</v>
      </c>
      <c r="D9" s="2" t="s">
        <v>217</v>
      </c>
      <c r="E9" s="1" t="s">
        <v>219</v>
      </c>
      <c r="F9" s="1" t="s">
        <v>1</v>
      </c>
      <c r="G9" s="2" t="s">
        <v>222</v>
      </c>
    </row>
    <row r="10" spans="1:7" ht="138" customHeight="1" thickBot="1" x14ac:dyDescent="0.4">
      <c r="A10" s="90"/>
      <c r="B10" s="22" t="s">
        <v>12</v>
      </c>
      <c r="C10" s="2" t="s">
        <v>152</v>
      </c>
      <c r="D10" s="2" t="s">
        <v>218</v>
      </c>
      <c r="E10" s="1" t="s">
        <v>219</v>
      </c>
      <c r="F10" s="1" t="s">
        <v>1</v>
      </c>
      <c r="G10" s="2" t="s">
        <v>56</v>
      </c>
    </row>
    <row r="11" spans="1:7" ht="54.5" thickBot="1" x14ac:dyDescent="0.4">
      <c r="A11" s="90"/>
      <c r="B11" s="22" t="s">
        <v>12</v>
      </c>
      <c r="C11" s="2" t="s">
        <v>153</v>
      </c>
      <c r="D11" s="2" t="s">
        <v>116</v>
      </c>
      <c r="E11" s="1" t="s">
        <v>117</v>
      </c>
      <c r="F11" s="1" t="s">
        <v>117</v>
      </c>
      <c r="G11" s="2" t="s">
        <v>119</v>
      </c>
    </row>
    <row r="12" spans="1:7" ht="54.5" thickBot="1" x14ac:dyDescent="0.4">
      <c r="A12" s="90"/>
      <c r="B12" s="22" t="s">
        <v>12</v>
      </c>
      <c r="C12" s="2" t="s">
        <v>154</v>
      </c>
      <c r="D12" s="2" t="s">
        <v>116</v>
      </c>
      <c r="E12" s="1" t="s">
        <v>117</v>
      </c>
      <c r="F12" s="1" t="s">
        <v>117</v>
      </c>
      <c r="G12" s="2" t="s">
        <v>119</v>
      </c>
    </row>
    <row r="13" spans="1:7" ht="54.5" thickBot="1" x14ac:dyDescent="0.4">
      <c r="A13" s="90"/>
      <c r="B13" s="22" t="s">
        <v>12</v>
      </c>
      <c r="C13" s="2" t="s">
        <v>155</v>
      </c>
      <c r="D13" s="2" t="s">
        <v>116</v>
      </c>
      <c r="E13" s="1" t="s">
        <v>117</v>
      </c>
      <c r="F13" s="1" t="s">
        <v>117</v>
      </c>
      <c r="G13" s="2" t="s">
        <v>118</v>
      </c>
    </row>
    <row r="14" spans="1:7" ht="54.5" thickBot="1" x14ac:dyDescent="0.4">
      <c r="A14" s="90"/>
      <c r="B14" s="22" t="s">
        <v>12</v>
      </c>
      <c r="C14" s="2" t="s">
        <v>156</v>
      </c>
      <c r="D14" s="2" t="s">
        <v>116</v>
      </c>
      <c r="E14" s="1" t="s">
        <v>117</v>
      </c>
      <c r="F14" s="1" t="s">
        <v>117</v>
      </c>
      <c r="G14" s="2" t="s">
        <v>118</v>
      </c>
    </row>
    <row r="15" spans="1:7" ht="122" thickBot="1" x14ac:dyDescent="0.4">
      <c r="A15" s="90"/>
      <c r="B15" s="22" t="s">
        <v>12</v>
      </c>
      <c r="C15" s="2" t="s">
        <v>157</v>
      </c>
      <c r="D15" s="2" t="s">
        <v>59</v>
      </c>
      <c r="E15" s="1" t="s">
        <v>11</v>
      </c>
      <c r="F15" s="1" t="s">
        <v>1</v>
      </c>
      <c r="G15" s="2" t="s">
        <v>223</v>
      </c>
    </row>
    <row r="16" spans="1:7" ht="135.5" thickBot="1" x14ac:dyDescent="0.4">
      <c r="A16" s="90"/>
      <c r="B16" s="22" t="s">
        <v>12</v>
      </c>
      <c r="C16" s="2" t="s">
        <v>158</v>
      </c>
      <c r="D16" s="2" t="s">
        <v>60</v>
      </c>
      <c r="E16" s="1" t="s">
        <v>10</v>
      </c>
      <c r="F16" s="1" t="s">
        <v>1</v>
      </c>
      <c r="G16" s="2" t="s">
        <v>223</v>
      </c>
    </row>
    <row r="17" spans="1:7" ht="313.5" customHeight="1" thickBot="1" x14ac:dyDescent="0.4">
      <c r="A17" s="90"/>
      <c r="B17" s="22" t="s">
        <v>13</v>
      </c>
      <c r="C17" s="2" t="s">
        <v>159</v>
      </c>
      <c r="D17" s="2" t="s">
        <v>245</v>
      </c>
      <c r="E17" s="1" t="s">
        <v>141</v>
      </c>
      <c r="F17" s="1" t="s">
        <v>1</v>
      </c>
      <c r="G17" s="2" t="s">
        <v>113</v>
      </c>
    </row>
    <row r="18" spans="1:7" ht="122" thickBot="1" x14ac:dyDescent="0.4">
      <c r="A18" s="90"/>
      <c r="B18" s="22" t="s">
        <v>13</v>
      </c>
      <c r="C18" s="2" t="s">
        <v>160</v>
      </c>
      <c r="D18" s="2" t="s">
        <v>239</v>
      </c>
      <c r="E18" s="1" t="s">
        <v>142</v>
      </c>
      <c r="F18" s="1" t="s">
        <v>1</v>
      </c>
      <c r="G18" s="2" t="s">
        <v>122</v>
      </c>
    </row>
    <row r="19" spans="1:7" ht="102" customHeight="1" thickBot="1" x14ac:dyDescent="0.4">
      <c r="A19" s="90"/>
      <c r="B19" s="22" t="s">
        <v>13</v>
      </c>
      <c r="C19" s="2" t="s">
        <v>161</v>
      </c>
      <c r="D19" s="2" t="s">
        <v>208</v>
      </c>
      <c r="E19" s="1" t="s">
        <v>142</v>
      </c>
      <c r="F19" s="1" t="s">
        <v>1</v>
      </c>
      <c r="G19" s="2" t="s">
        <v>57</v>
      </c>
    </row>
    <row r="20" spans="1:7" ht="102" customHeight="1" thickBot="1" x14ac:dyDescent="0.4">
      <c r="A20" s="90"/>
      <c r="B20" s="22" t="s">
        <v>13</v>
      </c>
      <c r="C20" s="2" t="s">
        <v>162</v>
      </c>
      <c r="D20" s="2" t="s">
        <v>209</v>
      </c>
      <c r="E20" s="1" t="s">
        <v>2</v>
      </c>
      <c r="F20" s="1" t="s">
        <v>1</v>
      </c>
      <c r="G20" s="2" t="s">
        <v>64</v>
      </c>
    </row>
    <row r="21" spans="1:7" ht="108.5" thickBot="1" x14ac:dyDescent="0.4">
      <c r="A21" s="90"/>
      <c r="B21" s="22" t="s">
        <v>13</v>
      </c>
      <c r="C21" s="2" t="s">
        <v>163</v>
      </c>
      <c r="D21" s="2" t="s">
        <v>136</v>
      </c>
      <c r="E21" s="1" t="s">
        <v>14</v>
      </c>
      <c r="F21" s="1" t="s">
        <v>1</v>
      </c>
      <c r="G21" s="2" t="s">
        <v>224</v>
      </c>
    </row>
    <row r="22" spans="1:7" ht="108.5" thickBot="1" x14ac:dyDescent="0.4">
      <c r="A22" s="90"/>
      <c r="B22" s="22" t="s">
        <v>13</v>
      </c>
      <c r="C22" s="2" t="s">
        <v>164</v>
      </c>
      <c r="D22" s="2" t="s">
        <v>241</v>
      </c>
      <c r="E22" s="1" t="s">
        <v>2</v>
      </c>
      <c r="F22" s="1" t="s">
        <v>1</v>
      </c>
      <c r="G22" s="2" t="s">
        <v>225</v>
      </c>
    </row>
    <row r="23" spans="1:7" ht="108.5" thickBot="1" x14ac:dyDescent="0.4">
      <c r="A23" s="90"/>
      <c r="B23" s="22" t="s">
        <v>13</v>
      </c>
      <c r="C23" s="2" t="s">
        <v>165</v>
      </c>
      <c r="D23" s="2" t="s">
        <v>50</v>
      </c>
      <c r="E23" s="1" t="s">
        <v>2</v>
      </c>
      <c r="F23" s="1" t="s">
        <v>1</v>
      </c>
      <c r="G23" s="2" t="s">
        <v>227</v>
      </c>
    </row>
    <row r="24" spans="1:7" ht="41" thickBot="1" x14ac:dyDescent="0.4">
      <c r="A24" s="90"/>
      <c r="B24" s="22" t="s">
        <v>6</v>
      </c>
      <c r="C24" s="2" t="s">
        <v>166</v>
      </c>
      <c r="D24" s="2" t="s">
        <v>244</v>
      </c>
      <c r="E24" s="1" t="s">
        <v>2</v>
      </c>
      <c r="F24" s="1" t="s">
        <v>1</v>
      </c>
      <c r="G24" s="2" t="s">
        <v>56</v>
      </c>
    </row>
    <row r="25" spans="1:7" ht="123.75" customHeight="1" thickBot="1" x14ac:dyDescent="0.4">
      <c r="A25" s="90"/>
      <c r="B25" s="22" t="s">
        <v>4</v>
      </c>
      <c r="C25" s="2" t="s">
        <v>167</v>
      </c>
      <c r="D25" s="2" t="s">
        <v>242</v>
      </c>
      <c r="E25" s="1" t="s">
        <v>143</v>
      </c>
      <c r="F25" s="1" t="s">
        <v>1</v>
      </c>
      <c r="G25" s="2" t="s">
        <v>211</v>
      </c>
    </row>
    <row r="26" spans="1:7" ht="41" thickBot="1" x14ac:dyDescent="0.4">
      <c r="A26" s="90"/>
      <c r="B26" s="22" t="s">
        <v>4</v>
      </c>
      <c r="C26" s="2" t="s">
        <v>168</v>
      </c>
      <c r="D26" s="2" t="s">
        <v>140</v>
      </c>
      <c r="E26" s="1" t="s">
        <v>2</v>
      </c>
      <c r="F26" s="1" t="s">
        <v>1</v>
      </c>
      <c r="G26" s="2" t="s">
        <v>56</v>
      </c>
    </row>
    <row r="27" spans="1:7" ht="54.5" thickBot="1" x14ac:dyDescent="0.4">
      <c r="A27" s="90"/>
      <c r="B27" s="22" t="s">
        <v>4</v>
      </c>
      <c r="C27" s="2" t="s">
        <v>169</v>
      </c>
      <c r="D27" s="2" t="s">
        <v>240</v>
      </c>
      <c r="E27" s="1" t="s">
        <v>142</v>
      </c>
      <c r="F27" s="1" t="s">
        <v>1</v>
      </c>
      <c r="G27" s="2" t="s">
        <v>226</v>
      </c>
    </row>
    <row r="28" spans="1:7" ht="41" thickBot="1" x14ac:dyDescent="0.4">
      <c r="A28" s="90"/>
      <c r="B28" s="22" t="s">
        <v>4</v>
      </c>
      <c r="C28" s="2" t="s">
        <v>235</v>
      </c>
      <c r="D28" s="2" t="s">
        <v>236</v>
      </c>
      <c r="E28" s="1" t="s">
        <v>2</v>
      </c>
      <c r="F28" s="1" t="s">
        <v>1</v>
      </c>
      <c r="G28" s="2" t="s">
        <v>226</v>
      </c>
    </row>
    <row r="29" spans="1:7" ht="81.5" thickBot="1" x14ac:dyDescent="0.4">
      <c r="A29" s="90"/>
      <c r="B29" s="22" t="s">
        <v>4</v>
      </c>
      <c r="C29" s="2" t="s">
        <v>170</v>
      </c>
      <c r="D29" s="2" t="s">
        <v>114</v>
      </c>
      <c r="E29" s="1" t="s">
        <v>2</v>
      </c>
      <c r="F29" s="1" t="s">
        <v>1</v>
      </c>
      <c r="G29" s="2" t="s">
        <v>115</v>
      </c>
    </row>
    <row r="30" spans="1:7" ht="27.5" thickBot="1" x14ac:dyDescent="0.4">
      <c r="A30" s="90"/>
      <c r="B30" s="22" t="s">
        <v>4</v>
      </c>
      <c r="C30" s="2" t="s">
        <v>183</v>
      </c>
      <c r="D30" s="2" t="s">
        <v>184</v>
      </c>
      <c r="E30" s="1" t="s">
        <v>45</v>
      </c>
      <c r="F30" s="1" t="s">
        <v>1</v>
      </c>
      <c r="G30" s="2" t="s">
        <v>56</v>
      </c>
    </row>
    <row r="31" spans="1:7" ht="68" thickBot="1" x14ac:dyDescent="0.4">
      <c r="A31" s="91"/>
      <c r="B31" s="22" t="s">
        <v>4</v>
      </c>
      <c r="C31" s="2" t="s">
        <v>171</v>
      </c>
      <c r="D31" s="2" t="s">
        <v>243</v>
      </c>
      <c r="E31" s="1" t="s">
        <v>2</v>
      </c>
      <c r="F31" s="1" t="s">
        <v>1</v>
      </c>
      <c r="G31" s="2" t="s">
        <v>138</v>
      </c>
    </row>
    <row r="32" spans="1:7" ht="39.75" customHeight="1" thickTop="1" thickBot="1" x14ac:dyDescent="0.4">
      <c r="A32" s="105" t="s">
        <v>16</v>
      </c>
      <c r="B32" s="22" t="s">
        <v>15</v>
      </c>
      <c r="C32" s="2" t="s">
        <v>172</v>
      </c>
      <c r="D32" s="2" t="s">
        <v>74</v>
      </c>
      <c r="E32" s="1" t="s">
        <v>2</v>
      </c>
      <c r="F32" s="1" t="s">
        <v>1</v>
      </c>
      <c r="G32" s="2" t="s">
        <v>56</v>
      </c>
    </row>
    <row r="33" spans="1:7" ht="54.5" thickBot="1" x14ac:dyDescent="0.4">
      <c r="A33" s="106"/>
      <c r="B33" s="22" t="s">
        <v>9</v>
      </c>
      <c r="C33" s="2" t="s">
        <v>173</v>
      </c>
      <c r="D33" s="2" t="s">
        <v>51</v>
      </c>
      <c r="E33" s="1" t="s">
        <v>144</v>
      </c>
      <c r="F33" s="1" t="s">
        <v>1</v>
      </c>
      <c r="G33" s="2" t="s">
        <v>56</v>
      </c>
    </row>
    <row r="34" spans="1:7" ht="41" thickBot="1" x14ac:dyDescent="0.4">
      <c r="A34" s="106"/>
      <c r="B34" s="22" t="s">
        <v>9</v>
      </c>
      <c r="C34" s="2" t="s">
        <v>174</v>
      </c>
      <c r="D34" s="2" t="s">
        <v>52</v>
      </c>
      <c r="E34" s="1" t="s">
        <v>20</v>
      </c>
      <c r="F34" s="1" t="s">
        <v>1</v>
      </c>
      <c r="G34" s="2" t="s">
        <v>56</v>
      </c>
    </row>
    <row r="35" spans="1:7" ht="41" thickBot="1" x14ac:dyDescent="0.4">
      <c r="A35" s="106"/>
      <c r="B35" s="22" t="s">
        <v>9</v>
      </c>
      <c r="C35" s="2" t="s">
        <v>212</v>
      </c>
      <c r="D35" s="2" t="s">
        <v>213</v>
      </c>
      <c r="E35" s="1" t="s">
        <v>214</v>
      </c>
      <c r="F35" s="1" t="s">
        <v>1</v>
      </c>
      <c r="G35" s="2" t="s">
        <v>56</v>
      </c>
    </row>
    <row r="36" spans="1:7" ht="41" thickBot="1" x14ac:dyDescent="0.4">
      <c r="A36" s="106"/>
      <c r="B36" s="22" t="s">
        <v>9</v>
      </c>
      <c r="C36" s="2" t="s">
        <v>215</v>
      </c>
      <c r="D36" s="2" t="s">
        <v>228</v>
      </c>
      <c r="E36" s="1" t="s">
        <v>216</v>
      </c>
      <c r="F36" s="1" t="s">
        <v>1</v>
      </c>
      <c r="G36" s="2" t="s">
        <v>56</v>
      </c>
    </row>
    <row r="37" spans="1:7" ht="27.5" thickBot="1" x14ac:dyDescent="0.4">
      <c r="A37" s="107"/>
      <c r="B37" s="22" t="s">
        <v>9</v>
      </c>
      <c r="C37" s="2" t="s">
        <v>229</v>
      </c>
      <c r="D37" s="2" t="s">
        <v>230</v>
      </c>
      <c r="E37" s="1" t="s">
        <v>2</v>
      </c>
      <c r="F37" s="1" t="s">
        <v>1</v>
      </c>
      <c r="G37" s="2" t="s">
        <v>56</v>
      </c>
    </row>
    <row r="38" spans="1:7" s="92" customFormat="1" ht="40.5" customHeight="1" thickTop="1" thickBot="1" x14ac:dyDescent="0.4">
      <c r="A38" s="108"/>
      <c r="B38" s="22" t="s">
        <v>3</v>
      </c>
      <c r="C38" s="2" t="s">
        <v>175</v>
      </c>
      <c r="D38" s="2" t="s">
        <v>53</v>
      </c>
      <c r="E38" s="1" t="s">
        <v>73</v>
      </c>
      <c r="F38" s="1" t="s">
        <v>1</v>
      </c>
      <c r="G38" s="2" t="s">
        <v>61</v>
      </c>
    </row>
    <row r="39" spans="1:7" s="92" customFormat="1" ht="40.5" customHeight="1" thickBot="1" x14ac:dyDescent="0.4">
      <c r="A39" s="108"/>
      <c r="B39" s="22" t="s">
        <v>3</v>
      </c>
      <c r="C39" s="2" t="s">
        <v>176</v>
      </c>
      <c r="D39" s="2" t="s">
        <v>139</v>
      </c>
      <c r="E39" s="1" t="s">
        <v>73</v>
      </c>
      <c r="F39" s="1" t="s">
        <v>1</v>
      </c>
      <c r="G39" s="2" t="s">
        <v>56</v>
      </c>
    </row>
    <row r="40" spans="1:7" s="92" customFormat="1" ht="108.5" thickBot="1" x14ac:dyDescent="0.4">
      <c r="A40" s="108"/>
      <c r="B40" s="22" t="s">
        <v>3</v>
      </c>
      <c r="C40" s="2" t="s">
        <v>177</v>
      </c>
      <c r="D40" s="2" t="s">
        <v>53</v>
      </c>
      <c r="E40" s="1" t="s">
        <v>45</v>
      </c>
      <c r="F40" s="1" t="s">
        <v>19</v>
      </c>
      <c r="G40" s="2" t="s">
        <v>62</v>
      </c>
    </row>
    <row r="41" spans="1:7" ht="81.5" thickBot="1" x14ac:dyDescent="0.4">
      <c r="A41" s="108"/>
      <c r="B41" s="22" t="s">
        <v>0</v>
      </c>
      <c r="C41" s="2" t="s">
        <v>178</v>
      </c>
      <c r="D41" s="2" t="s">
        <v>67</v>
      </c>
      <c r="E41" s="1" t="s">
        <v>73</v>
      </c>
      <c r="F41" s="1" t="s">
        <v>1</v>
      </c>
      <c r="G41" s="2" t="s">
        <v>56</v>
      </c>
    </row>
    <row r="42" spans="1:7" ht="27.5" thickBot="1" x14ac:dyDescent="0.4">
      <c r="A42" s="108"/>
      <c r="B42" s="22" t="s">
        <v>0</v>
      </c>
      <c r="C42" s="2" t="s">
        <v>231</v>
      </c>
      <c r="D42" s="2" t="s">
        <v>232</v>
      </c>
      <c r="E42" s="1" t="s">
        <v>73</v>
      </c>
      <c r="F42" s="1" t="s">
        <v>1</v>
      </c>
      <c r="G42" s="2" t="s">
        <v>56</v>
      </c>
    </row>
    <row r="43" spans="1:7" ht="95" thickBot="1" x14ac:dyDescent="0.4">
      <c r="A43" s="108"/>
      <c r="B43" s="22" t="s">
        <v>0</v>
      </c>
      <c r="C43" s="2" t="s">
        <v>179</v>
      </c>
      <c r="D43" s="2" t="s">
        <v>54</v>
      </c>
      <c r="E43" s="1" t="s">
        <v>45</v>
      </c>
      <c r="F43" s="1" t="s">
        <v>19</v>
      </c>
      <c r="G43" s="2" t="s">
        <v>58</v>
      </c>
    </row>
    <row r="44" spans="1:7" ht="52.5" customHeight="1" thickBot="1" x14ac:dyDescent="0.4">
      <c r="A44" s="108"/>
      <c r="B44" s="22" t="s">
        <v>0</v>
      </c>
      <c r="C44" s="2" t="s">
        <v>180</v>
      </c>
      <c r="D44" s="2" t="s">
        <v>55</v>
      </c>
      <c r="E44" s="1" t="s">
        <v>2</v>
      </c>
      <c r="F44" s="1" t="s">
        <v>1</v>
      </c>
      <c r="G44" s="2" t="s">
        <v>56</v>
      </c>
    </row>
    <row r="45" spans="1:7" ht="52.5" customHeight="1" thickBot="1" x14ac:dyDescent="0.4">
      <c r="A45" s="108"/>
      <c r="B45" s="22" t="s">
        <v>0</v>
      </c>
      <c r="C45" s="2" t="s">
        <v>181</v>
      </c>
      <c r="D45" s="2" t="s">
        <v>68</v>
      </c>
      <c r="E45" s="1" t="s">
        <v>2</v>
      </c>
      <c r="F45" s="1" t="s">
        <v>1</v>
      </c>
      <c r="G45" s="2" t="s">
        <v>56</v>
      </c>
    </row>
    <row r="46" spans="1:7" ht="41" thickBot="1" x14ac:dyDescent="0.4">
      <c r="A46" s="108"/>
      <c r="B46" s="22" t="s">
        <v>18</v>
      </c>
      <c r="C46" s="2" t="s">
        <v>182</v>
      </c>
      <c r="D46" s="2" t="s">
        <v>65</v>
      </c>
      <c r="E46" s="104" t="s">
        <v>260</v>
      </c>
      <c r="F46" s="1" t="s">
        <v>1</v>
      </c>
      <c r="G46" s="103" t="s">
        <v>258</v>
      </c>
    </row>
    <row r="47" spans="1:7" ht="54.5" thickBot="1" x14ac:dyDescent="0.4">
      <c r="A47" s="109"/>
      <c r="B47" s="22" t="s">
        <v>18</v>
      </c>
      <c r="C47" s="2" t="s">
        <v>233</v>
      </c>
      <c r="D47" s="2" t="s">
        <v>234</v>
      </c>
      <c r="E47" s="104" t="s">
        <v>260</v>
      </c>
      <c r="F47" s="1" t="s">
        <v>1</v>
      </c>
      <c r="G47" s="103" t="s">
        <v>258</v>
      </c>
    </row>
    <row r="48" spans="1:7" ht="19.5" thickTop="1" thickBot="1" x14ac:dyDescent="0.4">
      <c r="D48" s="84"/>
    </row>
    <row r="49" spans="2:4" ht="87.5" thickBot="1" x14ac:dyDescent="0.4">
      <c r="B49" s="84"/>
      <c r="C49" s="95" t="s">
        <v>46</v>
      </c>
      <c r="D49" s="96" t="s">
        <v>47</v>
      </c>
    </row>
  </sheetData>
  <autoFilter ref="E1:E56"/>
  <mergeCells count="2">
    <mergeCell ref="A32:A37"/>
    <mergeCell ref="A38:A47"/>
  </mergeCells>
  <pageMargins left="0.25" right="0.25" top="0.75" bottom="0.75" header="0.3" footer="0.3"/>
  <pageSetup paperSize="9" scale="6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H18" sqref="H18"/>
    </sheetView>
  </sheetViews>
  <sheetFormatPr defaultColWidth="9.1796875" defaultRowHeight="14.5" x14ac:dyDescent="0.35"/>
  <cols>
    <col min="1" max="1" width="12.1796875" style="28" bestFit="1" customWidth="1"/>
    <col min="2" max="2" width="16.54296875" style="12" customWidth="1"/>
    <col min="3" max="3" width="14.1796875" style="12" customWidth="1"/>
    <col min="4" max="4" width="11.453125" style="12" customWidth="1"/>
    <col min="5" max="5" width="10.7265625" style="12" customWidth="1"/>
    <col min="6" max="16384" width="9.1796875" style="12"/>
  </cols>
  <sheetData>
    <row r="1" spans="1:5" ht="15.5" thickTop="1" thickBot="1" x14ac:dyDescent="0.4">
      <c r="A1" s="111" t="s">
        <v>30</v>
      </c>
      <c r="B1" s="112"/>
      <c r="C1" s="112"/>
      <c r="D1" s="112"/>
      <c r="E1" s="113"/>
    </row>
    <row r="2" spans="1:5" ht="59" thickTop="1" thickBot="1" x14ac:dyDescent="0.4">
      <c r="A2" s="17" t="s">
        <v>27</v>
      </c>
      <c r="B2" s="19" t="s">
        <v>81</v>
      </c>
      <c r="C2" s="19" t="s">
        <v>32</v>
      </c>
      <c r="D2" s="19" t="s">
        <v>28</v>
      </c>
      <c r="E2" s="18" t="s">
        <v>29</v>
      </c>
    </row>
    <row r="3" spans="1:5" ht="15" thickTop="1" x14ac:dyDescent="0.35">
      <c r="A3" s="49" t="s">
        <v>90</v>
      </c>
      <c r="B3" s="50">
        <f>'Annual Increase Calc'!C3</f>
        <v>3000000</v>
      </c>
      <c r="C3" s="50"/>
      <c r="D3" s="51"/>
      <c r="E3" s="52"/>
    </row>
    <row r="4" spans="1:5" x14ac:dyDescent="0.35">
      <c r="A4" s="49" t="s">
        <v>91</v>
      </c>
      <c r="B4" s="50">
        <f>'Annual Increase Calc'!C4</f>
        <v>3500000</v>
      </c>
      <c r="C4" s="50">
        <f>B3+B4</f>
        <v>6500000</v>
      </c>
      <c r="D4" s="51">
        <f>C4/$A$26</f>
        <v>17808.219178082192</v>
      </c>
      <c r="E4" s="52">
        <f>D4/$A$27</f>
        <v>1484.0182648401826</v>
      </c>
    </row>
    <row r="5" spans="1:5" x14ac:dyDescent="0.35">
      <c r="A5" s="49" t="s">
        <v>92</v>
      </c>
      <c r="B5" s="50">
        <f>'Annual Increase Calc'!C5</f>
        <v>3900000</v>
      </c>
      <c r="C5" s="50"/>
      <c r="D5" s="51"/>
      <c r="E5" s="52"/>
    </row>
    <row r="6" spans="1:5" x14ac:dyDescent="0.35">
      <c r="A6" s="49" t="s">
        <v>93</v>
      </c>
      <c r="B6" s="50">
        <f>'Annual Increase Calc'!C6</f>
        <v>4400000</v>
      </c>
      <c r="C6" s="50">
        <f>B5+B6</f>
        <v>8300000</v>
      </c>
      <c r="D6" s="51">
        <f>C6/$A$26</f>
        <v>22739.726027397261</v>
      </c>
      <c r="E6" s="52">
        <f>D6/$A$27</f>
        <v>1894.9771689497718</v>
      </c>
    </row>
    <row r="7" spans="1:5" x14ac:dyDescent="0.35">
      <c r="A7" s="49" t="s">
        <v>82</v>
      </c>
      <c r="B7" s="50">
        <f>'Annual Increase Calc'!C7</f>
        <v>4800000</v>
      </c>
      <c r="C7" s="51"/>
      <c r="D7" s="51"/>
      <c r="E7" s="52"/>
    </row>
    <row r="8" spans="1:5" x14ac:dyDescent="0.35">
      <c r="A8" s="49" t="s">
        <v>83</v>
      </c>
      <c r="B8" s="51">
        <f>B7+$A$25</f>
        <v>5250000</v>
      </c>
      <c r="C8" s="51">
        <f>B7+B8</f>
        <v>10050000</v>
      </c>
      <c r="D8" s="51">
        <f>C8/$A$26</f>
        <v>27534.246575342466</v>
      </c>
      <c r="E8" s="52">
        <f>D8/$A$27</f>
        <v>2294.5205479452056</v>
      </c>
    </row>
    <row r="9" spans="1:5" x14ac:dyDescent="0.35">
      <c r="A9" s="49" t="s">
        <v>84</v>
      </c>
      <c r="B9" s="51">
        <f t="shared" ref="B9:B14" si="0">B8+$A$25</f>
        <v>5700000</v>
      </c>
      <c r="C9" s="51"/>
      <c r="D9" s="51"/>
      <c r="E9" s="52"/>
    </row>
    <row r="10" spans="1:5" x14ac:dyDescent="0.35">
      <c r="A10" s="49" t="s">
        <v>85</v>
      </c>
      <c r="B10" s="51">
        <f t="shared" si="0"/>
        <v>6150000</v>
      </c>
      <c r="C10" s="51">
        <f>B9+B10</f>
        <v>11850000</v>
      </c>
      <c r="D10" s="51">
        <f>C10/$A$26</f>
        <v>32465.753424657534</v>
      </c>
      <c r="E10" s="52">
        <f>D10/$A$27</f>
        <v>2705.4794520547944</v>
      </c>
    </row>
    <row r="11" spans="1:5" x14ac:dyDescent="0.35">
      <c r="A11" s="49" t="s">
        <v>86</v>
      </c>
      <c r="B11" s="51">
        <f t="shared" si="0"/>
        <v>6600000</v>
      </c>
      <c r="C11" s="51"/>
      <c r="D11" s="51"/>
      <c r="E11" s="52"/>
    </row>
    <row r="12" spans="1:5" x14ac:dyDescent="0.35">
      <c r="A12" s="53" t="s">
        <v>87</v>
      </c>
      <c r="B12" s="51">
        <f t="shared" si="0"/>
        <v>7050000</v>
      </c>
      <c r="C12" s="51">
        <f>B11+B12</f>
        <v>13650000</v>
      </c>
      <c r="D12" s="51">
        <f>C12/$A$26</f>
        <v>37397.260273972606</v>
      </c>
      <c r="E12" s="52">
        <f>D12/$A$27</f>
        <v>3116.438356164384</v>
      </c>
    </row>
    <row r="13" spans="1:5" x14ac:dyDescent="0.35">
      <c r="A13" s="53" t="s">
        <v>88</v>
      </c>
      <c r="B13" s="51">
        <f t="shared" si="0"/>
        <v>7500000</v>
      </c>
      <c r="C13" s="54"/>
      <c r="D13" s="54"/>
      <c r="E13" s="55"/>
    </row>
    <row r="14" spans="1:5" ht="15" thickBot="1" x14ac:dyDescent="0.4">
      <c r="A14" s="56" t="s">
        <v>89</v>
      </c>
      <c r="B14" s="57">
        <f t="shared" si="0"/>
        <v>7950000</v>
      </c>
      <c r="C14" s="58">
        <f>B13+B14</f>
        <v>15450000</v>
      </c>
      <c r="D14" s="57">
        <f>C14/$A$26</f>
        <v>42328.767123287675</v>
      </c>
      <c r="E14" s="59">
        <f>D14/$A$27</f>
        <v>3527.3972602739727</v>
      </c>
    </row>
    <row r="15" spans="1:5" ht="15.5" thickTop="1" thickBot="1" x14ac:dyDescent="0.4"/>
    <row r="16" spans="1:5" ht="15.5" thickTop="1" thickBot="1" x14ac:dyDescent="0.4">
      <c r="A16" s="111" t="s">
        <v>31</v>
      </c>
      <c r="B16" s="112"/>
      <c r="C16" s="112"/>
      <c r="D16" s="113"/>
    </row>
    <row r="17" spans="1:4" ht="59" thickTop="1" thickBot="1" x14ac:dyDescent="0.4">
      <c r="A17" s="17" t="s">
        <v>25</v>
      </c>
      <c r="B17" s="19" t="s">
        <v>33</v>
      </c>
      <c r="C17" s="19" t="s">
        <v>34</v>
      </c>
      <c r="D17" s="18" t="s">
        <v>35</v>
      </c>
    </row>
    <row r="18" spans="1:4" ht="15.5" thickTop="1" thickBot="1" x14ac:dyDescent="0.4">
      <c r="A18" s="60">
        <v>41579</v>
      </c>
      <c r="B18" s="61">
        <f>'Annual Increase Calc'!D49</f>
        <v>2987250</v>
      </c>
      <c r="C18" s="62">
        <f>(((B18-(31*D14))/A28)+D14)</f>
        <v>281622.79843444226</v>
      </c>
      <c r="D18" s="63">
        <f>(C18*A31)/A30</f>
        <v>25346.051859099804</v>
      </c>
    </row>
    <row r="19" spans="1:4" ht="15.5" thickTop="1" thickBot="1" x14ac:dyDescent="0.4">
      <c r="A19" s="64"/>
      <c r="B19" s="64"/>
      <c r="C19" s="64"/>
      <c r="D19" s="64"/>
    </row>
    <row r="20" spans="1:4" ht="31.5" customHeight="1" thickTop="1" x14ac:dyDescent="0.35">
      <c r="A20" s="65" t="s">
        <v>43</v>
      </c>
      <c r="B20" s="66"/>
      <c r="C20" s="114" t="s">
        <v>44</v>
      </c>
      <c r="D20" s="115"/>
    </row>
    <row r="21" spans="1:4" ht="15" thickBot="1" x14ac:dyDescent="0.4">
      <c r="A21" s="67"/>
      <c r="B21" s="68"/>
      <c r="C21" s="116" t="s">
        <v>72</v>
      </c>
      <c r="D21" s="117"/>
    </row>
    <row r="22" spans="1:4" ht="15.5" thickTop="1" thickBot="1" x14ac:dyDescent="0.4"/>
    <row r="23" spans="1:4" ht="15.5" thickTop="1" thickBot="1" x14ac:dyDescent="0.4">
      <c r="A23" s="111" t="s">
        <v>36</v>
      </c>
      <c r="B23" s="112"/>
      <c r="C23" s="112"/>
      <c r="D23" s="113"/>
    </row>
    <row r="24" spans="1:4" ht="30" thickTop="1" thickBot="1" x14ac:dyDescent="0.4">
      <c r="A24" s="69" t="s">
        <v>37</v>
      </c>
      <c r="B24" s="110" t="s">
        <v>38</v>
      </c>
      <c r="C24" s="110"/>
      <c r="D24" s="39" t="s">
        <v>39</v>
      </c>
    </row>
    <row r="25" spans="1:4" customFormat="1" ht="156.75" customHeight="1" thickTop="1" x14ac:dyDescent="0.35">
      <c r="A25" s="81">
        <v>450000</v>
      </c>
      <c r="B25" s="119" t="s">
        <v>185</v>
      </c>
      <c r="C25" s="119"/>
      <c r="D25" s="16" t="s">
        <v>40</v>
      </c>
    </row>
    <row r="26" spans="1:4" ht="58" x14ac:dyDescent="0.35">
      <c r="A26" s="70">
        <v>365</v>
      </c>
      <c r="B26" s="120" t="s">
        <v>41</v>
      </c>
      <c r="C26" s="120"/>
      <c r="D26" s="14" t="s">
        <v>28</v>
      </c>
    </row>
    <row r="27" spans="1:4" ht="95.25" customHeight="1" x14ac:dyDescent="0.35">
      <c r="A27" s="71">
        <v>12</v>
      </c>
      <c r="B27" s="121" t="s">
        <v>135</v>
      </c>
      <c r="C27" s="121"/>
      <c r="D27" s="14" t="s">
        <v>29</v>
      </c>
    </row>
    <row r="28" spans="1:4" ht="78" customHeight="1" x14ac:dyDescent="0.35">
      <c r="A28" s="71">
        <v>7</v>
      </c>
      <c r="B28" s="121" t="s">
        <v>42</v>
      </c>
      <c r="C28" s="121"/>
      <c r="D28" s="14" t="s">
        <v>34</v>
      </c>
    </row>
    <row r="29" spans="1:4" ht="29.25" customHeight="1" x14ac:dyDescent="0.35">
      <c r="A29" s="72"/>
      <c r="B29" s="122" t="s">
        <v>112</v>
      </c>
      <c r="C29" s="123"/>
      <c r="D29" s="14"/>
    </row>
    <row r="30" spans="1:4" ht="186" customHeight="1" x14ac:dyDescent="0.35">
      <c r="A30" s="71">
        <v>5</v>
      </c>
      <c r="B30" s="121" t="s">
        <v>145</v>
      </c>
      <c r="C30" s="121"/>
      <c r="D30" s="14" t="s">
        <v>35</v>
      </c>
    </row>
    <row r="31" spans="1:4" ht="91.5" customHeight="1" thickBot="1" x14ac:dyDescent="0.4">
      <c r="A31" s="73">
        <v>0.45</v>
      </c>
      <c r="B31" s="118" t="s">
        <v>123</v>
      </c>
      <c r="C31" s="118"/>
      <c r="D31" s="15" t="s">
        <v>35</v>
      </c>
    </row>
    <row r="32" spans="1:4" ht="15" thickTop="1" x14ac:dyDescent="0.35"/>
  </sheetData>
  <mergeCells count="13">
    <mergeCell ref="B31:C31"/>
    <mergeCell ref="B25:C25"/>
    <mergeCell ref="B26:C26"/>
    <mergeCell ref="B27:C27"/>
    <mergeCell ref="B28:C28"/>
    <mergeCell ref="B29:C29"/>
    <mergeCell ref="B30:C30"/>
    <mergeCell ref="B24:C24"/>
    <mergeCell ref="A1:E1"/>
    <mergeCell ref="A16:D16"/>
    <mergeCell ref="C20:D20"/>
    <mergeCell ref="C21:D21"/>
    <mergeCell ref="A23:D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workbookViewId="0">
      <pane xSplit="1" ySplit="2" topLeftCell="B3" activePane="bottomRight" state="frozen"/>
      <selection sqref="A1:E1"/>
      <selection pane="topRight" sqref="A1:E1"/>
      <selection pane="bottomLeft" sqref="A1:E1"/>
      <selection pane="bottomRight" activeCell="F58" sqref="F58"/>
    </sheetView>
  </sheetViews>
  <sheetFormatPr defaultColWidth="14.453125" defaultRowHeight="14.5" x14ac:dyDescent="0.35"/>
  <cols>
    <col min="1" max="1" width="22.54296875" customWidth="1"/>
  </cols>
  <sheetData>
    <row r="1" spans="1:8" ht="31.5" customHeight="1" x14ac:dyDescent="0.35">
      <c r="A1" s="124" t="s">
        <v>71</v>
      </c>
      <c r="B1" s="125"/>
      <c r="C1" s="125"/>
      <c r="D1" s="125"/>
      <c r="E1" s="125"/>
      <c r="H1" t="s">
        <v>206</v>
      </c>
    </row>
    <row r="2" spans="1:8" ht="56" x14ac:dyDescent="0.35">
      <c r="A2" s="3" t="s">
        <v>25</v>
      </c>
      <c r="B2" s="3" t="s">
        <v>75</v>
      </c>
      <c r="C2" s="3" t="s">
        <v>76</v>
      </c>
      <c r="D2" s="3" t="s">
        <v>77</v>
      </c>
      <c r="E2" s="3" t="s">
        <v>78</v>
      </c>
      <c r="F2" s="3" t="s">
        <v>79</v>
      </c>
    </row>
    <row r="3" spans="1:8" x14ac:dyDescent="0.35">
      <c r="A3" s="4">
        <v>41275</v>
      </c>
      <c r="B3" s="5">
        <v>228000</v>
      </c>
      <c r="C3" s="5">
        <v>157929</v>
      </c>
      <c r="D3" s="5">
        <f t="shared" ref="D3:D56" si="0">C3+B3</f>
        <v>385929</v>
      </c>
      <c r="E3" s="13">
        <f t="shared" ref="E3:E34" si="1">D3*ratio_nd_gas_elec</f>
        <v>19296.45</v>
      </c>
      <c r="F3" s="5">
        <f t="shared" ref="F3:F56" si="2">D3+E3</f>
        <v>405225.45</v>
      </c>
      <c r="G3" s="6"/>
    </row>
    <row r="4" spans="1:8" x14ac:dyDescent="0.35">
      <c r="A4" s="7">
        <v>41306</v>
      </c>
      <c r="B4" s="8">
        <v>247000</v>
      </c>
      <c r="C4" s="8">
        <v>117964</v>
      </c>
      <c r="D4" s="5">
        <f t="shared" si="0"/>
        <v>364964</v>
      </c>
      <c r="E4" s="13">
        <f t="shared" si="1"/>
        <v>18248.2</v>
      </c>
      <c r="F4" s="5">
        <f t="shared" si="2"/>
        <v>383212.2</v>
      </c>
    </row>
    <row r="5" spans="1:8" x14ac:dyDescent="0.35">
      <c r="A5" s="4">
        <v>41334</v>
      </c>
      <c r="B5" s="5">
        <v>247000</v>
      </c>
      <c r="C5" s="5">
        <v>144213</v>
      </c>
      <c r="D5" s="5">
        <f t="shared" si="0"/>
        <v>391213</v>
      </c>
      <c r="E5" s="13">
        <f t="shared" si="1"/>
        <v>19560.650000000001</v>
      </c>
      <c r="F5" s="5">
        <f t="shared" si="2"/>
        <v>410773.65</v>
      </c>
    </row>
    <row r="6" spans="1:8" x14ac:dyDescent="0.35">
      <c r="A6" s="7">
        <v>41365</v>
      </c>
      <c r="B6" s="8">
        <v>251000</v>
      </c>
      <c r="C6" s="8">
        <v>186690</v>
      </c>
      <c r="D6" s="5">
        <f t="shared" si="0"/>
        <v>437690</v>
      </c>
      <c r="E6" s="13">
        <f t="shared" si="1"/>
        <v>21884.5</v>
      </c>
      <c r="F6" s="5">
        <f t="shared" si="2"/>
        <v>459574.5</v>
      </c>
    </row>
    <row r="7" spans="1:8" x14ac:dyDescent="0.35">
      <c r="A7" s="4">
        <v>41395</v>
      </c>
      <c r="B7" s="5">
        <v>234000</v>
      </c>
      <c r="C7" s="5">
        <v>155031</v>
      </c>
      <c r="D7" s="5">
        <f t="shared" si="0"/>
        <v>389031</v>
      </c>
      <c r="E7" s="13">
        <f t="shared" si="1"/>
        <v>19451.55</v>
      </c>
      <c r="F7" s="5">
        <f t="shared" si="2"/>
        <v>408482.55</v>
      </c>
    </row>
    <row r="8" spans="1:8" x14ac:dyDescent="0.35">
      <c r="A8" s="7">
        <v>41426</v>
      </c>
      <c r="B8" s="8">
        <v>218000</v>
      </c>
      <c r="C8" s="8">
        <v>148453</v>
      </c>
      <c r="D8" s="5">
        <f t="shared" si="0"/>
        <v>366453</v>
      </c>
      <c r="E8" s="13">
        <f t="shared" si="1"/>
        <v>18322.650000000001</v>
      </c>
      <c r="F8" s="5">
        <f t="shared" si="2"/>
        <v>384775.65</v>
      </c>
    </row>
    <row r="9" spans="1:8" x14ac:dyDescent="0.35">
      <c r="A9" s="4">
        <v>41456</v>
      </c>
      <c r="B9" s="5">
        <v>232000</v>
      </c>
      <c r="C9" s="5">
        <v>160793</v>
      </c>
      <c r="D9" s="5">
        <f t="shared" si="0"/>
        <v>392793</v>
      </c>
      <c r="E9" s="13">
        <f t="shared" si="1"/>
        <v>19639.650000000001</v>
      </c>
      <c r="F9" s="5">
        <f t="shared" si="2"/>
        <v>412432.65</v>
      </c>
    </row>
    <row r="10" spans="1:8" x14ac:dyDescent="0.35">
      <c r="A10" s="7">
        <v>41487</v>
      </c>
      <c r="B10" s="8">
        <v>210000</v>
      </c>
      <c r="C10" s="8">
        <v>140749</v>
      </c>
      <c r="D10" s="5">
        <f t="shared" si="0"/>
        <v>350749</v>
      </c>
      <c r="E10" s="13">
        <f t="shared" si="1"/>
        <v>17537.45</v>
      </c>
      <c r="F10" s="5">
        <f t="shared" si="2"/>
        <v>368286.45</v>
      </c>
    </row>
    <row r="11" spans="1:8" x14ac:dyDescent="0.35">
      <c r="A11" s="4">
        <v>41518</v>
      </c>
      <c r="B11" s="5">
        <v>254000</v>
      </c>
      <c r="C11" s="5">
        <v>145414</v>
      </c>
      <c r="D11" s="5">
        <f t="shared" si="0"/>
        <v>399414</v>
      </c>
      <c r="E11" s="13">
        <f t="shared" si="1"/>
        <v>19970.7</v>
      </c>
      <c r="F11" s="5">
        <f t="shared" si="2"/>
        <v>419384.7</v>
      </c>
    </row>
    <row r="12" spans="1:8" x14ac:dyDescent="0.35">
      <c r="A12" s="7">
        <v>41548</v>
      </c>
      <c r="B12" s="8">
        <v>381186</v>
      </c>
      <c r="C12" s="8">
        <v>213589</v>
      </c>
      <c r="D12" s="5">
        <f t="shared" si="0"/>
        <v>594775</v>
      </c>
      <c r="E12" s="13">
        <f t="shared" si="1"/>
        <v>29738.75</v>
      </c>
      <c r="F12" s="5">
        <f t="shared" si="2"/>
        <v>624513.75</v>
      </c>
    </row>
    <row r="13" spans="1:8" x14ac:dyDescent="0.35">
      <c r="A13" s="4">
        <v>41579</v>
      </c>
      <c r="B13" s="5">
        <v>606061</v>
      </c>
      <c r="C13" s="5">
        <v>358799</v>
      </c>
      <c r="D13" s="5">
        <f t="shared" si="0"/>
        <v>964860</v>
      </c>
      <c r="E13" s="13">
        <f t="shared" si="1"/>
        <v>48243</v>
      </c>
      <c r="F13" s="5">
        <f t="shared" si="2"/>
        <v>1013103</v>
      </c>
    </row>
    <row r="14" spans="1:8" x14ac:dyDescent="0.35">
      <c r="A14" s="7">
        <v>41609</v>
      </c>
      <c r="B14" s="8">
        <v>309978</v>
      </c>
      <c r="C14" s="8">
        <v>260325</v>
      </c>
      <c r="D14" s="5">
        <f t="shared" si="0"/>
        <v>570303</v>
      </c>
      <c r="E14" s="13">
        <f t="shared" si="1"/>
        <v>28515.15</v>
      </c>
      <c r="F14" s="5">
        <f t="shared" si="2"/>
        <v>598818.15</v>
      </c>
    </row>
    <row r="15" spans="1:8" x14ac:dyDescent="0.35">
      <c r="A15" s="4">
        <v>41640</v>
      </c>
      <c r="B15" s="5">
        <v>214944</v>
      </c>
      <c r="C15" s="5">
        <v>188870</v>
      </c>
      <c r="D15" s="5">
        <f t="shared" si="0"/>
        <v>403814</v>
      </c>
      <c r="E15" s="13">
        <f t="shared" si="1"/>
        <v>20190.7</v>
      </c>
      <c r="F15" s="5">
        <f t="shared" si="2"/>
        <v>424004.7</v>
      </c>
    </row>
    <row r="16" spans="1:8" x14ac:dyDescent="0.35">
      <c r="A16" s="7">
        <v>41671</v>
      </c>
      <c r="B16" s="8">
        <v>253295</v>
      </c>
      <c r="C16" s="8">
        <v>169946</v>
      </c>
      <c r="D16" s="5">
        <f t="shared" si="0"/>
        <v>423241</v>
      </c>
      <c r="E16" s="13">
        <f t="shared" si="1"/>
        <v>21162.050000000003</v>
      </c>
      <c r="F16" s="5">
        <f t="shared" si="2"/>
        <v>444403.05</v>
      </c>
    </row>
    <row r="17" spans="1:6" x14ac:dyDescent="0.35">
      <c r="A17" s="4">
        <v>41699</v>
      </c>
      <c r="B17" s="5">
        <v>269497</v>
      </c>
      <c r="C17" s="5">
        <v>195773</v>
      </c>
      <c r="D17" s="5">
        <f t="shared" si="0"/>
        <v>465270</v>
      </c>
      <c r="E17" s="13">
        <f t="shared" si="1"/>
        <v>23263.5</v>
      </c>
      <c r="F17" s="5">
        <f t="shared" si="2"/>
        <v>488533.5</v>
      </c>
    </row>
    <row r="18" spans="1:6" x14ac:dyDescent="0.35">
      <c r="A18" s="7">
        <v>41730</v>
      </c>
      <c r="B18" s="8">
        <v>252047</v>
      </c>
      <c r="C18" s="8">
        <v>201512</v>
      </c>
      <c r="D18" s="5">
        <f t="shared" si="0"/>
        <v>453559</v>
      </c>
      <c r="E18" s="13">
        <f t="shared" si="1"/>
        <v>22677.95</v>
      </c>
      <c r="F18" s="5">
        <f t="shared" si="2"/>
        <v>476236.95</v>
      </c>
    </row>
    <row r="19" spans="1:6" x14ac:dyDescent="0.35">
      <c r="A19" s="4">
        <v>41760</v>
      </c>
      <c r="B19" s="5">
        <v>228628</v>
      </c>
      <c r="C19" s="5">
        <v>179604</v>
      </c>
      <c r="D19" s="5">
        <f t="shared" si="0"/>
        <v>408232</v>
      </c>
      <c r="E19" s="13">
        <f t="shared" si="1"/>
        <v>20411.600000000002</v>
      </c>
      <c r="F19" s="5">
        <f t="shared" si="2"/>
        <v>428643.6</v>
      </c>
    </row>
    <row r="20" spans="1:6" x14ac:dyDescent="0.35">
      <c r="A20" s="7">
        <v>41791</v>
      </c>
      <c r="B20" s="8">
        <v>201381</v>
      </c>
      <c r="C20" s="8">
        <v>163568</v>
      </c>
      <c r="D20" s="5">
        <f t="shared" si="0"/>
        <v>364949</v>
      </c>
      <c r="E20" s="13">
        <f t="shared" si="1"/>
        <v>18247.45</v>
      </c>
      <c r="F20" s="5">
        <f t="shared" si="2"/>
        <v>383196.45</v>
      </c>
    </row>
    <row r="21" spans="1:6" x14ac:dyDescent="0.35">
      <c r="A21" s="4">
        <v>41821</v>
      </c>
      <c r="B21" s="5">
        <v>219026</v>
      </c>
      <c r="C21" s="5">
        <v>145714</v>
      </c>
      <c r="D21" s="5">
        <f t="shared" si="0"/>
        <v>364740</v>
      </c>
      <c r="E21" s="13">
        <f t="shared" si="1"/>
        <v>18237</v>
      </c>
      <c r="F21" s="5">
        <f t="shared" si="2"/>
        <v>382977</v>
      </c>
    </row>
    <row r="22" spans="1:6" x14ac:dyDescent="0.35">
      <c r="A22" s="7">
        <v>41852</v>
      </c>
      <c r="B22" s="8">
        <v>223581</v>
      </c>
      <c r="C22" s="8">
        <v>150623</v>
      </c>
      <c r="D22" s="5">
        <f t="shared" si="0"/>
        <v>374204</v>
      </c>
      <c r="E22" s="13">
        <f t="shared" si="1"/>
        <v>18710.2</v>
      </c>
      <c r="F22" s="5">
        <f t="shared" si="2"/>
        <v>392914.2</v>
      </c>
    </row>
    <row r="23" spans="1:6" x14ac:dyDescent="0.35">
      <c r="A23" s="4">
        <v>41883</v>
      </c>
      <c r="B23" s="5">
        <v>283877</v>
      </c>
      <c r="C23" s="5">
        <v>180965</v>
      </c>
      <c r="D23" s="5">
        <f t="shared" si="0"/>
        <v>464842</v>
      </c>
      <c r="E23" s="13">
        <f t="shared" si="1"/>
        <v>23242.100000000002</v>
      </c>
      <c r="F23" s="5">
        <f t="shared" si="2"/>
        <v>488084.1</v>
      </c>
    </row>
    <row r="24" spans="1:6" x14ac:dyDescent="0.35">
      <c r="A24" s="7">
        <v>41913</v>
      </c>
      <c r="B24" s="8">
        <v>309890</v>
      </c>
      <c r="C24" s="8">
        <v>232178</v>
      </c>
      <c r="D24" s="5">
        <f t="shared" si="0"/>
        <v>542068</v>
      </c>
      <c r="E24" s="13">
        <f t="shared" si="1"/>
        <v>27103.4</v>
      </c>
      <c r="F24" s="5">
        <f t="shared" si="2"/>
        <v>569171.4</v>
      </c>
    </row>
    <row r="25" spans="1:6" x14ac:dyDescent="0.35">
      <c r="A25" s="4">
        <v>41944</v>
      </c>
      <c r="B25" s="5">
        <v>270603</v>
      </c>
      <c r="C25" s="5">
        <v>216783</v>
      </c>
      <c r="D25" s="5">
        <f t="shared" si="0"/>
        <v>487386</v>
      </c>
      <c r="E25" s="13">
        <f t="shared" si="1"/>
        <v>24369.300000000003</v>
      </c>
      <c r="F25" s="5">
        <f t="shared" si="2"/>
        <v>511755.3</v>
      </c>
    </row>
    <row r="26" spans="1:6" x14ac:dyDescent="0.35">
      <c r="A26" s="7">
        <v>41974</v>
      </c>
      <c r="B26" s="8">
        <v>311298</v>
      </c>
      <c r="C26" s="8">
        <v>250638</v>
      </c>
      <c r="D26" s="5">
        <f t="shared" si="0"/>
        <v>561936</v>
      </c>
      <c r="E26" s="13">
        <f t="shared" si="1"/>
        <v>28096.800000000003</v>
      </c>
      <c r="F26" s="5">
        <f t="shared" si="2"/>
        <v>590032.80000000005</v>
      </c>
    </row>
    <row r="27" spans="1:6" x14ac:dyDescent="0.35">
      <c r="A27" s="4">
        <v>42005</v>
      </c>
      <c r="B27" s="5">
        <v>190554</v>
      </c>
      <c r="C27" s="5">
        <v>155789</v>
      </c>
      <c r="D27" s="5">
        <f t="shared" si="0"/>
        <v>346343</v>
      </c>
      <c r="E27" s="13">
        <f t="shared" si="1"/>
        <v>17317.150000000001</v>
      </c>
      <c r="F27" s="5">
        <f t="shared" si="2"/>
        <v>363660.15</v>
      </c>
    </row>
    <row r="28" spans="1:6" x14ac:dyDescent="0.35">
      <c r="A28" s="7">
        <v>42036</v>
      </c>
      <c r="B28" s="8">
        <v>291341</v>
      </c>
      <c r="C28" s="8">
        <v>230518</v>
      </c>
      <c r="D28" s="5">
        <f t="shared" si="0"/>
        <v>521859</v>
      </c>
      <c r="E28" s="13">
        <f t="shared" si="1"/>
        <v>26092.95</v>
      </c>
      <c r="F28" s="5">
        <f t="shared" si="2"/>
        <v>547951.94999999995</v>
      </c>
    </row>
    <row r="29" spans="1:6" x14ac:dyDescent="0.35">
      <c r="A29" s="4">
        <v>42064</v>
      </c>
      <c r="B29" s="5">
        <v>382809</v>
      </c>
      <c r="C29" s="5">
        <v>304679</v>
      </c>
      <c r="D29" s="5">
        <f t="shared" si="0"/>
        <v>687488</v>
      </c>
      <c r="E29" s="13">
        <f t="shared" si="1"/>
        <v>34374.400000000001</v>
      </c>
      <c r="F29" s="5">
        <f t="shared" si="2"/>
        <v>721862.4</v>
      </c>
    </row>
    <row r="30" spans="1:6" x14ac:dyDescent="0.35">
      <c r="A30" s="7">
        <v>42095</v>
      </c>
      <c r="B30" s="8">
        <v>272996</v>
      </c>
      <c r="C30" s="8">
        <v>214556</v>
      </c>
      <c r="D30" s="5">
        <f t="shared" si="0"/>
        <v>487552</v>
      </c>
      <c r="E30" s="13">
        <f t="shared" si="1"/>
        <v>24377.600000000002</v>
      </c>
      <c r="F30" s="5">
        <f t="shared" si="2"/>
        <v>511929.59999999998</v>
      </c>
    </row>
    <row r="31" spans="1:6" x14ac:dyDescent="0.35">
      <c r="A31" s="4">
        <v>42125</v>
      </c>
      <c r="B31" s="5">
        <v>239574</v>
      </c>
      <c r="C31" s="5">
        <v>197166</v>
      </c>
      <c r="D31" s="5">
        <f t="shared" si="0"/>
        <v>436740</v>
      </c>
      <c r="E31" s="13">
        <f t="shared" si="1"/>
        <v>21837</v>
      </c>
      <c r="F31" s="5">
        <f t="shared" si="2"/>
        <v>458577</v>
      </c>
    </row>
    <row r="32" spans="1:6" x14ac:dyDescent="0.35">
      <c r="A32" s="7">
        <v>42156</v>
      </c>
      <c r="B32" s="8">
        <v>229825</v>
      </c>
      <c r="C32" s="8">
        <v>174688</v>
      </c>
      <c r="D32" s="5">
        <f t="shared" si="0"/>
        <v>404513</v>
      </c>
      <c r="E32" s="13">
        <f t="shared" si="1"/>
        <v>20225.650000000001</v>
      </c>
      <c r="F32" s="5">
        <f t="shared" si="2"/>
        <v>424738.65</v>
      </c>
    </row>
    <row r="33" spans="1:6" x14ac:dyDescent="0.35">
      <c r="A33" s="4">
        <v>42186</v>
      </c>
      <c r="B33" s="5">
        <v>239343</v>
      </c>
      <c r="C33" s="5">
        <v>192299</v>
      </c>
      <c r="D33" s="5">
        <f t="shared" si="0"/>
        <v>431642</v>
      </c>
      <c r="E33" s="13">
        <f t="shared" si="1"/>
        <v>21582.100000000002</v>
      </c>
      <c r="F33" s="5">
        <f t="shared" si="2"/>
        <v>453224.1</v>
      </c>
    </row>
    <row r="34" spans="1:6" x14ac:dyDescent="0.35">
      <c r="A34" s="7">
        <v>42217</v>
      </c>
      <c r="B34" s="8">
        <v>253099</v>
      </c>
      <c r="C34" s="8">
        <v>195183</v>
      </c>
      <c r="D34" s="5">
        <f t="shared" si="0"/>
        <v>448282</v>
      </c>
      <c r="E34" s="13">
        <f t="shared" si="1"/>
        <v>22414.100000000002</v>
      </c>
      <c r="F34" s="5">
        <f t="shared" si="2"/>
        <v>470696.1</v>
      </c>
    </row>
    <row r="35" spans="1:6" x14ac:dyDescent="0.35">
      <c r="A35" s="4">
        <v>42248</v>
      </c>
      <c r="B35" s="5">
        <v>279411</v>
      </c>
      <c r="C35" s="5">
        <v>223703</v>
      </c>
      <c r="D35" s="5">
        <f t="shared" si="0"/>
        <v>503114</v>
      </c>
      <c r="E35" s="13">
        <f t="shared" ref="E35:E56" si="3">D35*ratio_nd_gas_elec</f>
        <v>25155.7</v>
      </c>
      <c r="F35" s="5">
        <f t="shared" si="2"/>
        <v>528269.69999999995</v>
      </c>
    </row>
    <row r="36" spans="1:6" x14ac:dyDescent="0.35">
      <c r="A36" s="7">
        <v>42278</v>
      </c>
      <c r="B36" s="8">
        <v>349278</v>
      </c>
      <c r="C36" s="8">
        <v>274581</v>
      </c>
      <c r="D36" s="5">
        <f t="shared" si="0"/>
        <v>623859</v>
      </c>
      <c r="E36" s="13">
        <f t="shared" si="3"/>
        <v>31192.95</v>
      </c>
      <c r="F36" s="5">
        <f t="shared" si="2"/>
        <v>655051.94999999995</v>
      </c>
    </row>
    <row r="37" spans="1:6" x14ac:dyDescent="0.35">
      <c r="A37" s="4">
        <v>42309</v>
      </c>
      <c r="B37" s="5">
        <v>343870</v>
      </c>
      <c r="C37" s="5">
        <v>274206</v>
      </c>
      <c r="D37" s="5">
        <f t="shared" si="0"/>
        <v>618076</v>
      </c>
      <c r="E37" s="13">
        <f t="shared" si="3"/>
        <v>30903.800000000003</v>
      </c>
      <c r="F37" s="5">
        <f t="shared" si="2"/>
        <v>648979.80000000005</v>
      </c>
    </row>
    <row r="38" spans="1:6" x14ac:dyDescent="0.35">
      <c r="A38" s="7">
        <v>42339</v>
      </c>
      <c r="B38" s="8">
        <v>310293</v>
      </c>
      <c r="C38" s="8">
        <v>242630</v>
      </c>
      <c r="D38" s="5">
        <f t="shared" si="0"/>
        <v>552923</v>
      </c>
      <c r="E38" s="13">
        <f t="shared" si="3"/>
        <v>27646.15</v>
      </c>
      <c r="F38" s="5">
        <f t="shared" si="2"/>
        <v>580569.15</v>
      </c>
    </row>
    <row r="39" spans="1:6" x14ac:dyDescent="0.35">
      <c r="A39" s="4">
        <v>42370</v>
      </c>
      <c r="B39" s="5">
        <v>245922</v>
      </c>
      <c r="C39" s="5">
        <v>189143</v>
      </c>
      <c r="D39" s="5">
        <f t="shared" si="0"/>
        <v>435065</v>
      </c>
      <c r="E39" s="13">
        <f t="shared" si="3"/>
        <v>21753.25</v>
      </c>
      <c r="F39" s="5">
        <f t="shared" si="2"/>
        <v>456818.25</v>
      </c>
    </row>
    <row r="40" spans="1:6" x14ac:dyDescent="0.35">
      <c r="A40" s="7">
        <v>42401</v>
      </c>
      <c r="B40" s="8">
        <v>390645</v>
      </c>
      <c r="C40" s="8">
        <v>305057</v>
      </c>
      <c r="D40" s="5">
        <f t="shared" si="0"/>
        <v>695702</v>
      </c>
      <c r="E40" s="13">
        <f t="shared" si="3"/>
        <v>34785.1</v>
      </c>
      <c r="F40" s="5">
        <f t="shared" si="2"/>
        <v>730487.1</v>
      </c>
    </row>
    <row r="41" spans="1:6" x14ac:dyDescent="0.35">
      <c r="A41" s="4">
        <v>42430</v>
      </c>
      <c r="B41" s="5">
        <v>453964</v>
      </c>
      <c r="C41" s="5">
        <v>361399</v>
      </c>
      <c r="D41" s="5">
        <f t="shared" si="0"/>
        <v>815363</v>
      </c>
      <c r="E41" s="13">
        <f t="shared" si="3"/>
        <v>40768.15</v>
      </c>
      <c r="F41" s="5">
        <f t="shared" si="2"/>
        <v>856131.15</v>
      </c>
    </row>
    <row r="42" spans="1:6" x14ac:dyDescent="0.35">
      <c r="A42" s="7">
        <v>42461</v>
      </c>
      <c r="B42" s="8">
        <v>386456</v>
      </c>
      <c r="C42" s="8">
        <v>273751</v>
      </c>
      <c r="D42" s="5">
        <f t="shared" si="0"/>
        <v>660207</v>
      </c>
      <c r="E42" s="13">
        <f t="shared" si="3"/>
        <v>33010.35</v>
      </c>
      <c r="F42" s="5">
        <f t="shared" si="2"/>
        <v>693217.35</v>
      </c>
    </row>
    <row r="43" spans="1:6" x14ac:dyDescent="0.35">
      <c r="A43" s="4">
        <v>42491</v>
      </c>
      <c r="B43" s="5">
        <v>345146</v>
      </c>
      <c r="C43" s="5">
        <v>261324</v>
      </c>
      <c r="D43" s="5">
        <f t="shared" si="0"/>
        <v>606470</v>
      </c>
      <c r="E43" s="13">
        <f t="shared" si="3"/>
        <v>30323.5</v>
      </c>
      <c r="F43" s="5">
        <f t="shared" si="2"/>
        <v>636793.5</v>
      </c>
    </row>
    <row r="44" spans="1:6" x14ac:dyDescent="0.35">
      <c r="A44" s="7">
        <v>42522</v>
      </c>
      <c r="B44" s="8">
        <v>335879</v>
      </c>
      <c r="C44" s="8">
        <v>252712</v>
      </c>
      <c r="D44" s="5">
        <f t="shared" si="0"/>
        <v>588591</v>
      </c>
      <c r="E44" s="13">
        <f t="shared" si="3"/>
        <v>29429.550000000003</v>
      </c>
      <c r="F44" s="5">
        <f t="shared" si="2"/>
        <v>618020.55000000005</v>
      </c>
    </row>
    <row r="45" spans="1:6" x14ac:dyDescent="0.35">
      <c r="A45" s="4">
        <v>42552</v>
      </c>
      <c r="B45" s="5">
        <v>303404</v>
      </c>
      <c r="C45" s="5">
        <v>221175</v>
      </c>
      <c r="D45" s="5">
        <f t="shared" si="0"/>
        <v>524579</v>
      </c>
      <c r="E45" s="13">
        <f t="shared" si="3"/>
        <v>26228.95</v>
      </c>
      <c r="F45" s="5">
        <f t="shared" si="2"/>
        <v>550807.94999999995</v>
      </c>
    </row>
    <row r="46" spans="1:6" x14ac:dyDescent="0.35">
      <c r="A46" s="7">
        <v>42583</v>
      </c>
      <c r="B46" s="8">
        <v>310132</v>
      </c>
      <c r="C46" s="8">
        <v>209178</v>
      </c>
      <c r="D46" s="5">
        <f t="shared" si="0"/>
        <v>519310</v>
      </c>
      <c r="E46" s="13">
        <f t="shared" si="3"/>
        <v>25965.5</v>
      </c>
      <c r="F46" s="5">
        <f t="shared" si="2"/>
        <v>545275.5</v>
      </c>
    </row>
    <row r="47" spans="1:6" x14ac:dyDescent="0.35">
      <c r="A47" s="4">
        <v>42614</v>
      </c>
      <c r="B47" s="5">
        <v>349203</v>
      </c>
      <c r="C47" s="5">
        <v>271374</v>
      </c>
      <c r="D47" s="5">
        <f t="shared" si="0"/>
        <v>620577</v>
      </c>
      <c r="E47" s="13">
        <f t="shared" si="3"/>
        <v>31028.850000000002</v>
      </c>
      <c r="F47" s="5">
        <f t="shared" si="2"/>
        <v>651605.85</v>
      </c>
    </row>
    <row r="48" spans="1:6" x14ac:dyDescent="0.35">
      <c r="A48" s="7">
        <v>42644</v>
      </c>
      <c r="B48" s="8">
        <v>486878</v>
      </c>
      <c r="C48" s="8">
        <v>384023</v>
      </c>
      <c r="D48" s="5">
        <f t="shared" si="0"/>
        <v>870901</v>
      </c>
      <c r="E48" s="13">
        <f t="shared" si="3"/>
        <v>43545.05</v>
      </c>
      <c r="F48" s="5">
        <f t="shared" si="2"/>
        <v>914446.05</v>
      </c>
    </row>
    <row r="49" spans="1:6" x14ac:dyDescent="0.35">
      <c r="A49" s="4">
        <v>42675</v>
      </c>
      <c r="B49" s="5">
        <v>386585</v>
      </c>
      <c r="C49" s="5">
        <v>297468</v>
      </c>
      <c r="D49" s="5">
        <f t="shared" si="0"/>
        <v>684053</v>
      </c>
      <c r="E49" s="13">
        <f t="shared" si="3"/>
        <v>34202.65</v>
      </c>
      <c r="F49" s="5">
        <f t="shared" si="2"/>
        <v>718255.65</v>
      </c>
    </row>
    <row r="50" spans="1:6" x14ac:dyDescent="0.35">
      <c r="A50" s="7">
        <v>42705</v>
      </c>
      <c r="B50" s="8">
        <v>423068</v>
      </c>
      <c r="C50" s="8">
        <v>317740</v>
      </c>
      <c r="D50" s="5">
        <f t="shared" si="0"/>
        <v>740808</v>
      </c>
      <c r="E50" s="13">
        <f t="shared" si="3"/>
        <v>37040.400000000001</v>
      </c>
      <c r="F50" s="5">
        <f t="shared" si="2"/>
        <v>777848.4</v>
      </c>
    </row>
    <row r="51" spans="1:6" x14ac:dyDescent="0.35">
      <c r="A51" s="4">
        <v>42736</v>
      </c>
      <c r="B51" s="5">
        <v>319503</v>
      </c>
      <c r="C51" s="5">
        <v>239759</v>
      </c>
      <c r="D51" s="5">
        <f t="shared" si="0"/>
        <v>559262</v>
      </c>
      <c r="E51" s="13">
        <f t="shared" si="3"/>
        <v>27963.100000000002</v>
      </c>
      <c r="F51" s="5">
        <f t="shared" si="2"/>
        <v>587225.1</v>
      </c>
    </row>
    <row r="52" spans="1:6" x14ac:dyDescent="0.35">
      <c r="A52" s="7">
        <v>42767</v>
      </c>
      <c r="B52" s="8">
        <v>398150</v>
      </c>
      <c r="C52" s="8">
        <v>296055</v>
      </c>
      <c r="D52" s="5">
        <f t="shared" si="0"/>
        <v>694205</v>
      </c>
      <c r="E52" s="13">
        <f t="shared" si="3"/>
        <v>34710.25</v>
      </c>
      <c r="F52" s="5">
        <f t="shared" si="2"/>
        <v>728915.25</v>
      </c>
    </row>
    <row r="53" spans="1:6" x14ac:dyDescent="0.35">
      <c r="A53" s="4">
        <v>42795</v>
      </c>
      <c r="B53" s="5">
        <v>512855</v>
      </c>
      <c r="C53" s="5">
        <v>388103</v>
      </c>
      <c r="D53" s="5">
        <f t="shared" si="0"/>
        <v>900958</v>
      </c>
      <c r="E53" s="13">
        <f t="shared" si="3"/>
        <v>45047.9</v>
      </c>
      <c r="F53" s="5">
        <f t="shared" si="2"/>
        <v>946005.9</v>
      </c>
    </row>
    <row r="54" spans="1:6" x14ac:dyDescent="0.35">
      <c r="A54" s="7">
        <v>42826</v>
      </c>
      <c r="B54" s="8">
        <v>449463</v>
      </c>
      <c r="C54" s="8">
        <v>327288</v>
      </c>
      <c r="D54" s="5">
        <f t="shared" si="0"/>
        <v>776751</v>
      </c>
      <c r="E54" s="13">
        <f t="shared" si="3"/>
        <v>38837.550000000003</v>
      </c>
      <c r="F54" s="5">
        <f t="shared" si="2"/>
        <v>815588.55</v>
      </c>
    </row>
    <row r="55" spans="1:6" x14ac:dyDescent="0.35">
      <c r="A55" s="4">
        <v>42856</v>
      </c>
      <c r="B55" s="5">
        <v>414285</v>
      </c>
      <c r="C55" s="5">
        <v>304615</v>
      </c>
      <c r="D55" s="5">
        <f t="shared" si="0"/>
        <v>718900</v>
      </c>
      <c r="E55" s="13">
        <f t="shared" si="3"/>
        <v>35945</v>
      </c>
      <c r="F55" s="5">
        <f t="shared" si="2"/>
        <v>754845</v>
      </c>
    </row>
    <row r="56" spans="1:6" x14ac:dyDescent="0.35">
      <c r="A56" s="7">
        <v>42887</v>
      </c>
      <c r="B56" s="8">
        <v>379345</v>
      </c>
      <c r="C56" s="8">
        <v>310804</v>
      </c>
      <c r="D56" s="5">
        <f t="shared" si="0"/>
        <v>690149</v>
      </c>
      <c r="E56" s="13">
        <f t="shared" si="3"/>
        <v>34507.450000000004</v>
      </c>
      <c r="F56" s="5">
        <f t="shared" si="2"/>
        <v>724656.45</v>
      </c>
    </row>
    <row r="57" spans="1:6" ht="15" thickBot="1" x14ac:dyDescent="0.4"/>
    <row r="58" spans="1:6" ht="122.25" customHeight="1" thickTop="1" thickBot="1" x14ac:dyDescent="0.4">
      <c r="A58" s="9" t="s">
        <v>26</v>
      </c>
      <c r="B58" s="10">
        <v>0.05</v>
      </c>
      <c r="C58" s="126" t="s">
        <v>80</v>
      </c>
      <c r="D58" s="126"/>
    </row>
    <row r="59" spans="1:6" ht="15" thickTop="1" x14ac:dyDescent="0.35"/>
    <row r="60" spans="1:6" ht="48.75" customHeight="1" x14ac:dyDescent="0.35"/>
    <row r="61" spans="1:6" x14ac:dyDescent="0.35">
      <c r="B61" s="11"/>
    </row>
    <row r="62" spans="1:6" x14ac:dyDescent="0.35">
      <c r="B62" s="11"/>
    </row>
    <row r="63" spans="1:6" x14ac:dyDescent="0.35">
      <c r="B63" s="11"/>
    </row>
  </sheetData>
  <mergeCells count="2">
    <mergeCell ref="A1:E1"/>
    <mergeCell ref="C58:D5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
  <sheetViews>
    <sheetView topLeftCell="C47" zoomScale="70" zoomScaleNormal="70" workbookViewId="0">
      <selection activeCell="G77" sqref="G77"/>
    </sheetView>
  </sheetViews>
  <sheetFormatPr defaultRowHeight="14.5" x14ac:dyDescent="0.35"/>
  <cols>
    <col min="1" max="1" width="10.7265625" bestFit="1" customWidth="1"/>
    <col min="2" max="2" width="12.26953125" customWidth="1"/>
    <col min="3" max="3" width="11.54296875" customWidth="1"/>
    <col min="4" max="4" width="35.453125" customWidth="1"/>
    <col min="5" max="5" width="10.54296875" bestFit="1" customWidth="1"/>
    <col min="6" max="6" width="12.453125" bestFit="1" customWidth="1"/>
    <col min="7" max="7" width="15.81640625" customWidth="1"/>
    <col min="8" max="8" width="16.26953125" customWidth="1"/>
    <col min="9" max="9" width="15.26953125" customWidth="1"/>
    <col min="10" max="10" width="14.54296875" customWidth="1"/>
    <col min="11" max="11" width="14.81640625" customWidth="1"/>
    <col min="12" max="12" width="13.54296875" customWidth="1"/>
  </cols>
  <sheetData>
    <row r="1" spans="1:18" ht="19.5" thickTop="1" thickBot="1" x14ac:dyDescent="0.5">
      <c r="A1" s="127" t="s">
        <v>100</v>
      </c>
      <c r="B1" s="128"/>
      <c r="C1" s="128"/>
      <c r="D1" s="129"/>
    </row>
    <row r="2" spans="1:18" ht="58.5" thickTop="1" x14ac:dyDescent="0.35">
      <c r="B2" s="25" t="s">
        <v>94</v>
      </c>
      <c r="C2" s="25" t="s">
        <v>95</v>
      </c>
      <c r="D2" s="25" t="s">
        <v>96</v>
      </c>
    </row>
    <row r="3" spans="1:18" x14ac:dyDescent="0.35">
      <c r="A3" s="24">
        <v>42185</v>
      </c>
      <c r="B3" s="20">
        <v>3028719.75</v>
      </c>
      <c r="C3" s="21">
        <v>3000000</v>
      </c>
    </row>
    <row r="4" spans="1:18" x14ac:dyDescent="0.35">
      <c r="A4" s="24">
        <v>42369</v>
      </c>
      <c r="B4" s="20">
        <v>3336790.7999999993</v>
      </c>
      <c r="C4" s="21">
        <v>3500000</v>
      </c>
    </row>
    <row r="5" spans="1:18" x14ac:dyDescent="0.35">
      <c r="A5" s="24">
        <v>42551</v>
      </c>
      <c r="B5" s="20">
        <v>3991467.9000000004</v>
      </c>
      <c r="C5" s="21">
        <v>3900000</v>
      </c>
      <c r="D5" s="23"/>
    </row>
    <row r="6" spans="1:18" x14ac:dyDescent="0.35">
      <c r="A6" s="24">
        <v>42735</v>
      </c>
      <c r="B6" s="20">
        <v>4745464.4999999991</v>
      </c>
      <c r="C6" s="21">
        <v>4400000</v>
      </c>
      <c r="D6" s="23"/>
    </row>
    <row r="7" spans="1:18" x14ac:dyDescent="0.35">
      <c r="A7" s="24">
        <v>42916</v>
      </c>
      <c r="B7" s="20">
        <v>4557236.25</v>
      </c>
      <c r="C7" s="21">
        <v>4800000</v>
      </c>
      <c r="D7" s="26">
        <f>(C7-C3)/C3</f>
        <v>0.6</v>
      </c>
    </row>
    <row r="8" spans="1:18" ht="43.5" x14ac:dyDescent="0.35">
      <c r="A8" s="24">
        <v>43100</v>
      </c>
      <c r="B8" s="21">
        <f>C7+$G$24</f>
        <v>5250000</v>
      </c>
      <c r="D8" s="28" t="str">
        <f>A20</f>
        <v>60% increase over 24 months equates to a 6-monthly increase of 15% of the June 15 baseline</v>
      </c>
    </row>
    <row r="9" spans="1:18" x14ac:dyDescent="0.35">
      <c r="A9" s="24">
        <v>43281</v>
      </c>
      <c r="B9" s="21">
        <f t="shared" ref="B9:B14" si="0">B8+$G$24</f>
        <v>5700000</v>
      </c>
    </row>
    <row r="10" spans="1:18" x14ac:dyDescent="0.35">
      <c r="A10" s="24">
        <v>43465</v>
      </c>
      <c r="B10" s="21">
        <f t="shared" si="0"/>
        <v>6150000</v>
      </c>
    </row>
    <row r="11" spans="1:18" x14ac:dyDescent="0.35">
      <c r="A11" s="24">
        <v>43646</v>
      </c>
      <c r="B11" s="21">
        <f t="shared" si="0"/>
        <v>6600000</v>
      </c>
      <c r="E11" s="26"/>
    </row>
    <row r="12" spans="1:18" x14ac:dyDescent="0.35">
      <c r="A12" s="24">
        <v>43830</v>
      </c>
      <c r="B12" s="21">
        <f t="shared" si="0"/>
        <v>7050000</v>
      </c>
    </row>
    <row r="13" spans="1:18" x14ac:dyDescent="0.35">
      <c r="A13" s="24">
        <v>44012</v>
      </c>
      <c r="B13" s="21">
        <f t="shared" si="0"/>
        <v>7500000</v>
      </c>
    </row>
    <row r="14" spans="1:18" x14ac:dyDescent="0.35">
      <c r="A14" s="24">
        <v>44196</v>
      </c>
      <c r="B14" s="21">
        <f t="shared" si="0"/>
        <v>7950000</v>
      </c>
    </row>
    <row r="16" spans="1:18" x14ac:dyDescent="0.35">
      <c r="R16" s="23"/>
    </row>
    <row r="18" spans="1:17" x14ac:dyDescent="0.35">
      <c r="A18" s="74" t="s">
        <v>186</v>
      </c>
    </row>
    <row r="19" spans="1:17" x14ac:dyDescent="0.35">
      <c r="A19" t="s">
        <v>187</v>
      </c>
    </row>
    <row r="20" spans="1:17" x14ac:dyDescent="0.35">
      <c r="A20" t="s">
        <v>188</v>
      </c>
    </row>
    <row r="21" spans="1:17" x14ac:dyDescent="0.35">
      <c r="A21" t="s">
        <v>189</v>
      </c>
    </row>
    <row r="22" spans="1:17" x14ac:dyDescent="0.35">
      <c r="A22" s="75" t="s">
        <v>190</v>
      </c>
    </row>
    <row r="24" spans="1:17" x14ac:dyDescent="0.35">
      <c r="E24" t="s">
        <v>98</v>
      </c>
      <c r="G24" s="76">
        <v>450000</v>
      </c>
      <c r="O24" s="23"/>
      <c r="P24" s="23"/>
      <c r="Q24" s="6"/>
    </row>
    <row r="25" spans="1:17" x14ac:dyDescent="0.35">
      <c r="E25" t="s">
        <v>97</v>
      </c>
      <c r="G25" s="76">
        <v>900000</v>
      </c>
    </row>
    <row r="29" spans="1:17" ht="15" thickBot="1" x14ac:dyDescent="0.4"/>
    <row r="30" spans="1:17" ht="19.5" thickTop="1" thickBot="1" x14ac:dyDescent="0.5">
      <c r="A30" s="127" t="s">
        <v>99</v>
      </c>
      <c r="B30" s="128"/>
      <c r="C30" s="128"/>
      <c r="D30" s="129"/>
    </row>
    <row r="31" spans="1:17" ht="30" customHeight="1" thickTop="1" x14ac:dyDescent="0.35">
      <c r="A31" s="33" t="s">
        <v>105</v>
      </c>
      <c r="B31" s="35" t="s">
        <v>107</v>
      </c>
      <c r="C31" s="35" t="s">
        <v>106</v>
      </c>
      <c r="D31" s="30" t="s">
        <v>110</v>
      </c>
    </row>
    <row r="32" spans="1:17" x14ac:dyDescent="0.35">
      <c r="A32" s="31" t="s">
        <v>101</v>
      </c>
      <c r="B32" s="37">
        <v>1</v>
      </c>
      <c r="C32" s="20">
        <f>MAX('Switching Stats 2013-17'!F3:F8)</f>
        <v>459574.5</v>
      </c>
      <c r="D32" s="21">
        <v>410000</v>
      </c>
    </row>
    <row r="33" spans="1:5" x14ac:dyDescent="0.35">
      <c r="A33" s="31" t="s">
        <v>102</v>
      </c>
      <c r="B33" s="37">
        <v>2</v>
      </c>
      <c r="C33" s="20"/>
      <c r="D33" s="21">
        <f>D32+$G$60</f>
        <v>477500</v>
      </c>
      <c r="E33" s="34">
        <v>1013103</v>
      </c>
    </row>
    <row r="34" spans="1:5" x14ac:dyDescent="0.35">
      <c r="A34" s="31" t="s">
        <v>103</v>
      </c>
      <c r="B34" s="37">
        <v>3</v>
      </c>
      <c r="C34" s="20">
        <f>MAX('Switching Stats 2013-17'!F15:F20)</f>
        <v>488533.5</v>
      </c>
      <c r="D34" s="21">
        <f t="shared" ref="D34:D47" si="1">D33+$G$60</f>
        <v>545000</v>
      </c>
    </row>
    <row r="35" spans="1:5" x14ac:dyDescent="0.35">
      <c r="A35" s="31" t="s">
        <v>104</v>
      </c>
      <c r="B35" s="37">
        <v>4</v>
      </c>
      <c r="C35" s="20">
        <f>MAX('Switching Stats 2013-17'!F21:F26)</f>
        <v>590032.80000000005</v>
      </c>
      <c r="D35" s="21">
        <f t="shared" si="1"/>
        <v>612500</v>
      </c>
    </row>
    <row r="36" spans="1:5" x14ac:dyDescent="0.35">
      <c r="A36" s="31" t="s">
        <v>90</v>
      </c>
      <c r="B36" s="37">
        <v>5</v>
      </c>
      <c r="C36" s="20">
        <f>MAX('Switching Stats 2013-17'!F27:F32)</f>
        <v>721862.4</v>
      </c>
      <c r="D36" s="21">
        <f t="shared" si="1"/>
        <v>680000</v>
      </c>
    </row>
    <row r="37" spans="1:5" x14ac:dyDescent="0.35">
      <c r="A37" s="31" t="s">
        <v>91</v>
      </c>
      <c r="B37" s="37">
        <v>6</v>
      </c>
      <c r="C37" s="20">
        <f>MAX('Switching Stats 2013-17'!F33:F38)</f>
        <v>655051.94999999995</v>
      </c>
      <c r="D37" s="21">
        <f t="shared" si="1"/>
        <v>747500</v>
      </c>
    </row>
    <row r="38" spans="1:5" x14ac:dyDescent="0.35">
      <c r="A38" s="31" t="s">
        <v>92</v>
      </c>
      <c r="B38" s="37">
        <v>7</v>
      </c>
      <c r="C38" s="20">
        <f>MAX('Switching Stats 2013-17'!F39:F44)</f>
        <v>856131.15</v>
      </c>
      <c r="D38" s="21">
        <f t="shared" si="1"/>
        <v>815000</v>
      </c>
    </row>
    <row r="39" spans="1:5" x14ac:dyDescent="0.35">
      <c r="A39" s="31" t="s">
        <v>93</v>
      </c>
      <c r="B39" s="37">
        <v>8</v>
      </c>
      <c r="C39" s="20">
        <f>MAX('Switching Stats 2013-17'!F45:F50)</f>
        <v>914446.05</v>
      </c>
      <c r="D39" s="21">
        <f t="shared" si="1"/>
        <v>882500</v>
      </c>
    </row>
    <row r="40" spans="1:5" x14ac:dyDescent="0.35">
      <c r="A40" s="31" t="s">
        <v>82</v>
      </c>
      <c r="B40" s="37">
        <v>9</v>
      </c>
      <c r="C40" s="20">
        <f>MAX('Switching Stats 2013-17'!F51:F56)</f>
        <v>946005.9</v>
      </c>
      <c r="D40" s="21">
        <f t="shared" si="1"/>
        <v>950000</v>
      </c>
      <c r="E40" t="s">
        <v>191</v>
      </c>
    </row>
    <row r="41" spans="1:5" x14ac:dyDescent="0.35">
      <c r="A41" s="31" t="s">
        <v>83</v>
      </c>
      <c r="B41" s="37"/>
      <c r="C41" s="32"/>
      <c r="D41" s="21">
        <f t="shared" si="1"/>
        <v>1017500</v>
      </c>
    </row>
    <row r="42" spans="1:5" x14ac:dyDescent="0.35">
      <c r="A42" s="31" t="s">
        <v>84</v>
      </c>
      <c r="B42" s="37"/>
      <c r="C42" s="32"/>
      <c r="D42" s="21">
        <f t="shared" si="1"/>
        <v>1085000</v>
      </c>
    </row>
    <row r="43" spans="1:5" x14ac:dyDescent="0.35">
      <c r="A43" s="31" t="s">
        <v>85</v>
      </c>
      <c r="B43" s="37"/>
      <c r="C43" s="32"/>
      <c r="D43" s="21">
        <f t="shared" si="1"/>
        <v>1152500</v>
      </c>
    </row>
    <row r="44" spans="1:5" x14ac:dyDescent="0.35">
      <c r="A44" s="31" t="s">
        <v>86</v>
      </c>
      <c r="B44" s="37"/>
      <c r="C44" s="32"/>
      <c r="D44" s="21">
        <f t="shared" si="1"/>
        <v>1220000</v>
      </c>
    </row>
    <row r="45" spans="1:5" x14ac:dyDescent="0.35">
      <c r="A45" s="31" t="s">
        <v>87</v>
      </c>
      <c r="B45" s="37"/>
      <c r="C45" s="32"/>
      <c r="D45" s="21">
        <f t="shared" si="1"/>
        <v>1287500</v>
      </c>
    </row>
    <row r="46" spans="1:5" x14ac:dyDescent="0.35">
      <c r="A46" s="31" t="s">
        <v>88</v>
      </c>
      <c r="B46" s="36"/>
      <c r="C46" s="32"/>
      <c r="D46" s="21">
        <f t="shared" si="1"/>
        <v>1355000</v>
      </c>
    </row>
    <row r="47" spans="1:5" x14ac:dyDescent="0.35">
      <c r="A47" s="31" t="s">
        <v>89</v>
      </c>
      <c r="B47" s="36"/>
      <c r="C47" s="32"/>
      <c r="D47" s="21">
        <f t="shared" si="1"/>
        <v>1422500</v>
      </c>
    </row>
    <row r="48" spans="1:5" ht="15" thickBot="1" x14ac:dyDescent="0.4"/>
    <row r="49" spans="1:7" ht="15.5" thickTop="1" thickBot="1" x14ac:dyDescent="0.4">
      <c r="B49" s="29"/>
      <c r="C49" s="40" t="s">
        <v>111</v>
      </c>
      <c r="D49" s="21">
        <f>D47*G62</f>
        <v>2987250</v>
      </c>
    </row>
    <row r="50" spans="1:7" ht="15" thickTop="1" x14ac:dyDescent="0.35"/>
    <row r="52" spans="1:7" x14ac:dyDescent="0.35">
      <c r="A52" s="74" t="s">
        <v>192</v>
      </c>
    </row>
    <row r="53" spans="1:7" x14ac:dyDescent="0.35">
      <c r="A53" t="s">
        <v>193</v>
      </c>
    </row>
    <row r="54" spans="1:7" x14ac:dyDescent="0.35">
      <c r="A54" t="s">
        <v>194</v>
      </c>
    </row>
    <row r="55" spans="1:7" x14ac:dyDescent="0.35">
      <c r="A55" t="s">
        <v>195</v>
      </c>
    </row>
    <row r="56" spans="1:7" x14ac:dyDescent="0.35">
      <c r="A56" s="38" t="s">
        <v>108</v>
      </c>
      <c r="G56" s="77"/>
    </row>
    <row r="57" spans="1:7" x14ac:dyDescent="0.35">
      <c r="A57" s="38" t="s">
        <v>109</v>
      </c>
    </row>
    <row r="58" spans="1:7" x14ac:dyDescent="0.35">
      <c r="A58" s="75" t="s">
        <v>196</v>
      </c>
    </row>
    <row r="60" spans="1:7" x14ac:dyDescent="0.35">
      <c r="E60" t="s">
        <v>197</v>
      </c>
      <c r="G60" s="78">
        <v>67500</v>
      </c>
    </row>
    <row r="61" spans="1:7" x14ac:dyDescent="0.35">
      <c r="E61" t="s">
        <v>97</v>
      </c>
      <c r="G61" s="78">
        <v>135000</v>
      </c>
    </row>
    <row r="62" spans="1:7" x14ac:dyDescent="0.35">
      <c r="E62" t="s">
        <v>198</v>
      </c>
      <c r="G62" s="41">
        <v>2.1</v>
      </c>
    </row>
    <row r="64" spans="1:7" ht="15" thickBot="1" x14ac:dyDescent="0.4"/>
    <row r="65" spans="1:9" ht="19.5" thickTop="1" thickBot="1" x14ac:dyDescent="0.5">
      <c r="A65" s="127" t="s">
        <v>120</v>
      </c>
      <c r="B65" s="128"/>
      <c r="C65" s="128"/>
      <c r="D65" s="129"/>
    </row>
    <row r="66" spans="1:9" s="79" customFormat="1" ht="58.5" thickTop="1" x14ac:dyDescent="0.35">
      <c r="A66" s="79" t="s">
        <v>27</v>
      </c>
      <c r="C66" s="79" t="s">
        <v>199</v>
      </c>
      <c r="D66" s="79" t="s">
        <v>200</v>
      </c>
      <c r="E66" s="79" t="s">
        <v>121</v>
      </c>
      <c r="F66" s="79" t="s">
        <v>201</v>
      </c>
      <c r="G66" s="79" t="s">
        <v>137</v>
      </c>
      <c r="H66" s="79" t="s">
        <v>202</v>
      </c>
    </row>
    <row r="67" spans="1:9" x14ac:dyDescent="0.35">
      <c r="A67">
        <v>2013</v>
      </c>
      <c r="B67">
        <v>1</v>
      </c>
      <c r="C67" s="20">
        <v>110000</v>
      </c>
      <c r="D67">
        <v>106500</v>
      </c>
    </row>
    <row r="68" spans="1:9" x14ac:dyDescent="0.35">
      <c r="A68">
        <v>2014</v>
      </c>
      <c r="B68">
        <v>2</v>
      </c>
      <c r="C68" s="20">
        <v>115000</v>
      </c>
      <c r="D68">
        <f>D67+$G$82</f>
        <v>118125</v>
      </c>
    </row>
    <row r="69" spans="1:9" x14ac:dyDescent="0.35">
      <c r="A69">
        <v>2015</v>
      </c>
      <c r="B69">
        <v>3</v>
      </c>
      <c r="C69" s="20">
        <v>130000</v>
      </c>
      <c r="D69">
        <f t="shared" ref="D69:D71" si="2">D68+$G$82</f>
        <v>129750</v>
      </c>
      <c r="G69" s="20">
        <v>53700000</v>
      </c>
    </row>
    <row r="70" spans="1:9" x14ac:dyDescent="0.35">
      <c r="A70">
        <v>2016</v>
      </c>
      <c r="B70">
        <v>4</v>
      </c>
      <c r="C70" s="20">
        <v>140000</v>
      </c>
      <c r="D70">
        <f t="shared" si="2"/>
        <v>141375</v>
      </c>
      <c r="F70" s="21">
        <f>$E$71*C70</f>
        <v>280000</v>
      </c>
      <c r="G70" s="21">
        <f>G69+F70</f>
        <v>53980000</v>
      </c>
      <c r="H70">
        <f>F70/G70%</f>
        <v>0.51871063356798819</v>
      </c>
    </row>
    <row r="71" spans="1:9" x14ac:dyDescent="0.35">
      <c r="A71">
        <v>2017</v>
      </c>
      <c r="B71">
        <v>5</v>
      </c>
      <c r="C71" s="20">
        <v>155000</v>
      </c>
      <c r="D71">
        <f t="shared" si="2"/>
        <v>153000</v>
      </c>
      <c r="E71">
        <v>2</v>
      </c>
      <c r="F71" s="21">
        <f>$E$71*C71</f>
        <v>310000</v>
      </c>
      <c r="G71" s="21">
        <f>G70+F71</f>
        <v>54290000</v>
      </c>
      <c r="H71">
        <f t="shared" ref="H71:H74" si="3">F71/G71%</f>
        <v>0.57100755203536568</v>
      </c>
    </row>
    <row r="72" spans="1:9" x14ac:dyDescent="0.35">
      <c r="A72">
        <v>2018</v>
      </c>
      <c r="B72">
        <v>6</v>
      </c>
      <c r="C72" s="21">
        <f>D71+$G$82</f>
        <v>164625</v>
      </c>
      <c r="F72" s="21">
        <f>$E$71*C72</f>
        <v>329250</v>
      </c>
      <c r="G72" s="21">
        <f>G71+F72</f>
        <v>54619250</v>
      </c>
      <c r="H72">
        <f t="shared" si="3"/>
        <v>0.60280944904955669</v>
      </c>
    </row>
    <row r="73" spans="1:9" x14ac:dyDescent="0.35">
      <c r="A73">
        <v>2019</v>
      </c>
      <c r="B73">
        <v>7</v>
      </c>
      <c r="C73" s="21">
        <f>C72+$G$82</f>
        <v>176250</v>
      </c>
      <c r="F73" s="21">
        <f>$E$71*C73</f>
        <v>352500</v>
      </c>
      <c r="G73" s="21">
        <f>G72+F73</f>
        <v>54971750</v>
      </c>
      <c r="H73">
        <f t="shared" si="3"/>
        <v>0.64123845429697979</v>
      </c>
    </row>
    <row r="74" spans="1:9" x14ac:dyDescent="0.35">
      <c r="A74">
        <v>2020</v>
      </c>
      <c r="B74">
        <v>8</v>
      </c>
      <c r="C74" s="21">
        <f>C73+$G$82</f>
        <v>187875</v>
      </c>
      <c r="F74" s="21">
        <f>$E$71*C74</f>
        <v>375750</v>
      </c>
      <c r="G74" s="21">
        <f>G73+F74</f>
        <v>55347500</v>
      </c>
      <c r="H74">
        <f t="shared" si="3"/>
        <v>0.67889245223361494</v>
      </c>
    </row>
    <row r="75" spans="1:9" ht="18.5" x14ac:dyDescent="0.45">
      <c r="A75" s="80"/>
      <c r="B75" s="80"/>
      <c r="D75" s="80"/>
      <c r="E75" s="80"/>
    </row>
    <row r="76" spans="1:9" ht="18.5" x14ac:dyDescent="0.45">
      <c r="A76" s="80"/>
      <c r="B76" s="80"/>
      <c r="C76" s="80"/>
      <c r="D76" s="80"/>
    </row>
    <row r="77" spans="1:9" ht="18.5" x14ac:dyDescent="0.45">
      <c r="A77" s="74" t="s">
        <v>210</v>
      </c>
      <c r="B77" s="80"/>
      <c r="C77" s="80"/>
      <c r="D77" s="80"/>
    </row>
    <row r="78" spans="1:9" ht="18.5" x14ac:dyDescent="0.45">
      <c r="A78" t="s">
        <v>203</v>
      </c>
      <c r="B78" s="80"/>
      <c r="C78" s="80"/>
      <c r="D78" s="80"/>
    </row>
    <row r="79" spans="1:9" ht="18.5" x14ac:dyDescent="0.45">
      <c r="A79" t="s">
        <v>204</v>
      </c>
      <c r="B79" s="80"/>
      <c r="C79" s="80"/>
      <c r="D79" s="80"/>
      <c r="I79" s="23"/>
    </row>
    <row r="80" spans="1:9" ht="18.5" x14ac:dyDescent="0.45">
      <c r="A80" t="s">
        <v>205</v>
      </c>
      <c r="B80" s="80"/>
      <c r="C80" s="80"/>
      <c r="D80" s="80"/>
      <c r="I80" s="23"/>
    </row>
    <row r="81" spans="1:7" ht="18.5" x14ac:dyDescent="0.45">
      <c r="A81" s="75" t="s">
        <v>207</v>
      </c>
      <c r="B81" s="80"/>
      <c r="C81" s="80"/>
      <c r="D81" s="80"/>
    </row>
    <row r="82" spans="1:7" ht="18.5" x14ac:dyDescent="0.45">
      <c r="A82" s="80"/>
      <c r="B82" s="80"/>
      <c r="C82" s="80"/>
      <c r="D82" s="80"/>
      <c r="E82" t="s">
        <v>97</v>
      </c>
      <c r="G82" s="78">
        <v>11625</v>
      </c>
    </row>
    <row r="83" spans="1:7" ht="18.5" x14ac:dyDescent="0.45">
      <c r="A83" s="80"/>
      <c r="B83" s="80"/>
      <c r="C83" s="80"/>
      <c r="D83" s="80"/>
    </row>
    <row r="84" spans="1:7" ht="18.5" x14ac:dyDescent="0.45">
      <c r="A84" s="80"/>
      <c r="B84" s="80"/>
      <c r="C84" s="80"/>
      <c r="D84" s="80"/>
    </row>
  </sheetData>
  <mergeCells count="3">
    <mergeCell ref="A1:D1"/>
    <mergeCell ref="A30:D30"/>
    <mergeCell ref="A65:D65"/>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7:G17"/>
  <sheetViews>
    <sheetView workbookViewId="0">
      <selection activeCell="D9" sqref="D9:G15"/>
    </sheetView>
  </sheetViews>
  <sheetFormatPr defaultRowHeight="14.5" x14ac:dyDescent="0.35"/>
  <cols>
    <col min="4" max="4" width="28.453125" customWidth="1"/>
    <col min="5" max="5" width="13.1796875" customWidth="1"/>
    <col min="6" max="6" width="13.453125" customWidth="1"/>
    <col min="7" max="7" width="15.81640625" customWidth="1"/>
  </cols>
  <sheetData>
    <row r="7" spans="4:7" ht="15" thickBot="1" x14ac:dyDescent="0.4"/>
    <row r="8" spans="4:7" ht="15" thickTop="1" x14ac:dyDescent="0.35">
      <c r="D8" s="43" t="s">
        <v>124</v>
      </c>
    </row>
    <row r="9" spans="4:7" ht="46.5" customHeight="1" x14ac:dyDescent="0.35">
      <c r="D9" s="44" t="s">
        <v>126</v>
      </c>
      <c r="E9" s="44" t="s">
        <v>125</v>
      </c>
      <c r="F9" s="44" t="s">
        <v>127</v>
      </c>
      <c r="G9" s="27" t="s">
        <v>128</v>
      </c>
    </row>
    <row r="10" spans="4:7" x14ac:dyDescent="0.35">
      <c r="D10" s="45">
        <v>5</v>
      </c>
      <c r="E10" s="45">
        <v>9</v>
      </c>
      <c r="F10" s="45">
        <f>D10*E10</f>
        <v>45</v>
      </c>
      <c r="G10" s="45" t="s">
        <v>129</v>
      </c>
    </row>
    <row r="11" spans="4:7" ht="29" x14ac:dyDescent="0.35">
      <c r="D11" s="45">
        <v>2</v>
      </c>
      <c r="E11" s="45">
        <v>7</v>
      </c>
      <c r="F11" s="45">
        <f t="shared" ref="F11:F15" si="0">D11*E11</f>
        <v>14</v>
      </c>
      <c r="G11" s="46" t="s">
        <v>130</v>
      </c>
    </row>
    <row r="12" spans="4:7" ht="29" x14ac:dyDescent="0.35">
      <c r="D12" s="45">
        <v>4</v>
      </c>
      <c r="E12" s="45">
        <v>6</v>
      </c>
      <c r="F12" s="45">
        <f t="shared" si="0"/>
        <v>24</v>
      </c>
      <c r="G12" s="46" t="s">
        <v>131</v>
      </c>
    </row>
    <row r="13" spans="4:7" ht="29" x14ac:dyDescent="0.35">
      <c r="D13" s="45">
        <v>2</v>
      </c>
      <c r="E13" s="45">
        <v>4</v>
      </c>
      <c r="F13" s="45">
        <f t="shared" si="0"/>
        <v>8</v>
      </c>
      <c r="G13" s="46" t="s">
        <v>132</v>
      </c>
    </row>
    <row r="14" spans="4:7" x14ac:dyDescent="0.35">
      <c r="D14" s="45">
        <v>3</v>
      </c>
      <c r="E14" s="45">
        <v>2</v>
      </c>
      <c r="F14" s="45">
        <f t="shared" si="0"/>
        <v>6</v>
      </c>
      <c r="G14" s="45" t="s">
        <v>133</v>
      </c>
    </row>
    <row r="15" spans="4:7" ht="29" x14ac:dyDescent="0.35">
      <c r="D15" s="45">
        <v>3</v>
      </c>
      <c r="E15" s="45">
        <v>1</v>
      </c>
      <c r="F15" s="45">
        <f t="shared" si="0"/>
        <v>3</v>
      </c>
      <c r="G15" s="46" t="s">
        <v>134</v>
      </c>
    </row>
    <row r="16" spans="4:7" x14ac:dyDescent="0.35">
      <c r="D16" s="42">
        <f>SUM(D10:D15)</f>
        <v>19</v>
      </c>
      <c r="E16" s="42"/>
      <c r="F16" s="42">
        <f>SUM(F10:F15)</f>
        <v>100</v>
      </c>
      <c r="G16" s="42"/>
    </row>
    <row r="17" spans="4:7" x14ac:dyDescent="0.35">
      <c r="D17" s="42"/>
      <c r="E17" s="42"/>
      <c r="F17" s="42"/>
      <c r="G17" s="42"/>
    </row>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dvAspect="DVASPECT_ICON" shapeId="6148" r:id="rId4">
          <objectPr defaultSize="0" r:id="rId5">
            <anchor moveWithCells="1">
              <from>
                <xdr:col>1</xdr:col>
                <xdr:colOff>0</xdr:colOff>
                <xdr:row>7</xdr:row>
                <xdr:rowOff>0</xdr:rowOff>
              </from>
              <to>
                <xdr:col>2</xdr:col>
                <xdr:colOff>304800</xdr:colOff>
                <xdr:row>8</xdr:row>
                <xdr:rowOff>571500</xdr:rowOff>
              </to>
            </anchor>
          </objectPr>
        </oleObject>
      </mc:Choice>
      <mc:Fallback>
        <oleObject progId="Document" dvAspect="DVASPECT_ICON" shapeId="6148" r:id="rId4"/>
      </mc:Fallback>
    </mc:AlternateContent>
    <mc:AlternateContent xmlns:mc="http://schemas.openxmlformats.org/markup-compatibility/2006">
      <mc:Choice Requires="x14">
        <oleObject progId="Acrobat Document" dvAspect="DVASPECT_ICON" shapeId="6149" r:id="rId6">
          <objectPr defaultSize="0" r:id="rId7">
            <anchor moveWithCells="1">
              <from>
                <xdr:col>1</xdr:col>
                <xdr:colOff>0</xdr:colOff>
                <xdr:row>1</xdr:row>
                <xdr:rowOff>0</xdr:rowOff>
              </from>
              <to>
                <xdr:col>2</xdr:col>
                <xdr:colOff>304800</xdr:colOff>
                <xdr:row>4</xdr:row>
                <xdr:rowOff>114300</xdr:rowOff>
              </to>
            </anchor>
          </objectPr>
        </oleObject>
      </mc:Choice>
      <mc:Fallback>
        <oleObject progId="Acrobat Document" dvAspect="DVASPECT_ICON" shapeId="6149"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5" sqref="A5:B5"/>
    </sheetView>
  </sheetViews>
  <sheetFormatPr defaultRowHeight="14.5" x14ac:dyDescent="0.35"/>
  <cols>
    <col min="1" max="1" width="27.26953125" style="97" customWidth="1"/>
    <col min="2" max="2" width="25.26953125" bestFit="1" customWidth="1"/>
    <col min="3" max="3" width="55" style="12" customWidth="1"/>
  </cols>
  <sheetData>
    <row r="1" spans="1:3" s="74" customFormat="1" x14ac:dyDescent="0.35">
      <c r="A1" s="98" t="s">
        <v>247</v>
      </c>
      <c r="B1" s="99" t="s">
        <v>246</v>
      </c>
      <c r="C1" s="100" t="s">
        <v>248</v>
      </c>
    </row>
    <row r="2" spans="1:3" ht="29" x14ac:dyDescent="0.35">
      <c r="A2" s="98" t="s">
        <v>250</v>
      </c>
      <c r="B2" s="34">
        <f>'Volume Calculation, Assumptions'!C14</f>
        <v>15450000</v>
      </c>
      <c r="C2" s="101" t="s">
        <v>249</v>
      </c>
    </row>
    <row r="3" spans="1:3" ht="58" x14ac:dyDescent="0.35">
      <c r="A3" s="98" t="s">
        <v>251</v>
      </c>
      <c r="B3" s="34">
        <f>B2*1.05</f>
        <v>16222500</v>
      </c>
      <c r="C3" s="101" t="s">
        <v>252</v>
      </c>
    </row>
    <row r="4" spans="1:3" ht="29" x14ac:dyDescent="0.35">
      <c r="A4" s="98" t="s">
        <v>253</v>
      </c>
      <c r="B4" s="34">
        <f>B3*1.1*1.1*1.1*1.1*1.1</f>
        <v>26126498.475000005</v>
      </c>
      <c r="C4" s="101" t="s">
        <v>254</v>
      </c>
    </row>
    <row r="5" spans="1:3" x14ac:dyDescent="0.35">
      <c r="A5" s="97" t="s">
        <v>255</v>
      </c>
      <c r="B5" s="6">
        <f>B4/B2</f>
        <v>1.6910355000000004</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haredContentType xmlns="Microsoft.SharePoint.Taxonomy.ContentTypeSync" SourceId="c538eb9a-88be-44bd-9aac-4852ac9c0727" ContentTypeId="0x01010005A1BCBC03C9478DA86E4C46905B857B" PreviousValue="false"/>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DCC Document" ma:contentTypeID="0x01010005A1BCBC03C9478DA86E4C46905B857B00FC4B236DAC455447B0CE9B0AFFEB4B98" ma:contentTypeVersion="56" ma:contentTypeDescription="DCC Document Content Type" ma:contentTypeScope="" ma:versionID="ad784561df29c111dc29bd51eeaafc05">
  <xsd:schema xmlns:xsd="http://www.w3.org/2001/XMLSchema" xmlns:xs="http://www.w3.org/2001/XMLSchema" xmlns:p="http://schemas.microsoft.com/office/2006/metadata/properties" xmlns:ns2="dc66c712-1ecc-44b3-afdb-a3299a91424e" xmlns:ns3="09778cf9-7beb-4936-af83-0d410385dc2c" xmlns:ns4="5a21664d-21e8-4da5-b4c4-fd982a3f26b8" xmlns:ns5="73cdd3e0-78ca-4def-969c-b957866b4813" targetNamespace="http://schemas.microsoft.com/office/2006/metadata/properties" ma:root="true" ma:fieldsID="75a1a86953032525caaa413222f91ad7" ns2:_="" ns3:_="" ns4:_="" ns5:_="">
    <xsd:import namespace="dc66c712-1ecc-44b3-afdb-a3299a91424e"/>
    <xsd:import namespace="09778cf9-7beb-4936-af83-0d410385dc2c"/>
    <xsd:import namespace="5a21664d-21e8-4da5-b4c4-fd982a3f26b8"/>
    <xsd:import namespace="73cdd3e0-78ca-4def-969c-b957866b4813"/>
    <xsd:element name="properties">
      <xsd:complexType>
        <xsd:sequence>
          <xsd:element name="documentManagement">
            <xsd:complexType>
              <xsd:all>
                <xsd:element ref="ns2:SmartDCCSecurityClassificationTaxHTField0" minOccurs="0"/>
                <xsd:element ref="ns2:SmartDCCFunctionTaxHTField0" minOccurs="0"/>
                <xsd:element ref="ns2:SmartDCCDocumentTypeTaxHTField0" minOccurs="0"/>
                <xsd:element ref="ns2:SmartDCCOrganisationTaxHTField0" minOccurs="0"/>
                <xsd:element ref="ns2:SmartDCCDescription" minOccurs="0"/>
                <xsd:element ref="ns2:SmartDCCOwner" minOccurs="0"/>
                <xsd:element ref="ns2:TaxKeywordTaxHTField" minOccurs="0"/>
                <xsd:element ref="ns2:TaxCatchAll" minOccurs="0"/>
                <xsd:element ref="ns2:TaxCatchAllLabel" minOccurs="0"/>
                <xsd:element ref="ns2:e77b8c9b053541d682be06521c9f1825" minOccurs="0"/>
                <xsd:element ref="ns3:SharedWithUsers" minOccurs="0"/>
                <xsd:element ref="ns3:SharedWithDetails" minOccurs="0"/>
                <xsd:element ref="ns4:LastSharedByUser" minOccurs="0"/>
                <xsd:element ref="ns4:LastSharedByTime" minOccurs="0"/>
                <xsd:element ref="ns5:MediaServiceMetadata" minOccurs="0"/>
                <xsd:element ref="ns5:MediaServiceFastMetadata" minOccurs="0"/>
                <xsd:element ref="ns5:MediaServiceAutoTags" minOccurs="0"/>
                <xsd:element ref="ns5:MediaServiceDateTaken" minOccurs="0"/>
                <xsd:element ref="ns5:MediaServiceOCR"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66c712-1ecc-44b3-afdb-a3299a91424e" elementFormDefault="qualified">
    <xsd:import namespace="http://schemas.microsoft.com/office/2006/documentManagement/types"/>
    <xsd:import namespace="http://schemas.microsoft.com/office/infopath/2007/PartnerControls"/>
    <xsd:element name="SmartDCCSecurityClassificationTaxHTField0" ma:index="8" nillable="true" ma:taxonomy="true" ma:internalName="SmartDCCSecurityClassificationTaxHTField0" ma:taxonomyFieldName="SmartDCCSecurityClassification" ma:displayName="Security Classification" ma:fieldId="{741001b0-fba5-406c-931f-d73d0b477367}" ma:sspId="c538eb9a-88be-44bd-9aac-4852ac9c0727" ma:termSetId="59549b20-0bdd-481f-91a7-af2e6fd79198" ma:anchorId="00000000-0000-0000-0000-000000000000" ma:open="false" ma:isKeyword="false">
      <xsd:complexType>
        <xsd:sequence>
          <xsd:element ref="pc:Terms" minOccurs="0" maxOccurs="1"/>
        </xsd:sequence>
      </xsd:complexType>
    </xsd:element>
    <xsd:element name="SmartDCCFunctionTaxHTField0" ma:index="10" nillable="true" ma:taxonomy="true" ma:internalName="SmartDCCFunctionTaxHTField0" ma:taxonomyFieldName="SmartDCCFunction" ma:displayName="Function" ma:fieldId="{cb5e1249-2b07-409b-a531-37d473530b70}" ma:sspId="c538eb9a-88be-44bd-9aac-4852ac9c0727" ma:termSetId="1881f6d6-171f-4f1e-a9c9-ff9237e34d4b" ma:anchorId="00000000-0000-0000-0000-000000000000" ma:open="false" ma:isKeyword="false">
      <xsd:complexType>
        <xsd:sequence>
          <xsd:element ref="pc:Terms" minOccurs="0" maxOccurs="1"/>
        </xsd:sequence>
      </xsd:complexType>
    </xsd:element>
    <xsd:element name="SmartDCCDocumentTypeTaxHTField0" ma:index="12" nillable="true" ma:taxonomy="true" ma:internalName="SmartDCCDocumentTypeTaxHTField0" ma:taxonomyFieldName="SmartDCCDocumentType" ma:displayName="Document Type" ma:fieldId="{2aded1a2-999b-4b2c-8729-ec6410c2d8a4}" ma:sspId="c538eb9a-88be-44bd-9aac-4852ac9c0727" ma:termSetId="07111426-f3e4-4c85-84d5-b8db9132d477" ma:anchorId="00000000-0000-0000-0000-000000000000" ma:open="false" ma:isKeyword="false">
      <xsd:complexType>
        <xsd:sequence>
          <xsd:element ref="pc:Terms" minOccurs="0" maxOccurs="1"/>
        </xsd:sequence>
      </xsd:complexType>
    </xsd:element>
    <xsd:element name="SmartDCCOrganisationTaxHTField0" ma:index="14" nillable="true" ma:taxonomy="true" ma:internalName="SmartDCCOrganisationTaxHTField0" ma:taxonomyFieldName="SmartDCCOrganisation" ma:displayName="Organisation" ma:fieldId="{d30944ae-58ec-4272-8d93-41b2bb968d59}" ma:sspId="c538eb9a-88be-44bd-9aac-4852ac9c0727" ma:termSetId="07cfbcfd-a7aa-4245-86f9-beb2d0e73a4f" ma:anchorId="00000000-0000-0000-0000-000000000000" ma:open="false" ma:isKeyword="false">
      <xsd:complexType>
        <xsd:sequence>
          <xsd:element ref="pc:Terms" minOccurs="0" maxOccurs="1"/>
        </xsd:sequence>
      </xsd:complexType>
    </xsd:element>
    <xsd:element name="SmartDCCDescription" ma:index="16" nillable="true" ma:displayName="Description" ma:internalName="SmartDCCDescription">
      <xsd:simpleType>
        <xsd:restriction base="dms:Note"/>
      </xsd:simpleType>
    </xsd:element>
    <xsd:element name="SmartDCCOwner" ma:index="17" nillable="true" ma:displayName="Owner" ma:internalName="SmartDCCOwner"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KeywordTaxHTField" ma:index="18" nillable="true" ma:taxonomy="true" ma:internalName="TaxKeywordTaxHTField" ma:taxonomyFieldName="TaxKeyword" ma:displayName="Enterprise Keywords" ma:fieldId="{23f27201-bee3-471e-b2e7-b64fd8b7ca38}" ma:taxonomyMulti="true" ma:sspId="c538eb9a-88be-44bd-9aac-4852ac9c0727" ma:termSetId="00000000-0000-0000-0000-000000000000" ma:anchorId="00000000-0000-0000-0000-000000000000" ma:open="true" ma:isKeyword="true">
      <xsd:complexType>
        <xsd:sequence>
          <xsd:element ref="pc:Terms" minOccurs="0" maxOccurs="1"/>
        </xsd:sequence>
      </xsd:complexType>
    </xsd:element>
    <xsd:element name="TaxCatchAll" ma:index="19" nillable="true" ma:displayName="Taxonomy Catch All Column" ma:description="" ma:hidden="true" ma:list="{a1227647-76c9-43f8-b0f6-7fede101dc42}" ma:internalName="TaxCatchAll" ma:showField="CatchAllData" ma:web="09778cf9-7beb-4936-af83-0d410385dc2c">
      <xsd:complexType>
        <xsd:complexContent>
          <xsd:extension base="dms:MultiChoiceLookup">
            <xsd:sequence>
              <xsd:element name="Value" type="dms:Lookup" maxOccurs="unbounded" minOccurs="0" nillable="true"/>
            </xsd:sequence>
          </xsd:extension>
        </xsd:complexContent>
      </xsd:complexType>
    </xsd:element>
    <xsd:element name="TaxCatchAllLabel" ma:index="20" nillable="true" ma:displayName="Taxonomy Catch All Column1" ma:description="" ma:hidden="true" ma:list="{a1227647-76c9-43f8-b0f6-7fede101dc42}" ma:internalName="TaxCatchAllLabel" ma:readOnly="true" ma:showField="CatchAllDataLabel" ma:web="09778cf9-7beb-4936-af83-0d410385dc2c">
      <xsd:complexType>
        <xsd:complexContent>
          <xsd:extension base="dms:MultiChoiceLookup">
            <xsd:sequence>
              <xsd:element name="Value" type="dms:Lookup" maxOccurs="unbounded" minOccurs="0" nillable="true"/>
            </xsd:sequence>
          </xsd:extension>
        </xsd:complexContent>
      </xsd:complexType>
    </xsd:element>
    <xsd:element name="e77b8c9b053541d682be06521c9f1825" ma:index="22" nillable="true" ma:taxonomy="true" ma:internalName="e77b8c9b053541d682be06521c9f1825" ma:taxonomyFieldName="Knowledge_x0020_Type" ma:displayName="Knowledge Type" ma:default="" ma:fieldId="{e77b8c9b-0535-41d6-82be-06521c9f1825}" ma:taxonomyMulti="true" ma:sspId="c538eb9a-88be-44bd-9aac-4852ac9c0727" ma:termSetId="a9035eda-a842-4f4c-867c-fc737d87fc8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9778cf9-7beb-4936-af83-0d410385dc2c" elementFormDefault="qualified">
    <xsd:import namespace="http://schemas.microsoft.com/office/2006/documentManagement/types"/>
    <xsd:import namespace="http://schemas.microsoft.com/office/infopath/2007/PartnerControls"/>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description="" ma:internalName="SharedWithDetails" ma:readOnly="true">
      <xsd:simpleType>
        <xsd:restriction base="dms:Note">
          <xsd:maxLength value="255"/>
        </xsd:restriction>
      </xsd:simpleType>
    </xsd:element>
    <xsd:element name="_dlc_DocId" ma:index="33" nillable="true" ma:displayName="Document ID Value" ma:description="The value of the document ID assigned to this item."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a21664d-21e8-4da5-b4c4-fd982a3f26b8" elementFormDefault="qualified">
    <xsd:import namespace="http://schemas.microsoft.com/office/2006/documentManagement/types"/>
    <xsd:import namespace="http://schemas.microsoft.com/office/infopath/2007/PartnerControls"/>
    <xsd:element name="LastSharedByUser" ma:index="26" nillable="true" ma:displayName="Last Shared By User" ma:description="" ma:internalName="LastSharedByUser" ma:readOnly="true">
      <xsd:simpleType>
        <xsd:restriction base="dms:Note">
          <xsd:maxLength value="255"/>
        </xsd:restriction>
      </xsd:simpleType>
    </xsd:element>
    <xsd:element name="LastSharedByTime" ma:index="27"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3cdd3e0-78ca-4def-969c-b957866b4813" elementFormDefault="qualified">
    <xsd:import namespace="http://schemas.microsoft.com/office/2006/documentManagement/types"/>
    <xsd:import namespace="http://schemas.microsoft.com/office/infopath/2007/PartnerControls"/>
    <xsd:element name="MediaServiceMetadata" ma:index="28" nillable="true" ma:displayName="MediaServiceMetadata" ma:description="" ma:hidden="true" ma:internalName="MediaServiceMetadata" ma:readOnly="true">
      <xsd:simpleType>
        <xsd:restriction base="dms:Note"/>
      </xsd:simpleType>
    </xsd:element>
    <xsd:element name="MediaServiceFastMetadata" ma:index="29" nillable="true" ma:displayName="MediaServiceFastMetadata" ma:description="" ma:hidden="true" ma:internalName="MediaServiceFastMetadata" ma:readOnly="true">
      <xsd:simpleType>
        <xsd:restriction base="dms:Note"/>
      </xsd:simpleType>
    </xsd:element>
    <xsd:element name="MediaServiceAutoTags" ma:index="30" nillable="true" ma:displayName="MediaServiceAutoTags" ma:description="" ma:internalName="MediaServiceAutoTags" ma:readOnly="true">
      <xsd:simpleType>
        <xsd:restriction base="dms:Text"/>
      </xsd:simpleType>
    </xsd:element>
    <xsd:element name="MediaServiceDateTaken" ma:index="31" nillable="true" ma:displayName="MediaServiceDateTaken" ma:hidden="true" ma:internalName="MediaServiceDateTaken" ma:readOnly="true">
      <xsd:simpleType>
        <xsd:restriction base="dms:Text"/>
      </xsd:simpleType>
    </xsd:element>
    <xsd:element name="MediaServiceOCR" ma:index="32"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6.xml><?xml version="1.0" encoding="utf-8"?>
<p:properties xmlns:p="http://schemas.microsoft.com/office/2006/metadata/properties" xmlns:xsi="http://www.w3.org/2001/XMLSchema-instance" xmlns:pc="http://schemas.microsoft.com/office/infopath/2007/PartnerControls">
  <documentManagement>
    <SmartDCCSecurityClassificationTaxHTField0 xmlns="dc66c712-1ecc-44b3-afdb-a3299a91424e">
      <Terms xmlns="http://schemas.microsoft.com/office/infopath/2007/PartnerControls">
        <TermInfo xmlns="http://schemas.microsoft.com/office/infopath/2007/PartnerControls">
          <TermName xmlns="http://schemas.microsoft.com/office/infopath/2007/PartnerControls">DCC Controlled</TermName>
          <TermId xmlns="http://schemas.microsoft.com/office/infopath/2007/PartnerControls">acf3b25a-0f54-496a-874b-0b3cadfe1240</TermId>
        </TermInfo>
      </Terms>
    </SmartDCCSecurityClassificationTaxHTField0>
    <SmartDCCDocumentTypeTaxHTField0 xmlns="dc66c712-1ecc-44b3-afdb-a3299a91424e">
      <Terms xmlns="http://schemas.microsoft.com/office/infopath/2007/PartnerControls">
        <TermInfo xmlns="http://schemas.microsoft.com/office/infopath/2007/PartnerControls">
          <TermName xmlns="http://schemas.microsoft.com/office/infopath/2007/PartnerControls">Form</TermName>
          <TermId xmlns="http://schemas.microsoft.com/office/infopath/2007/PartnerControls">1c342dc5-60a1-4509-83d5-1b5f2a6d9c3f</TermId>
        </TermInfo>
      </Terms>
    </SmartDCCDocumentTypeTaxHTField0>
    <TaxCatchAll xmlns="dc66c712-1ecc-44b3-afdb-a3299a91424e">
      <Value>33</Value>
      <Value>24</Value>
      <Value>1</Value>
      <Value>43</Value>
    </TaxCatchAll>
    <SmartDCCOwner xmlns="dc66c712-1ecc-44b3-afdb-a3299a91424e">
      <UserInfo>
        <DisplayName>Abi Oniye (DCC CTO)</DisplayName>
        <AccountId>450</AccountId>
        <AccountType/>
      </UserInfo>
    </SmartDCCOwner>
    <SmartDCCDescription xmlns="dc66c712-1ecc-44b3-afdb-a3299a91424e" xsi:nil="true"/>
    <TaxKeywordTaxHTField xmlns="dc66c712-1ecc-44b3-afdb-a3299a91424e">
      <Terms xmlns="http://schemas.microsoft.com/office/infopath/2007/PartnerControls"/>
    </TaxKeywordTaxHTField>
    <e77b8c9b053541d682be06521c9f1825 xmlns="dc66c712-1ecc-44b3-afdb-a3299a91424e">
      <Terms xmlns="http://schemas.microsoft.com/office/infopath/2007/PartnerControls"/>
    </e77b8c9b053541d682be06521c9f1825>
    <SmartDCCFunctionTaxHTField0 xmlns="dc66c712-1ecc-44b3-afdb-a3299a91424e">
      <Terms xmlns="http://schemas.microsoft.com/office/infopath/2007/PartnerControls">
        <TermInfo xmlns="http://schemas.microsoft.com/office/infopath/2007/PartnerControls">
          <TermName xmlns="http://schemas.microsoft.com/office/infopath/2007/PartnerControls">Programme</TermName>
          <TermId xmlns="http://schemas.microsoft.com/office/infopath/2007/PartnerControls">e24db258-5cc0-4671-945e-52c385cb4a03</TermId>
        </TermInfo>
      </Terms>
    </SmartDCCFunctionTaxHTField0>
    <SmartDCCOrganisationTaxHTField0 xmlns="dc66c712-1ecc-44b3-afdb-a3299a91424e">
      <Terms xmlns="http://schemas.microsoft.com/office/infopath/2007/PartnerControls">
        <TermInfo xmlns="http://schemas.microsoft.com/office/infopath/2007/PartnerControls">
          <TermName xmlns="http://schemas.microsoft.com/office/infopath/2007/PartnerControls">DCC</TermName>
          <TermId xmlns="http://schemas.microsoft.com/office/infopath/2007/PartnerControls">9001f3ef-cba9-4c18-8efc-7201d15ad4f8</TermId>
        </TermInfo>
      </Terms>
    </SmartDCCOrganisationTaxHTField0>
    <_dlc_DocId xmlns="09778cf9-7beb-4936-af83-0d410385dc2c">THCNZZK6SMF3-1736766593-3554</_dlc_DocId>
    <_dlc_DocIdUrl xmlns="09778cf9-7beb-4936-af83-0d410385dc2c">
      <Url>https://capitaitservices.sharepoint.com/sites/projects/SwitchingProgramme/_layouts/15/DocIdRedir.aspx?ID=THCNZZK6SMF3-1736766593-3554</Url>
      <Description>THCNZZK6SMF3-1736766593-3554</Description>
    </_dlc_DocIdUrl>
  </documentManagement>
</p:properties>
</file>

<file path=customXml/item7.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5BF9800C-9B5E-463D-90DB-5F99456BAFA9}">
  <ds:schemaRefs>
    <ds:schemaRef ds:uri="Microsoft.SharePoint.Taxonomy.ContentTypeSync"/>
  </ds:schemaRefs>
</ds:datastoreItem>
</file>

<file path=customXml/itemProps2.xml><?xml version="1.0" encoding="utf-8"?>
<ds:datastoreItem xmlns:ds="http://schemas.openxmlformats.org/officeDocument/2006/customXml" ds:itemID="{7EA03F27-411D-4D70-B6C3-EC3B482648B9}">
  <ds:schemaRefs>
    <ds:schemaRef ds:uri="http://schemas.microsoft.com/office/2006/metadata/customXsn"/>
  </ds:schemaRefs>
</ds:datastoreItem>
</file>

<file path=customXml/itemProps3.xml><?xml version="1.0" encoding="utf-8"?>
<ds:datastoreItem xmlns:ds="http://schemas.openxmlformats.org/officeDocument/2006/customXml" ds:itemID="{7C9A9449-2663-47DE-BBCF-BDFE786E25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66c712-1ecc-44b3-afdb-a3299a91424e"/>
    <ds:schemaRef ds:uri="09778cf9-7beb-4936-af83-0d410385dc2c"/>
    <ds:schemaRef ds:uri="5a21664d-21e8-4da5-b4c4-fd982a3f26b8"/>
    <ds:schemaRef ds:uri="73cdd3e0-78ca-4def-969c-b957866b48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60A83EC-CE8D-486A-9A1B-212BB0D6C994}">
  <ds:schemaRefs>
    <ds:schemaRef ds:uri="http://schemas.microsoft.com/sharepoint/v3/contenttype/forms"/>
  </ds:schemaRefs>
</ds:datastoreItem>
</file>

<file path=customXml/itemProps5.xml><?xml version="1.0" encoding="utf-8"?>
<ds:datastoreItem xmlns:ds="http://schemas.openxmlformats.org/officeDocument/2006/customXml" ds:itemID="{9E6F88BC-F63E-420C-BE04-3C515157978D}">
  <ds:schemaRefs>
    <ds:schemaRef ds:uri="http://schemas.microsoft.com/sharepoint/events"/>
  </ds:schemaRefs>
</ds:datastoreItem>
</file>

<file path=customXml/itemProps6.xml><?xml version="1.0" encoding="utf-8"?>
<ds:datastoreItem xmlns:ds="http://schemas.openxmlformats.org/officeDocument/2006/customXml" ds:itemID="{DAB05658-96A8-4D42-B14D-F5751DB9E65A}">
  <ds:schemaRefs>
    <ds:schemaRef ds:uri="http://www.w3.org/XML/1998/namespace"/>
    <ds:schemaRef ds:uri="http://purl.org/dc/elements/1.1/"/>
    <ds:schemaRef ds:uri="http://purl.org/dc/terms/"/>
    <ds:schemaRef ds:uri="http://purl.org/dc/dcmitype/"/>
    <ds:schemaRef ds:uri="http://schemas.microsoft.com/office/2006/documentManagement/types"/>
    <ds:schemaRef ds:uri="dc66c712-1ecc-44b3-afdb-a3299a91424e"/>
    <ds:schemaRef ds:uri="http://schemas.microsoft.com/office/2006/metadata/properties"/>
    <ds:schemaRef ds:uri="09778cf9-7beb-4936-af83-0d410385dc2c"/>
    <ds:schemaRef ds:uri="http://schemas.microsoft.com/office/infopath/2007/PartnerControls"/>
    <ds:schemaRef ds:uri="http://schemas.openxmlformats.org/package/2006/metadata/core-properties"/>
    <ds:schemaRef ds:uri="73cdd3e0-78ca-4def-969c-b957866b4813"/>
    <ds:schemaRef ds:uri="5a21664d-21e8-4da5-b4c4-fd982a3f26b8"/>
  </ds:schemaRefs>
</ds:datastoreItem>
</file>

<file path=customXml/itemProps7.xml><?xml version="1.0" encoding="utf-8"?>
<ds:datastoreItem xmlns:ds="http://schemas.openxmlformats.org/officeDocument/2006/customXml" ds:itemID="{0BBB5A30-87A7-4CCA-A54D-FBD174C4F1D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E2E Switching NFRs</vt:lpstr>
      <vt:lpstr>Volume Calculation, Assumptions</vt:lpstr>
      <vt:lpstr>Switching Stats 2013-17</vt:lpstr>
      <vt:lpstr>Annual Increase Calc</vt:lpstr>
      <vt:lpstr>Associated Documents</vt:lpstr>
      <vt:lpstr>Procurement Projections</vt:lpstr>
      <vt:lpstr>'E2E Switching NFRs'!_ftnref1</vt:lpstr>
      <vt:lpstr>'E2E Switching NFRs'!Print_Area</vt:lpstr>
      <vt:lpstr>ratio_nd_gas_elec</vt:lpstr>
    </vt:vector>
  </TitlesOfParts>
  <Company>Capita 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E2E NFR S&amp;I Log</dc:title>
  <dc:creator>Abi Oniye</dc:creator>
  <cp:keywords/>
  <cp:lastModifiedBy>Louise Stumbles</cp:lastModifiedBy>
  <cp:lastPrinted>2017-10-30T12:43:55Z</cp:lastPrinted>
  <dcterms:created xsi:type="dcterms:W3CDTF">2017-10-24T10:25:49Z</dcterms:created>
  <dcterms:modified xsi:type="dcterms:W3CDTF">2018-12-18T08:49:58Z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0x01010005A1BCBC03C9478DA86E4C46905B857B00FC4B236DAC455447B0CE9B0AFFEB4B98</vt:lpwstr>
  </property>
  <property fmtid="{D5CDD505-2E9C-101B-9397-08002B2CF9AE}" pid="3" name="_dlc_DocIdItemGuid">
    <vt:lpwstr>0a1227d8-cd1c-4bb1-a553-95629c588c13</vt:lpwstr>
  </property>
  <property fmtid="{D5CDD505-2E9C-101B-9397-08002B2CF9AE}" pid="4" name="SmartDCCDocumentType">
    <vt:lpwstr>43;#Form|1c342dc5-60a1-4509-83d5-1b5f2a6d9c3f</vt:lpwstr>
  </property>
  <property fmtid="{D5CDD505-2E9C-101B-9397-08002B2CF9AE}" pid="5" name="TaxKeyword">
    <vt:lpwstr/>
  </property>
  <property fmtid="{D5CDD505-2E9C-101B-9397-08002B2CF9AE}" pid="6" name="SmartDCCSecurityClassification">
    <vt:lpwstr>1;#DCC Controlled|acf3b25a-0f54-496a-874b-0b3cadfe1240</vt:lpwstr>
  </property>
  <property fmtid="{D5CDD505-2E9C-101B-9397-08002B2CF9AE}" pid="7" name="SmartDCCFunction">
    <vt:lpwstr>24;#Programme|e24db258-5cc0-4671-945e-52c385cb4a03</vt:lpwstr>
  </property>
  <property fmtid="{D5CDD505-2E9C-101B-9397-08002B2CF9AE}" pid="8" name="Knowledge Type">
    <vt:lpwstr/>
  </property>
  <property fmtid="{D5CDD505-2E9C-101B-9397-08002B2CF9AE}" pid="9" name="SmartDCCOrganisation">
    <vt:lpwstr>33;#DCC|9001f3ef-cba9-4c18-8efc-7201d15ad4f8</vt:lpwstr>
  </property>
  <property fmtid="{D5CDD505-2E9C-101B-9397-08002B2CF9AE}" pid="10" name="docIndexRef">
    <vt:lpwstr>cc663f29-16b5-4b2a-8901-70365b1becdc</vt:lpwstr>
  </property>
  <property fmtid="{D5CDD505-2E9C-101B-9397-08002B2CF9AE}" pid="11" name="bjSaver">
    <vt:lpwstr>VSfovZyt/M/uUlHNWC0t9wvIYNpPKCV5</vt:lpwstr>
  </property>
  <property fmtid="{D5CDD505-2E9C-101B-9397-08002B2CF9AE}" pid="12" name="bjDocumentSecurityLabel">
    <vt:lpwstr>This item has no classification</vt:lpwstr>
  </property>
</Properties>
</file>