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harepoint2013/cc/cma/projects/RS_Project_Otter_Lib/"/>
    </mc:Choice>
  </mc:AlternateContent>
  <bookViews>
    <workbookView xWindow="0" yWindow="0" windowWidth="12165" windowHeight="8550"/>
  </bookViews>
  <sheets>
    <sheet name="Front sheet" sheetId="11" r:id="rId1"/>
    <sheet name="Model explanation" sheetId="10" r:id="rId2"/>
    <sheet name="Outputs summary" sheetId="1" r:id="rId3"/>
    <sheet name="RO" sheetId="20" r:id="rId4"/>
    <sheet name="CfD" sheetId="9" r:id="rId5"/>
    <sheet name="FiT" sheetId="14" r:id="rId6"/>
    <sheet name="WHD" sheetId="17" r:id="rId7"/>
    <sheet name="AAHEDC" sheetId="21" r:id="rId8"/>
    <sheet name="ECO" sheetId="1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4" l="1"/>
  <c r="K15" i="14"/>
  <c r="N14" i="14"/>
  <c r="M14" i="14"/>
  <c r="L14" i="14"/>
  <c r="O14" i="14"/>
  <c r="P14" i="14"/>
  <c r="Q14" i="14"/>
  <c r="R14" i="14"/>
  <c r="S14" i="14"/>
  <c r="T14" i="14"/>
  <c r="U14" i="14"/>
  <c r="K14" i="14"/>
  <c r="I14" i="14"/>
  <c r="N29" i="1"/>
  <c r="O29" i="1"/>
  <c r="P29" i="1"/>
  <c r="Q29" i="1"/>
  <c r="R29" i="1"/>
  <c r="S29" i="1"/>
  <c r="T29" i="1"/>
  <c r="U29" i="1"/>
  <c r="V29" i="1"/>
  <c r="W29" i="1"/>
  <c r="M29" i="1"/>
  <c r="M28" i="1"/>
  <c r="N27" i="1"/>
  <c r="O27" i="1"/>
  <c r="P27" i="1"/>
  <c r="Q27" i="1"/>
  <c r="R27" i="1"/>
  <c r="S27" i="1"/>
  <c r="T27" i="1"/>
  <c r="U27" i="1"/>
  <c r="V27" i="1"/>
  <c r="W27" i="1"/>
  <c r="M27" i="1"/>
  <c r="N26" i="1"/>
  <c r="O26" i="1"/>
  <c r="P26" i="1"/>
  <c r="Q26" i="1"/>
  <c r="R26" i="1"/>
  <c r="S26" i="1"/>
  <c r="T26" i="1"/>
  <c r="U26" i="1"/>
  <c r="V26" i="1"/>
  <c r="W26" i="1"/>
  <c r="M26" i="1"/>
  <c r="N25" i="1"/>
  <c r="O25" i="1"/>
  <c r="P25" i="1"/>
  <c r="Q25" i="1"/>
  <c r="R25" i="1"/>
  <c r="S25" i="1"/>
  <c r="T25" i="1"/>
  <c r="U25" i="1"/>
  <c r="V25" i="1"/>
  <c r="W25" i="1"/>
  <c r="M25" i="1"/>
  <c r="N24" i="1"/>
  <c r="O24" i="1"/>
  <c r="P24" i="1"/>
  <c r="Q24" i="1"/>
  <c r="R24" i="1"/>
  <c r="S24" i="1"/>
  <c r="T24" i="1"/>
  <c r="U24" i="1"/>
  <c r="V24" i="1"/>
  <c r="W24" i="1"/>
  <c r="M24" i="1"/>
  <c r="N28" i="1"/>
  <c r="O28" i="1"/>
  <c r="P28" i="1"/>
  <c r="Q28" i="1"/>
  <c r="R28" i="1"/>
  <c r="S28" i="1"/>
  <c r="T28" i="1"/>
  <c r="U28" i="1"/>
  <c r="V28" i="1"/>
  <c r="W28" i="1"/>
  <c r="N15" i="14" l="1"/>
  <c r="K19" i="9" l="1"/>
  <c r="L11" i="14" l="1"/>
  <c r="M11" i="14"/>
  <c r="N11" i="14"/>
  <c r="O11" i="14"/>
  <c r="P11" i="14"/>
  <c r="Q11" i="14"/>
  <c r="R11" i="14"/>
  <c r="S11" i="14"/>
  <c r="T11" i="14"/>
  <c r="U11" i="14"/>
  <c r="K11" i="14"/>
  <c r="I15" i="14"/>
  <c r="M15" i="14"/>
  <c r="O15" i="14"/>
  <c r="P15" i="14"/>
  <c r="Q15" i="14"/>
  <c r="R15" i="14"/>
  <c r="S15" i="14"/>
  <c r="T15" i="14"/>
  <c r="U15" i="14"/>
  <c r="I15" i="1" l="1"/>
  <c r="K13" i="21"/>
  <c r="L13" i="21"/>
  <c r="M13" i="21"/>
  <c r="N13" i="21"/>
  <c r="O13" i="21"/>
  <c r="P13" i="21"/>
  <c r="Q13" i="21"/>
  <c r="R13" i="21"/>
  <c r="S13" i="21"/>
  <c r="T13" i="21"/>
  <c r="U13" i="21"/>
  <c r="R19" i="9"/>
  <c r="P19" i="9"/>
  <c r="O19" i="9"/>
  <c r="N19" i="9"/>
  <c r="M19" i="9"/>
  <c r="L19" i="9"/>
  <c r="L14" i="20"/>
  <c r="K14" i="20"/>
  <c r="Q19" i="9"/>
  <c r="S19" i="9"/>
  <c r="T19" i="9"/>
  <c r="U19" i="9"/>
  <c r="I19" i="9"/>
  <c r="K9" i="1" s="1"/>
  <c r="H19" i="9"/>
  <c r="J9" i="1" s="1"/>
  <c r="G19" i="9"/>
  <c r="I9" i="1" s="1"/>
  <c r="N14" i="20"/>
  <c r="O14" i="20"/>
  <c r="P14" i="20"/>
  <c r="Q14" i="20"/>
  <c r="R14" i="20"/>
  <c r="S14" i="20"/>
  <c r="T14" i="20"/>
  <c r="U14" i="20"/>
  <c r="M14" i="20"/>
  <c r="G15" i="14" l="1"/>
  <c r="J8" i="1"/>
  <c r="K8" i="1"/>
  <c r="I8" i="1"/>
  <c r="H14" i="20"/>
  <c r="I13" i="21"/>
  <c r="K13" i="1" s="1"/>
  <c r="H13" i="21"/>
  <c r="J13" i="1" s="1"/>
  <c r="G13" i="21"/>
  <c r="I13" i="1" s="1"/>
  <c r="G14" i="20"/>
  <c r="I14" i="20"/>
  <c r="H15" i="14" l="1"/>
  <c r="J10" i="1" s="1"/>
  <c r="K10" i="1"/>
  <c r="J11" i="1" l="1"/>
  <c r="K11" i="1"/>
  <c r="J14" i="1"/>
  <c r="K14" i="1"/>
  <c r="K15" i="1" l="1"/>
  <c r="K12" i="1"/>
  <c r="J15" i="1"/>
  <c r="J12" i="1"/>
  <c r="J28" i="1" l="1"/>
  <c r="J29" i="1"/>
  <c r="K26" i="1"/>
  <c r="K24" i="1"/>
  <c r="J26" i="1"/>
  <c r="J24" i="1"/>
  <c r="K28" i="1"/>
  <c r="K29" i="1"/>
  <c r="I28" i="1" l="1"/>
  <c r="I14" i="1"/>
  <c r="I29" i="1" s="1"/>
  <c r="I11" i="1"/>
  <c r="I12" i="1" l="1"/>
  <c r="I26" i="1" l="1"/>
  <c r="I24" i="1"/>
  <c r="I10" i="1"/>
  <c r="I25" i="1" l="1"/>
  <c r="I27" i="1"/>
  <c r="J27" i="1"/>
  <c r="J25" i="1"/>
  <c r="K27" i="1"/>
  <c r="K25" i="1"/>
</calcChain>
</file>

<file path=xl/comments1.xml><?xml version="1.0" encoding="utf-8"?>
<comments xmlns="http://schemas.openxmlformats.org/spreadsheetml/2006/main">
  <authors>
    <author>Francesca Caputo</author>
  </authors>
  <commentList>
    <comment ref="I11" authorId="0" shapeId="0">
      <text>
        <r>
          <rPr>
            <sz val="9"/>
            <color indexed="81"/>
            <rFont val="Tahoma"/>
            <family val="2"/>
          </rPr>
          <t>Note that zero values for ECO are due to the fact that precise methodology for updating demand will depend on outcome of BEIS consultation</t>
        </r>
      </text>
    </comment>
    <comment ref="I12" authorId="0" shapeId="0">
      <text>
        <r>
          <rPr>
            <sz val="9"/>
            <color indexed="81"/>
            <rFont val="Tahoma"/>
            <family val="2"/>
          </rPr>
          <t>Note that zero values for ECO are due to the fact that precise methodology for updating demand will depend on outcome of BEIS consultation</t>
        </r>
      </text>
    </comment>
    <comment ref="I14" authorId="0" shapeId="0">
      <text>
        <r>
          <rPr>
            <sz val="9"/>
            <color indexed="81"/>
            <rFont val="Tahoma"/>
            <family val="2"/>
          </rPr>
          <t>Note that zero values for WHD are due to the fact that precise methodology for updating demand will depend on outcome of BEIS consultation</t>
        </r>
        <r>
          <rPr>
            <b/>
            <sz val="9"/>
            <color indexed="81"/>
            <rFont val="Tahoma"/>
            <family val="2"/>
          </rPr>
          <t xml:space="preserve"> </t>
        </r>
      </text>
    </comment>
    <comment ref="I15" authorId="0" shapeId="0">
      <text>
        <r>
          <rPr>
            <sz val="9"/>
            <color indexed="81"/>
            <rFont val="Tahoma"/>
            <family val="2"/>
          </rPr>
          <t>Note that zero values for ECO are due to the fact that precise methodology for updating demand will depend on outcome of BEIS consultation</t>
        </r>
      </text>
    </comment>
    <comment ref="C21" authorId="0" shapeId="0">
      <text>
        <r>
          <rPr>
            <sz val="9"/>
            <color indexed="81"/>
            <rFont val="Tahoma"/>
            <family val="2"/>
          </rPr>
          <t xml:space="preserve">Note that appropriate Benchmark Consumption Values  to be confirmed in light of policy consultation
</t>
        </r>
      </text>
    </comment>
  </commentList>
</comments>
</file>

<file path=xl/comments2.xml><?xml version="1.0" encoding="utf-8"?>
<comments xmlns="http://schemas.openxmlformats.org/spreadsheetml/2006/main">
  <authors>
    <author>Francesca Caputo</author>
  </authors>
  <commentList>
    <comment ref="G9" authorId="0" shapeId="0">
      <text>
        <r>
          <rPr>
            <sz val="9"/>
            <color indexed="81"/>
            <rFont val="Tahoma"/>
            <family val="2"/>
          </rPr>
          <t xml:space="preserve">Please note input value in cell G9 is from BEIS IA  (published in Dec 2015) 
</t>
        </r>
      </text>
    </comment>
  </commentList>
</comments>
</file>

<file path=xl/comments3.xml><?xml version="1.0" encoding="utf-8"?>
<comments xmlns="http://schemas.openxmlformats.org/spreadsheetml/2006/main">
  <authors>
    <author>Francesca Caputo</author>
  </authors>
  <commentList>
    <comment ref="B10" authorId="0" shapeId="0">
      <text>
        <r>
          <rPr>
            <sz val="9"/>
            <color indexed="81"/>
            <rFont val="Tahoma"/>
            <family val="2"/>
          </rPr>
          <t xml:space="preserve">The exact data source and methodology will depend on the outcome of the BEIS consultation. In the absence of any preferred
alternative, we would estimate this based on the
domestic customer numbers of fully obligated suppliers
used to assess eligibility for the most recent scheme year
for which information is available. 
</t>
        </r>
      </text>
    </comment>
  </commentList>
</comments>
</file>

<file path=xl/comments4.xml><?xml version="1.0" encoding="utf-8"?>
<comments xmlns="http://schemas.openxmlformats.org/spreadsheetml/2006/main">
  <authors>
    <author>Francesca Caputo</author>
  </authors>
  <commentList>
    <comment ref="B12" authorId="0" shapeId="0">
      <text>
        <r>
          <rPr>
            <sz val="9"/>
            <color indexed="81"/>
            <rFont val="Tahoma"/>
            <family val="2"/>
          </rPr>
          <t xml:space="preserve">
The exact methodology and data source will depend on the outcome of the BEIS consultation. In the absence of any preferred alternative, we would estimate this based on the gas and electricity domestic supply volumes of fully obligated suppliers used to assess eligibility under ECO2t.method</t>
        </r>
      </text>
    </comment>
  </commentList>
</comments>
</file>

<file path=xl/sharedStrings.xml><?xml version="1.0" encoding="utf-8"?>
<sst xmlns="http://schemas.openxmlformats.org/spreadsheetml/2006/main" count="531" uniqueCount="167">
  <si>
    <t>Scheme</t>
  </si>
  <si>
    <t>December 2018 -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</si>
  <si>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</si>
  <si>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</si>
  <si>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</si>
  <si>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</si>
  <si>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</si>
  <si>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</si>
  <si>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</si>
  <si>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</si>
  <si>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</si>
  <si>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</si>
  <si>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RO</t>
  </si>
  <si>
    <t>CfD</t>
  </si>
  <si>
    <t>FiT</t>
  </si>
  <si>
    <t>ECO</t>
  </si>
  <si>
    <t>WHD</t>
  </si>
  <si>
    <t>AAHEDC</t>
  </si>
  <si>
    <t>February 2018</t>
  </si>
  <si>
    <t>February 2019</t>
  </si>
  <si>
    <t>February 2020</t>
  </si>
  <si>
    <t>February 2021</t>
  </si>
  <si>
    <t>February 2022</t>
  </si>
  <si>
    <t>February 2023</t>
  </si>
  <si>
    <t>Description</t>
  </si>
  <si>
    <t>Source</t>
  </si>
  <si>
    <t>Description of input</t>
  </si>
  <si>
    <t>Ofgem</t>
  </si>
  <si>
    <t>Unit</t>
  </si>
  <si>
    <t>Final buy-out price for previous scheme year</t>
  </si>
  <si>
    <t>Forecast of annual RPI for previous calendar year</t>
  </si>
  <si>
    <t>£/ROC</t>
  </si>
  <si>
    <t>%</t>
  </si>
  <si>
    <t>Most recent OBR Economic and Fiscal Outlook, Table 1.7, Supplementary economy tables, calendar years</t>
  </si>
  <si>
    <t>ROCS/MWh</t>
  </si>
  <si>
    <t>Final level of the Renewables Obligation for the scheme year, as published by BEIS</t>
  </si>
  <si>
    <t>Charge restriction period:</t>
  </si>
  <si>
    <t>2018/19</t>
  </si>
  <si>
    <t>2019/2020</t>
  </si>
  <si>
    <t>2020/2021</t>
  </si>
  <si>
    <t>2021/2022</t>
  </si>
  <si>
    <t>2022/2023</t>
  </si>
  <si>
    <t>2023/2024</t>
  </si>
  <si>
    <t>Index value</t>
  </si>
  <si>
    <t>RO scheme year:</t>
  </si>
  <si>
    <t>£/MWh</t>
  </si>
  <si>
    <t>August 2019</t>
  </si>
  <si>
    <t>August 2020</t>
  </si>
  <si>
    <t>August 2021</t>
  </si>
  <si>
    <t>August 2022</t>
  </si>
  <si>
    <t>August 2023</t>
  </si>
  <si>
    <t>Electricity - single rate</t>
  </si>
  <si>
    <t>Electricity - multi-register</t>
  </si>
  <si>
    <t>Gas</t>
  </si>
  <si>
    <t>Fuel</t>
  </si>
  <si>
    <t>Electricity</t>
  </si>
  <si>
    <t>Index values for individual schemes</t>
  </si>
  <si>
    <t>October 2017 - March 2018</t>
  </si>
  <si>
    <t>April 2017 - September 2017</t>
  </si>
  <si>
    <t>April 2018 - September 2018</t>
  </si>
  <si>
    <t>Updated calculated as of:</t>
  </si>
  <si>
    <t>February 2017</t>
  </si>
  <si>
    <t>August 2017</t>
  </si>
  <si>
    <t>2017/18</t>
  </si>
  <si>
    <t>Historic examples</t>
  </si>
  <si>
    <t>These are implied values for historic periods, included for illustration only</t>
  </si>
  <si>
    <t>These are the values that will be populated to calculate the updated level of the default tariff cap</t>
  </si>
  <si>
    <t>Obligation level for scheme year</t>
  </si>
  <si>
    <t>Final buy-out price for scheme year</t>
  </si>
  <si>
    <t>Forecast of annual RPI for previous financial year</t>
  </si>
  <si>
    <t>p/kWh</t>
  </si>
  <si>
    <t>AAHEDC charging year:</t>
  </si>
  <si>
    <t>National Grid</t>
  </si>
  <si>
    <t>Final AAHEDC tariff for current charging year</t>
  </si>
  <si>
    <t>Final AAHEDC tariff for previous charging year</t>
  </si>
  <si>
    <t>Index values for historical periods (for illustration only)</t>
  </si>
  <si>
    <t>The value is calculated by combining information on forecast trends in the costs of different schemes. Calculations relating to each scheme - including details of input data - are provided in the relevant tabs</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</si>
  <si>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</si>
  <si>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Most recent forecast of ILR for Jul - Sep falling within charge restriction period</t>
  </si>
  <si>
    <t>Most recent forecast of ILR for Oct - Dec falling within charge restriction period</t>
  </si>
  <si>
    <t>Most recent forecast of ILR for Apr - Jun falling within charge restriction period</t>
  </si>
  <si>
    <t>Most recent forecast of ILR for Jan - Mar falling within charge restriction period</t>
  </si>
  <si>
    <t>This sheet gives an overview of the content of each of the tabs</t>
  </si>
  <si>
    <t>Tab name</t>
  </si>
  <si>
    <t>Front sheet</t>
  </si>
  <si>
    <t>Title</t>
  </si>
  <si>
    <t>Description of data / assumptions used in the model</t>
  </si>
  <si>
    <t>Outputs</t>
  </si>
  <si>
    <t>#</t>
  </si>
  <si>
    <t>Tab type</t>
  </si>
  <si>
    <t>Model explanation</t>
  </si>
  <si>
    <t>n/a</t>
  </si>
  <si>
    <t>MWh</t>
  </si>
  <si>
    <t>Summary tables of outputs of the model</t>
  </si>
  <si>
    <t>£</t>
  </si>
  <si>
    <t>Exempt supply cap (MWh) for scheme year</t>
  </si>
  <si>
    <t>Yearly percentage increase in the exempt supply cap for scheme year</t>
  </si>
  <si>
    <t>BEIS</t>
  </si>
  <si>
    <t>FIT scheme year:</t>
  </si>
  <si>
    <t>Version Control</t>
  </si>
  <si>
    <t>Changes</t>
  </si>
  <si>
    <t>Target spending for scheme year</t>
  </si>
  <si>
    <t>WHD scheme year:</t>
  </si>
  <si>
    <t>£/customer</t>
  </si>
  <si>
    <t>28AD Charge Restriction Period</t>
  </si>
  <si>
    <t xml:space="preserve">Index value - gas </t>
  </si>
  <si>
    <t xml:space="preserve">Index value - electricity </t>
  </si>
  <si>
    <t xml:space="preserve">LCC Transparency Tool </t>
  </si>
  <si>
    <t>Date Published</t>
  </si>
  <si>
    <t>Outputs summary</t>
  </si>
  <si>
    <t xml:space="preserve">Inputs and calculations </t>
  </si>
  <si>
    <t>Operational Costs Levy rate for charging year</t>
  </si>
  <si>
    <t>EMR Settlement Limited, Key figures for payments</t>
  </si>
  <si>
    <t xml:space="preserve">Cells shaded in yellow are inputs which have been used for calculating historical examples </t>
  </si>
  <si>
    <t>Enviromental levies- Feed-in-tariffs</t>
  </si>
  <si>
    <t>Exempt supply cap (MWh) for previous scheme year</t>
  </si>
  <si>
    <t>BEIS Central projections of electricity which will be supplied by licensed suppliers</t>
  </si>
  <si>
    <t xml:space="preserve">BEIS, Calculating the Level of the Renewables Obligation – Annex A, Calculation A
</t>
  </si>
  <si>
    <t xml:space="preserve">Estimated demand base </t>
  </si>
  <si>
    <t>ECO obligation period:</t>
  </si>
  <si>
    <t>This model shows how the value of the policy cost index, used to update the level of the Default Tariff Cap, is calculated</t>
  </si>
  <si>
    <t>Different values of the index are calculated for gas, single rate electricity and multi register electricity, and for each Benchmark Consumption Level</t>
  </si>
  <si>
    <t>Policy cost index values, to be used to update level of Default Tariff Cap</t>
  </si>
  <si>
    <t>Index values for each 28AD Charge Restriction Period</t>
  </si>
  <si>
    <t>Benchmark Consumption Level (MWh)</t>
  </si>
  <si>
    <t>Date TBC</t>
  </si>
  <si>
    <t>Fuel / Benchmark Metering Arrangment</t>
  </si>
  <si>
    <t>RENEWABLE OBLIGATION (RO)</t>
  </si>
  <si>
    <t>CONTRACTS FOR DIFFERENCE (CfD)</t>
  </si>
  <si>
    <t>FEED-IN-TARIFF (FiT)</t>
  </si>
  <si>
    <t>WARM HOME DISCOUNT (WHD)</t>
  </si>
  <si>
    <t>ASSISTANCE FOR AREAS WITH HIGH ELECTRICITY DISTRIBUTION COSTS (AAHEDC)</t>
  </si>
  <si>
    <t>ENERGY COMPANY OBLIGATION (ECO)</t>
  </si>
  <si>
    <t>These are the values that will be populated to calculate the updated level of the Default Tariff Cap</t>
  </si>
  <si>
    <t>Values to be used to update level of Default Tariff Cap</t>
  </si>
  <si>
    <t xml:space="preserve">Estimated demand </t>
  </si>
  <si>
    <t>Annualised costs for scheme year attributed to gas in base year</t>
  </si>
  <si>
    <t>Annualised costs for scheme year attributed to electricity in base year</t>
  </si>
  <si>
    <t xml:space="preserve">BEIS, Table 5.2 Energy Trends </t>
  </si>
  <si>
    <t>Ofgem, FiT Annual report</t>
  </si>
  <si>
    <t>KEY</t>
  </si>
  <si>
    <t>Input data and calculations for Renewable Obligation</t>
  </si>
  <si>
    <t>Input data and calculations for AAHEDC</t>
  </si>
  <si>
    <t>Input data and calculations for Feed-in-Tariffs</t>
  </si>
  <si>
    <t>Input data and calculations for Warm Home Discount</t>
  </si>
  <si>
    <t xml:space="preserve">Input data and calculations for Energy Company Obligation </t>
  </si>
  <si>
    <t>Input data and calculations for Contract for Difference</t>
  </si>
  <si>
    <t xml:space="preserve">CfD obligation period : </t>
  </si>
  <si>
    <t xml:space="preserve">Historic domestic demand for quarter Jan - Mar in previous  year or year prior where data for previous year is not available </t>
  </si>
  <si>
    <t xml:space="preserve">Historic domestic demand for quarter Jul - Sep in previous year or year prior where data for previous year is not available </t>
  </si>
  <si>
    <t xml:space="preserve">Historic domestic demamd for quarter Oct - Dec in previous year or year prior where data for previous year is not available </t>
  </si>
  <si>
    <t xml:space="preserve">Historic domestic demand for quarter Apr - Jun in previous year or year prior where data for previous year is not available </t>
  </si>
  <si>
    <t>Nil consumption</t>
  </si>
  <si>
    <t>Typical domestic consumption value</t>
  </si>
  <si>
    <t>Cells shaded in grey are inputs which will be used for calculating the value of the index in February and August, to be used to set the level of the cap in the subsequent April and October</t>
  </si>
  <si>
    <t>Cells shaded in blue are intermediate calculations</t>
  </si>
  <si>
    <t>Cells shaded in green are the values of the intermediate indices, calculated for each scheme, and combined to calculate the value of the overall policy cost index</t>
  </si>
  <si>
    <t>Cell shaded in pink are the policy cost index values which will be used to update level of Default Tariff Cap</t>
  </si>
  <si>
    <t>Cells shaded in orange are Initial Values of the index (date of publication to be confirmed as part of statutory consultation)</t>
  </si>
  <si>
    <t>Initial Values of index (date of publication to be confirmed as part of statutory consultation)</t>
  </si>
  <si>
    <t>2018/2019</t>
  </si>
  <si>
    <t>OBR, Economic and fiscal outlook. Fiscal supplementary tables: receipts and other. Enviromental Levies, Table 2.7</t>
  </si>
  <si>
    <t>Ofgem, Feed-in Tariffs: Guidance for Licensed Electricity Suppliers (Version 9)</t>
  </si>
  <si>
    <t>Forecast of annual RPI to inflate annualised costs to current year prices (these are in 2015 prices in the ECO2t impact assessment, and 2017 prices for ECO3)</t>
  </si>
  <si>
    <t>Annex 4 - Policy Costs v1.0</t>
  </si>
  <si>
    <t xml:space="preserve">Disclaimer: The following annex does not form part of the consultation on licence drafting to reflect Ofgem’s recently published policy consultation. We propose to formally consult upon this annex as part of our statutory consultation. However, we are today providing early sight of how our minded-to positions could be further developed, for transparency purposes. </t>
  </si>
  <si>
    <t>OBR, GDP deflator for financial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</si>
</sst>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000_-;\-* #,##0.000_-;_-* &quot;-&quot;??_-;_-@_-"/>
    <numFmt numFmtId="166" formatCode="_-* #,##0.0000_-;\-* #,##0.0000_-;_-* &quot;-&quot;??_-;_-@_-"/>
    <numFmt numFmtId="167" formatCode="0.000"/>
    <numFmt numFmtId="168" formatCode="#,##0_ ;\-#,##0\ "/>
  </numFmts>
  <fonts count="23" x14ac:knownFonts="1">
    <font>
      <sz val="10"/>
      <color theme="1"/>
      <name val="Verdana"/>
      <family val="2"/>
    </font>
    <font>
      <b/>
      <sz val="10"/>
      <color theme="1"/>
      <name val="Verdana"/>
      <family val="2"/>
    </font>
    <font>
      <sz val="9"/>
      <color theme="1"/>
      <name val="Verdana"/>
      <family val="2"/>
    </font>
    <font>
      <b/>
      <sz val="9"/>
      <color theme="1"/>
      <name val="Verdana"/>
      <family val="2"/>
    </font>
    <font>
      <i/>
      <sz val="10"/>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36"/>
      <color theme="1"/>
      <name val="Calibri"/>
      <family val="2"/>
    </font>
    <font>
      <b/>
      <sz val="11"/>
      <color theme="1"/>
      <name val="Calibri"/>
      <family val="2"/>
    </font>
    <font>
      <sz val="11"/>
      <color rgb="FF000000"/>
      <name val="Calibri"/>
      <family val="2"/>
    </font>
    <font>
      <sz val="10"/>
      <color theme="1"/>
      <name val="Calibri"/>
      <family val="2"/>
    </font>
    <font>
      <sz val="9"/>
      <color rgb="FFFF0000"/>
      <name val="Verdana"/>
      <family val="2"/>
    </font>
    <font>
      <i/>
      <sz val="10"/>
      <color rgb="FFFF0000"/>
      <name val="Verdana"/>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b/>
      <sz val="9"/>
      <color indexed="81"/>
      <name val="Tahoma"/>
      <family val="2"/>
    </font>
    <font>
      <sz val="10"/>
      <name val="Arial"/>
      <family val="2"/>
    </font>
    <font>
      <sz val="9"/>
      <color theme="1"/>
      <name val="Calibri"/>
      <family val="2"/>
    </font>
    <font>
      <b/>
      <sz val="9"/>
      <color theme="1"/>
      <name val="Calibri"/>
      <family val="2"/>
    </font>
  </fonts>
  <fills count="12">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5"/>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3" fontId="6" fillId="0" borderId="0" applyFont="0" applyFill="0" applyBorder="0" applyAlignment="0" applyProtection="0"/>
    <xf numFmtId="9" fontId="6" fillId="0" borderId="0" applyFont="0" applyFill="0" applyBorder="0" applyAlignment="0" applyProtection="0"/>
    <xf numFmtId="0" fontId="11" fillId="0" borderId="0"/>
    <xf numFmtId="0" fontId="17" fillId="0" borderId="0" applyNumberFormat="0" applyFill="0" applyBorder="0" applyAlignment="0" applyProtection="0"/>
    <xf numFmtId="0" fontId="20" fillId="0" borderId="0"/>
    <xf numFmtId="0" fontId="16" fillId="0" borderId="0"/>
  </cellStyleXfs>
  <cellXfs count="193">
    <xf numFmtId="0" fontId="0" fillId="0" borderId="0" xfId="0"/>
    <xf numFmtId="0" fontId="0" fillId="0" borderId="0" xfId="0" applyAlignment="1">
      <alignment horizontal="center"/>
    </xf>
    <xf numFmtId="0" fontId="0" fillId="0" borderId="0" xfId="0" applyAlignment="1">
      <alignment wrapText="1"/>
    </xf>
    <xf numFmtId="0" fontId="0" fillId="2" borderId="0" xfId="0" applyFill="1"/>
    <xf numFmtId="0" fontId="1" fillId="0" borderId="0" xfId="0" applyFont="1"/>
    <xf numFmtId="0" fontId="0" fillId="0" borderId="0" xfId="0" applyFont="1" applyAlignment="1">
      <alignment horizontal="center"/>
    </xf>
    <xf numFmtId="0" fontId="0" fillId="0" borderId="0" xfId="0" applyFont="1"/>
    <xf numFmtId="0" fontId="0" fillId="0" borderId="0" xfId="0" applyFill="1"/>
    <xf numFmtId="0" fontId="2" fillId="3"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xf numFmtId="0" fontId="0" fillId="2" borderId="0" xfId="0" applyFont="1" applyFill="1"/>
    <xf numFmtId="0" fontId="0" fillId="0" borderId="0" xfId="0" applyFont="1" applyFill="1"/>
    <xf numFmtId="0" fontId="0" fillId="0" borderId="1" xfId="0" applyFont="1" applyBorder="1" applyAlignment="1">
      <alignmen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2" fontId="2" fillId="4" borderId="1" xfId="0" applyNumberFormat="1"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0" fontId="0" fillId="0" borderId="0" xfId="0" applyFill="1" applyBorder="1"/>
    <xf numFmtId="2" fontId="2" fillId="0" borderId="0"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3" fillId="0" borderId="0" xfId="0" applyFont="1" applyFill="1" applyBorder="1" applyAlignment="1">
      <alignment horizontal="right" wrapText="1"/>
    </xf>
    <xf numFmtId="0" fontId="3" fillId="0" borderId="0" xfId="0" applyFont="1" applyFill="1" applyBorder="1" applyAlignment="1">
      <alignment horizontal="right"/>
    </xf>
    <xf numFmtId="0" fontId="2" fillId="0" borderId="0" xfId="0" applyFont="1" applyFill="1" applyBorder="1" applyAlignment="1">
      <alignment horizontal="center"/>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5" fillId="0" borderId="0" xfId="0" applyFont="1"/>
    <xf numFmtId="0" fontId="4" fillId="0" borderId="0" xfId="0" applyFont="1" applyAlignment="1">
      <alignment vertical="top"/>
    </xf>
    <xf numFmtId="0" fontId="8" fillId="7" borderId="0" xfId="0" applyFont="1" applyFill="1" applyAlignment="1">
      <alignment wrapText="1"/>
    </xf>
    <xf numFmtId="0" fontId="9" fillId="7" borderId="0" xfId="0" applyFont="1" applyFill="1" applyAlignment="1">
      <alignment vertical="center"/>
    </xf>
    <xf numFmtId="0" fontId="10" fillId="7" borderId="0" xfId="0" applyFont="1" applyFill="1" applyAlignment="1">
      <alignment wrapText="1"/>
    </xf>
    <xf numFmtId="0" fontId="10" fillId="7" borderId="0" xfId="0" applyFont="1" applyFill="1" applyAlignment="1">
      <alignment horizontal="right" wrapText="1"/>
    </xf>
    <xf numFmtId="0" fontId="8" fillId="7" borderId="0" xfId="0" applyFont="1" applyFill="1" applyAlignment="1">
      <alignment vertical="center"/>
    </xf>
    <xf numFmtId="0" fontId="2" fillId="0" borderId="1" xfId="0" applyFont="1" applyBorder="1"/>
    <xf numFmtId="0" fontId="12" fillId="0" borderId="0" xfId="0" applyFont="1" applyAlignment="1">
      <alignment wrapText="1"/>
    </xf>
    <xf numFmtId="0" fontId="12" fillId="0" borderId="0" xfId="0" applyFont="1" applyAlignment="1">
      <alignment vertical="center"/>
    </xf>
    <xf numFmtId="164"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10" fillId="7" borderId="0" xfId="0" applyFont="1" applyFill="1" applyAlignment="1">
      <alignment vertical="center"/>
    </xf>
    <xf numFmtId="0" fontId="8" fillId="7" borderId="0" xfId="0" applyFont="1" applyFill="1" applyAlignment="1"/>
    <xf numFmtId="164" fontId="2" fillId="2" borderId="1" xfId="1" applyNumberFormat="1" applyFont="1" applyFill="1" applyBorder="1" applyAlignment="1">
      <alignment horizontal="center" vertical="center"/>
    </xf>
    <xf numFmtId="0" fontId="0" fillId="0" borderId="0" xfId="0" applyFill="1" applyBorder="1" applyAlignment="1">
      <alignment wrapText="1"/>
    </xf>
    <xf numFmtId="0" fontId="2" fillId="0" borderId="1" xfId="0" applyFont="1" applyBorder="1" applyAlignment="1">
      <alignment wrapText="1"/>
    </xf>
    <xf numFmtId="0" fontId="0" fillId="0" borderId="1" xfId="0" applyBorder="1" applyAlignment="1">
      <alignment horizontal="center" vertical="center"/>
    </xf>
    <xf numFmtId="0" fontId="2" fillId="5" borderId="1" xfId="0" applyFont="1" applyFill="1" applyBorder="1" applyAlignment="1">
      <alignment horizontal="center" vertical="center"/>
    </xf>
    <xf numFmtId="0" fontId="15" fillId="0" borderId="1" xfId="0" applyFont="1" applyBorder="1"/>
    <xf numFmtId="0" fontId="16" fillId="0" borderId="1" xfId="0" applyFont="1" applyBorder="1"/>
    <xf numFmtId="14" fontId="16" fillId="0" borderId="1" xfId="0" applyNumberFormat="1" applyFont="1" applyBorder="1" applyAlignment="1">
      <alignment horizontal="left"/>
    </xf>
    <xf numFmtId="0" fontId="16" fillId="0" borderId="1" xfId="0" applyFont="1" applyBorder="1" applyAlignment="1">
      <alignment horizontal="left"/>
    </xf>
    <xf numFmtId="0" fontId="16" fillId="0" borderId="1" xfId="0" applyFont="1" applyBorder="1" applyAlignment="1">
      <alignment wrapText="1"/>
    </xf>
    <xf numFmtId="0" fontId="8" fillId="7" borderId="6" xfId="0" applyFont="1" applyFill="1" applyBorder="1" applyAlignment="1"/>
    <xf numFmtId="0" fontId="2" fillId="0" borderId="1" xfId="0" applyFont="1" applyBorder="1" applyAlignment="1"/>
    <xf numFmtId="0" fontId="2" fillId="3" borderId="1" xfId="0" applyFont="1" applyFill="1" applyBorder="1" applyAlignment="1">
      <alignment vertical="center"/>
    </xf>
    <xf numFmtId="2" fontId="2" fillId="4" borderId="1" xfId="0" applyNumberFormat="1" applyFont="1" applyFill="1" applyBorder="1" applyAlignment="1">
      <alignment horizontal="right" vertical="center"/>
    </xf>
    <xf numFmtId="49" fontId="2" fillId="0" borderId="5" xfId="0" applyNumberFormat="1" applyFont="1" applyBorder="1" applyAlignment="1">
      <alignment horizontal="center" vertical="center" wrapText="1"/>
    </xf>
    <xf numFmtId="0" fontId="2" fillId="0" borderId="1" xfId="0" applyFont="1" applyFill="1" applyBorder="1" applyAlignment="1"/>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0" fillId="0" borderId="0" xfId="0" applyBorder="1"/>
    <xf numFmtId="43" fontId="2" fillId="4" borderId="1" xfId="0" applyNumberFormat="1" applyFont="1" applyFill="1" applyBorder="1" applyAlignment="1">
      <alignment horizontal="right" vertical="center"/>
    </xf>
    <xf numFmtId="0" fontId="2" fillId="0" borderId="1" xfId="0" applyFont="1" applyFill="1" applyBorder="1" applyAlignment="1">
      <alignment horizontal="center"/>
    </xf>
    <xf numFmtId="0" fontId="2" fillId="0" borderId="0" xfId="0" applyFont="1" applyBorder="1" applyAlignment="1">
      <alignment wrapText="1"/>
    </xf>
    <xf numFmtId="0" fontId="2" fillId="0" borderId="0" xfId="0" applyFont="1" applyBorder="1" applyAlignment="1"/>
    <xf numFmtId="164" fontId="2" fillId="0" borderId="0" xfId="1"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65" fontId="2" fillId="0" borderId="0" xfId="1" applyNumberFormat="1" applyFont="1" applyFill="1" applyBorder="1" applyAlignment="1">
      <alignment horizontal="center" vertical="center"/>
    </xf>
    <xf numFmtId="0" fontId="0" fillId="0" borderId="1" xfId="0" applyFill="1" applyBorder="1" applyAlignment="1">
      <alignment wrapText="1"/>
    </xf>
    <xf numFmtId="164" fontId="2" fillId="0" borderId="0" xfId="1" applyNumberFormat="1" applyFont="1" applyFill="1" applyBorder="1" applyAlignment="1">
      <alignment horizontal="center" vertical="center" wrapText="1"/>
    </xf>
    <xf numFmtId="164" fontId="2" fillId="0" borderId="0" xfId="1" applyNumberFormat="1" applyFont="1" applyBorder="1" applyAlignment="1">
      <alignment horizontal="right" vertical="center" wrapText="1"/>
    </xf>
    <xf numFmtId="164" fontId="2" fillId="0" borderId="0" xfId="1" applyNumberFormat="1" applyFont="1" applyFill="1" applyBorder="1" applyAlignment="1">
      <alignment horizontal="right" vertical="center" wrapText="1"/>
    </xf>
    <xf numFmtId="10" fontId="2" fillId="0" borderId="0" xfId="2" applyNumberFormat="1" applyFont="1" applyFill="1" applyBorder="1" applyAlignment="1">
      <alignment horizontal="right" vertical="center" wrapText="1"/>
    </xf>
    <xf numFmtId="0" fontId="0" fillId="0" borderId="0" xfId="0" applyFont="1" applyAlignment="1">
      <alignment wrapText="1"/>
    </xf>
    <xf numFmtId="0" fontId="2" fillId="4" borderId="1" xfId="1" applyNumberFormat="1" applyFont="1" applyFill="1" applyBorder="1" applyAlignment="1">
      <alignment horizontal="center" vertical="center"/>
    </xf>
    <xf numFmtId="165" fontId="2" fillId="8" borderId="1"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167" fontId="2" fillId="4"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xf numFmtId="49" fontId="2" fillId="0" borderId="1" xfId="0"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7" fillId="0" borderId="0" xfId="0" applyFont="1" applyFill="1" applyBorder="1"/>
    <xf numFmtId="0" fontId="14" fillId="0" borderId="0" xfId="0" applyFont="1" applyFill="1" applyBorder="1" applyAlignment="1">
      <alignment horizontal="left" vertical="top" wrapText="1"/>
    </xf>
    <xf numFmtId="167" fontId="2" fillId="0" borderId="0" xfId="0" applyNumberFormat="1" applyFont="1" applyFill="1" applyBorder="1" applyAlignment="1">
      <alignment horizontal="center" vertical="center"/>
    </xf>
    <xf numFmtId="164" fontId="2" fillId="0" borderId="1" xfId="1" applyNumberFormat="1" applyFont="1" applyFill="1" applyBorder="1" applyAlignment="1">
      <alignment horizontal="center" vertical="center" wrapText="1"/>
    </xf>
    <xf numFmtId="9" fontId="2" fillId="0" borderId="0" xfId="2" applyFont="1" applyFill="1" applyBorder="1" applyAlignment="1">
      <alignment horizontal="center" vertical="center" wrapText="1"/>
    </xf>
    <xf numFmtId="2" fontId="2" fillId="0" borderId="0" xfId="0" applyNumberFormat="1" applyFont="1" applyFill="1" applyBorder="1" applyAlignment="1">
      <alignment horizontal="right" vertical="center"/>
    </xf>
    <xf numFmtId="164" fontId="2" fillId="0" borderId="0" xfId="1" applyNumberFormat="1" applyFont="1" applyFill="1" applyBorder="1" applyAlignment="1">
      <alignment horizontal="right" vertical="center"/>
    </xf>
    <xf numFmtId="10" fontId="2" fillId="0" borderId="0" xfId="2" applyNumberFormat="1" applyFont="1" applyFill="1" applyBorder="1" applyAlignment="1">
      <alignment horizontal="right" vertical="center"/>
    </xf>
    <xf numFmtId="43" fontId="2" fillId="0" borderId="0" xfId="0" applyNumberFormat="1" applyFont="1" applyFill="1" applyBorder="1" applyAlignment="1">
      <alignment horizontal="right" vertical="center"/>
    </xf>
    <xf numFmtId="166" fontId="2" fillId="8" borderId="1" xfId="1" applyNumberFormat="1" applyFont="1" applyFill="1" applyBorder="1" applyAlignment="1">
      <alignment horizontal="center" vertical="center"/>
    </xf>
    <xf numFmtId="164" fontId="2" fillId="8" borderId="1"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0" fillId="0" borderId="1" xfId="0" applyFont="1" applyFill="1" applyBorder="1" applyAlignment="1">
      <alignment wrapText="1"/>
    </xf>
    <xf numFmtId="0" fontId="7" fillId="0" borderId="0" xfId="0" applyFont="1" applyFill="1" applyBorder="1" applyAlignment="1">
      <alignment horizontal="left"/>
    </xf>
    <xf numFmtId="0" fontId="7" fillId="0" borderId="0" xfId="0" applyFont="1" applyFill="1" applyBorder="1" applyAlignment="1">
      <alignment wrapText="1"/>
    </xf>
    <xf numFmtId="2" fontId="0" fillId="0" borderId="0" xfId="0" applyNumberFormat="1" applyFill="1" applyBorder="1" applyAlignment="1">
      <alignment horizontal="right"/>
    </xf>
    <xf numFmtId="0" fontId="0" fillId="0" borderId="0" xfId="0" applyFill="1" applyBorder="1" applyAlignment="1">
      <alignment horizontal="left"/>
    </xf>
    <xf numFmtId="0" fontId="0" fillId="0" borderId="0" xfId="0" applyFont="1" applyFill="1" applyBorder="1" applyAlignment="1">
      <alignment wrapText="1"/>
    </xf>
    <xf numFmtId="167" fontId="0" fillId="0" borderId="0" xfId="0" applyNumberFormat="1" applyFill="1" applyBorder="1" applyAlignment="1">
      <alignment horizontal="center"/>
    </xf>
    <xf numFmtId="0" fontId="0" fillId="8" borderId="2" xfId="0" applyFont="1" applyFill="1" applyBorder="1"/>
    <xf numFmtId="167" fontId="2" fillId="3" borderId="1" xfId="0" applyNumberFormat="1" applyFont="1" applyFill="1" applyBorder="1" applyAlignment="1">
      <alignment vertical="center"/>
    </xf>
    <xf numFmtId="0" fontId="0" fillId="0" borderId="0" xfId="0" applyFont="1" applyFill="1" applyBorder="1"/>
    <xf numFmtId="0" fontId="0" fillId="8" borderId="1" xfId="0" applyFont="1" applyFill="1" applyBorder="1"/>
    <xf numFmtId="164" fontId="2" fillId="3" borderId="1" xfId="1" applyNumberFormat="1" applyFont="1" applyFill="1" applyBorder="1" applyAlignment="1">
      <alignment vertical="center"/>
    </xf>
    <xf numFmtId="0" fontId="0" fillId="9" borderId="0" xfId="0" applyFill="1"/>
    <xf numFmtId="0" fontId="0" fillId="9" borderId="0" xfId="0" applyFont="1" applyFill="1"/>
    <xf numFmtId="0" fontId="0" fillId="10" borderId="1" xfId="0" applyFill="1" applyBorder="1" applyAlignment="1">
      <alignment vertical="center" wrapText="1"/>
    </xf>
    <xf numFmtId="0" fontId="0" fillId="0" borderId="0" xfId="0" applyFill="1" applyBorder="1" applyAlignment="1"/>
    <xf numFmtId="165" fontId="2" fillId="0" borderId="1" xfId="1" applyNumberFormat="1" applyFont="1" applyFill="1" applyBorder="1" applyAlignment="1">
      <alignment horizontal="center" vertical="center"/>
    </xf>
    <xf numFmtId="0" fontId="0" fillId="7" borderId="0" xfId="0" applyFill="1"/>
    <xf numFmtId="0" fontId="0" fillId="7" borderId="0" xfId="0" applyFont="1" applyFill="1"/>
    <xf numFmtId="0" fontId="2" fillId="7" borderId="1" xfId="0" applyFont="1" applyFill="1" applyBorder="1" applyAlignment="1">
      <alignment horizontal="center" vertical="center" wrapText="1"/>
    </xf>
    <xf numFmtId="0" fontId="1" fillId="0" borderId="0" xfId="0" applyFont="1" applyAlignment="1">
      <alignment wrapText="1"/>
    </xf>
    <xf numFmtId="0" fontId="0" fillId="11" borderId="2" xfId="0" applyFont="1" applyFill="1" applyBorder="1"/>
    <xf numFmtId="0" fontId="0" fillId="11" borderId="2" xfId="0" applyFont="1" applyFill="1" applyBorder="1" applyAlignment="1">
      <alignment horizontal="center"/>
    </xf>
    <xf numFmtId="0" fontId="0" fillId="0" borderId="1" xfId="0" applyBorder="1" applyAlignment="1">
      <alignment horizontal="center" vertical="center"/>
    </xf>
    <xf numFmtId="0" fontId="17" fillId="0" borderId="1" xfId="4" applyBorder="1" applyAlignment="1">
      <alignment horizontal="left" vertical="center" wrapText="1"/>
    </xf>
    <xf numFmtId="0" fontId="2" fillId="0" borderId="0" xfId="0" applyFont="1" applyFill="1" applyBorder="1"/>
    <xf numFmtId="0" fontId="21" fillId="0" borderId="0" xfId="0" applyFont="1" applyFill="1" applyBorder="1" applyAlignment="1">
      <alignment wrapText="1"/>
    </xf>
    <xf numFmtId="0" fontId="22" fillId="0" borderId="0" xfId="0" applyFont="1" applyFill="1" applyBorder="1" applyAlignment="1">
      <alignment wrapText="1"/>
    </xf>
    <xf numFmtId="0" fontId="2" fillId="9" borderId="1" xfId="0" applyFont="1" applyFill="1" applyBorder="1"/>
    <xf numFmtId="0" fontId="2" fillId="6" borderId="1" xfId="0" applyFont="1" applyFill="1" applyBorder="1" applyAlignment="1">
      <alignment wrapText="1"/>
    </xf>
    <xf numFmtId="164" fontId="2" fillId="0" borderId="1" xfId="1" applyNumberFormat="1" applyFont="1" applyFill="1" applyBorder="1" applyAlignment="1">
      <alignment horizontal="center" vertical="center"/>
    </xf>
    <xf numFmtId="0" fontId="0" fillId="0" borderId="1" xfId="0" applyBorder="1" applyAlignment="1">
      <alignment horizontal="left" vertical="center" wrapText="1"/>
    </xf>
    <xf numFmtId="166" fontId="2" fillId="3" borderId="1" xfId="1" applyNumberFormat="1" applyFont="1" applyFill="1" applyBorder="1" applyAlignment="1">
      <alignment vertical="center"/>
    </xf>
    <xf numFmtId="166" fontId="2" fillId="0" borderId="1" xfId="1" applyNumberFormat="1" applyFont="1" applyFill="1" applyBorder="1" applyAlignment="1">
      <alignment horizontal="center" vertical="center"/>
    </xf>
    <xf numFmtId="2" fontId="6" fillId="4" borderId="1" xfId="1" applyNumberFormat="1" applyFont="1" applyFill="1" applyBorder="1" applyAlignment="1">
      <alignment horizontal="center" vertical="center"/>
    </xf>
    <xf numFmtId="2" fontId="0" fillId="2" borderId="1" xfId="0" applyNumberFormat="1" applyFill="1" applyBorder="1" applyAlignment="1">
      <alignment horizontal="center"/>
    </xf>
    <xf numFmtId="9" fontId="2" fillId="3" borderId="1" xfId="2" applyFont="1" applyFill="1" applyBorder="1" applyAlignment="1">
      <alignment horizontal="center" vertical="center"/>
    </xf>
    <xf numFmtId="0" fontId="0" fillId="0" borderId="2" xfId="0" applyFont="1" applyFill="1" applyBorder="1" applyAlignment="1">
      <alignment horizontal="center"/>
    </xf>
    <xf numFmtId="168" fontId="2" fillId="3" borderId="1" xfId="1" applyNumberFormat="1" applyFont="1" applyFill="1" applyBorder="1" applyAlignment="1">
      <alignment horizontal="center" vertical="center"/>
    </xf>
    <xf numFmtId="168" fontId="2" fillId="0" borderId="1" xfId="1" applyNumberFormat="1" applyFont="1" applyBorder="1" applyAlignment="1">
      <alignment horizontal="center" vertical="center" wrapText="1"/>
    </xf>
    <xf numFmtId="168" fontId="2" fillId="11" borderId="1" xfId="1" applyNumberFormat="1" applyFont="1" applyFill="1" applyBorder="1" applyAlignment="1">
      <alignment horizontal="center"/>
    </xf>
    <xf numFmtId="0" fontId="10" fillId="7" borderId="0" xfId="0" applyFont="1" applyFill="1" applyAlignment="1"/>
    <xf numFmtId="0" fontId="0" fillId="0" borderId="1" xfId="0" applyBorder="1" applyAlignment="1">
      <alignment wrapText="1"/>
    </xf>
    <xf numFmtId="0" fontId="2" fillId="0" borderId="1" xfId="0" applyFont="1" applyBorder="1" applyAlignment="1">
      <alignment vertical="center" wrapText="1"/>
    </xf>
    <xf numFmtId="0" fontId="10" fillId="7" borderId="0" xfId="0" applyFont="1" applyFill="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left"/>
    </xf>
    <xf numFmtId="0" fontId="0" fillId="0" borderId="1"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1" xfId="0" applyFont="1" applyFill="1" applyBorder="1" applyAlignment="1">
      <alignment horizontal="center" vertical="center"/>
    </xf>
    <xf numFmtId="0" fontId="4" fillId="0" borderId="0" xfId="0" applyFont="1"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Fill="1" applyBorder="1" applyAlignment="1">
      <alignment horizontal="left"/>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2" fillId="0" borderId="9" xfId="0" applyFont="1" applyFill="1" applyBorder="1" applyAlignment="1">
      <alignment horizontal="left"/>
    </xf>
    <xf numFmtId="0" fontId="2" fillId="0" borderId="6" xfId="0" applyFont="1" applyFill="1" applyBorder="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left" vertical="center" wrapText="1"/>
    </xf>
    <xf numFmtId="0" fontId="4" fillId="7" borderId="0" xfId="0" applyFont="1" applyFill="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cellXfs>
  <cellStyles count="7">
    <cellStyle name="Comma" xfId="1" builtinId="3"/>
    <cellStyle name="Hyperlink" xfId="4" builtinId="8"/>
    <cellStyle name="Normal" xfId="0" builtinId="0"/>
    <cellStyle name="Normal 10 2" xfId="6"/>
    <cellStyle name="Normal 2 2 2 12" xfId="5"/>
    <cellStyle name="Normal 67"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3F278.BAE05E2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713423</xdr:colOff>
      <xdr:row>1</xdr:row>
      <xdr:rowOff>3809</xdr:rowOff>
    </xdr:from>
    <xdr:to>
      <xdr:col>2</xdr:col>
      <xdr:colOff>1341120</xdr:colOff>
      <xdr:row>5</xdr:row>
      <xdr:rowOff>122871</xdr:rowOff>
    </xdr:to>
    <xdr:pic>
      <xdr:nvPicPr>
        <xdr:cNvPr id="2" name="Picture 1" descr="cid:image002.png@01D3F278.BAE05E2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13423" y="186689"/>
          <a:ext cx="3561397" cy="1254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collections/annual-renewables-obligation-level-calculations" TargetMode="External"/><Relationship Id="rId2" Type="http://schemas.openxmlformats.org/officeDocument/2006/relationships/hyperlink" Target="https://www.ofgem.gov.uk/environmental-programmes/ro/energy-suppliers." TargetMode="External"/><Relationship Id="rId1" Type="http://schemas.openxmlformats.org/officeDocument/2006/relationships/hyperlink" Target="https://www.ofgem.gov.uk/environmental-programmes/ro/energy-suppliers." TargetMode="External"/><Relationship Id="rId5" Type="http://schemas.openxmlformats.org/officeDocument/2006/relationships/printerSettings" Target="../printerSettings/printerSettings4.bin"/><Relationship Id="rId4" Type="http://schemas.openxmlformats.org/officeDocument/2006/relationships/hyperlink" Target="http://obr.uk/efo/economic-fiscal-outlook-march-2018/"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mrsettlement.co.uk/settlement-data/settlement-data-roles/" TargetMode="External"/><Relationship Id="rId2" Type="http://schemas.openxmlformats.org/officeDocument/2006/relationships/hyperlink" Target="https://sofm.lowcarboncontracts.uk/forecasts?config=Forecast-01-Oct-2018---30-Jun-2019" TargetMode="External"/><Relationship Id="rId1" Type="http://schemas.openxmlformats.org/officeDocument/2006/relationships/hyperlink" Target="https://sofm.lowcarboncontracts.uk/forecasts?config=Forecast-01-Oct-2018---30-Jun-2019" TargetMode="External"/><Relationship Id="rId6" Type="http://schemas.openxmlformats.org/officeDocument/2006/relationships/printerSettings" Target="../printerSettings/printerSettings5.bin"/><Relationship Id="rId5" Type="http://schemas.openxmlformats.org/officeDocument/2006/relationships/hyperlink" Target="https://www.gov.uk/government/collections/electricity-statistics" TargetMode="External"/><Relationship Id="rId4" Type="http://schemas.openxmlformats.org/officeDocument/2006/relationships/hyperlink" Target="https://www.gov.uk/government/collections/electricity-statistic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collections/annual-renewables-obligation-level-calculations" TargetMode="External"/><Relationship Id="rId7" Type="http://schemas.openxmlformats.org/officeDocument/2006/relationships/comments" Target="../comments2.xml"/><Relationship Id="rId2" Type="http://schemas.openxmlformats.org/officeDocument/2006/relationships/hyperlink" Target="http://obr.uk/efo/economic-fiscal-outlook-march-2018/" TargetMode="External"/><Relationship Id="rId1" Type="http://schemas.openxmlformats.org/officeDocument/2006/relationships/hyperlink" Target="https://www.ofgem.gov.uk/environmental-programmes/fit/contacts-guidance-and-resources/public-reports-and-data-fit/annual-reports" TargetMode="External"/><Relationship Id="rId6" Type="http://schemas.openxmlformats.org/officeDocument/2006/relationships/vmlDrawing" Target="../drawings/vmlDrawing2.vml"/><Relationship Id="rId5" Type="http://schemas.openxmlformats.org/officeDocument/2006/relationships/printerSettings" Target="../printerSettings/printerSettings6.bin"/><Relationship Id="rId4" Type="http://schemas.openxmlformats.org/officeDocument/2006/relationships/hyperlink" Target="https://www.ofgem.gov.uk/system/files/docs/2017/05/fit_guidance_for_licensed_electricity_suppliers_v9.pdf"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obr.uk/efo/economic-fiscal-outlook-march-2018/" TargetMode="External"/><Relationship Id="rId2" Type="http://schemas.openxmlformats.org/officeDocument/2006/relationships/hyperlink" Target="https://www.nationalgrid.com/uk/electricity/charging-and-methodology/assistance-areas-high-electricity-distribution-costs-aahedc" TargetMode="External"/><Relationship Id="rId1" Type="http://schemas.openxmlformats.org/officeDocument/2006/relationships/hyperlink" Target="https://www.nationalgrid.com/uk/electricity/charging-and-methodology/assistance-areas-high-electricity-distribution-costs-aahedc"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3"/>
  <sheetViews>
    <sheetView tabSelected="1" workbookViewId="0">
      <selection activeCell="B15" sqref="B15"/>
    </sheetView>
  </sheetViews>
  <sheetFormatPr defaultColWidth="0" defaultRowHeight="12.4" zeroHeight="1" x14ac:dyDescent="0.3"/>
  <cols>
    <col min="1" max="1" width="20.3515625" customWidth="1"/>
    <col min="2" max="2" width="14.64453125" customWidth="1"/>
    <col min="3" max="3" width="69.64453125" customWidth="1"/>
    <col min="4" max="9" width="8.9375" customWidth="1"/>
    <col min="10" max="16384" width="8.9375" hidden="1"/>
  </cols>
  <sheetData>
    <row r="1" spans="1:9" ht="14.25" x14ac:dyDescent="0.45">
      <c r="A1" s="32"/>
      <c r="B1" s="32"/>
      <c r="C1" s="32"/>
      <c r="D1" s="32"/>
      <c r="E1" s="32"/>
      <c r="F1" s="32"/>
      <c r="G1" s="32"/>
      <c r="H1" s="32"/>
      <c r="I1" s="32"/>
    </row>
    <row r="2" spans="1:9" ht="14.25" x14ac:dyDescent="0.45">
      <c r="A2" s="32"/>
      <c r="B2" s="32"/>
      <c r="C2" s="32"/>
      <c r="D2" s="32"/>
      <c r="E2" s="32"/>
      <c r="F2" s="32"/>
      <c r="G2" s="32"/>
      <c r="H2" s="32"/>
      <c r="I2" s="32"/>
    </row>
    <row r="3" spans="1:9" ht="14.25" x14ac:dyDescent="0.45">
      <c r="A3" s="32"/>
      <c r="B3" s="32"/>
      <c r="C3" s="32"/>
      <c r="D3" s="32"/>
      <c r="E3" s="32"/>
      <c r="F3" s="32"/>
      <c r="G3" s="32"/>
      <c r="H3" s="32"/>
      <c r="I3" s="32"/>
    </row>
    <row r="4" spans="1:9" ht="46.15" x14ac:dyDescent="0.45">
      <c r="A4" s="32"/>
      <c r="C4" s="33"/>
      <c r="D4" s="32"/>
      <c r="E4" s="32"/>
      <c r="F4" s="32"/>
      <c r="G4" s="32"/>
      <c r="H4" s="32"/>
      <c r="I4" s="32"/>
    </row>
    <row r="5" spans="1:9" ht="14.25" x14ac:dyDescent="0.45">
      <c r="A5" s="32"/>
      <c r="B5" s="32"/>
      <c r="C5" s="32"/>
      <c r="D5" s="32"/>
      <c r="E5" s="32"/>
      <c r="F5" s="32"/>
      <c r="G5" s="32"/>
      <c r="H5" s="32"/>
      <c r="I5" s="32"/>
    </row>
    <row r="6" spans="1:9" ht="14.25" x14ac:dyDescent="0.45">
      <c r="A6" s="32"/>
      <c r="B6" s="32"/>
      <c r="C6" s="32"/>
      <c r="D6" s="32"/>
      <c r="E6" s="32"/>
      <c r="F6" s="32"/>
      <c r="G6" s="32"/>
      <c r="H6" s="32"/>
      <c r="I6" s="32"/>
    </row>
    <row r="7" spans="1:9" ht="14.25" x14ac:dyDescent="0.45">
      <c r="A7" s="32"/>
      <c r="B7" s="32"/>
      <c r="C7" s="32"/>
      <c r="D7" s="32"/>
      <c r="E7" s="32"/>
      <c r="F7" s="32"/>
      <c r="G7" s="32"/>
      <c r="H7" s="32"/>
      <c r="I7" s="32"/>
    </row>
    <row r="8" spans="1:9" ht="14.25" x14ac:dyDescent="0.45">
      <c r="A8" s="34"/>
      <c r="B8" s="35"/>
      <c r="E8" s="32"/>
      <c r="F8" s="32"/>
      <c r="G8" s="32"/>
      <c r="H8" s="32"/>
      <c r="I8" s="32"/>
    </row>
    <row r="9" spans="1:9" ht="14.25" x14ac:dyDescent="0.45">
      <c r="A9" s="32"/>
      <c r="B9" s="32"/>
      <c r="C9" s="36"/>
      <c r="D9" s="32"/>
      <c r="E9" s="32"/>
      <c r="F9" s="32"/>
      <c r="G9" s="32"/>
      <c r="H9" s="32"/>
      <c r="I9" s="32"/>
    </row>
    <row r="10" spans="1:9" ht="45" customHeight="1" x14ac:dyDescent="0.45">
      <c r="A10" s="149" t="s">
        <v>165</v>
      </c>
      <c r="B10" s="149"/>
      <c r="C10" s="149"/>
      <c r="D10" s="146"/>
      <c r="E10" s="146"/>
      <c r="F10" s="146"/>
      <c r="G10" s="146"/>
      <c r="H10" s="146"/>
      <c r="I10" s="146"/>
    </row>
    <row r="11" spans="1:9" ht="14.25" x14ac:dyDescent="0.45">
      <c r="A11" s="32"/>
      <c r="B11" s="32"/>
      <c r="C11" s="36"/>
      <c r="D11" s="32"/>
      <c r="E11" s="32"/>
      <c r="F11" s="32"/>
      <c r="G11" s="32"/>
      <c r="H11" s="32"/>
      <c r="I11" s="32"/>
    </row>
    <row r="12" spans="1:9" ht="14.25" x14ac:dyDescent="0.45">
      <c r="A12" s="34"/>
      <c r="B12" s="34"/>
      <c r="C12" s="34"/>
      <c r="D12" s="42"/>
      <c r="E12" s="32"/>
      <c r="F12" s="32"/>
      <c r="G12" s="32"/>
      <c r="H12" s="32"/>
      <c r="I12" s="32"/>
    </row>
    <row r="13" spans="1:9" ht="14.25" x14ac:dyDescent="0.45">
      <c r="A13" s="43"/>
      <c r="B13" s="32"/>
      <c r="C13" s="36"/>
      <c r="D13" s="32"/>
      <c r="E13" s="32"/>
      <c r="F13" s="32"/>
      <c r="G13" s="32"/>
      <c r="H13" s="32"/>
      <c r="I13" s="32"/>
    </row>
    <row r="14" spans="1:9" ht="22.35" customHeight="1" x14ac:dyDescent="0.45">
      <c r="A14" s="49" t="s">
        <v>99</v>
      </c>
      <c r="B14" s="49" t="s">
        <v>108</v>
      </c>
      <c r="C14" s="49" t="s">
        <v>100</v>
      </c>
      <c r="D14" s="32"/>
      <c r="E14" s="32"/>
      <c r="F14" s="32"/>
      <c r="G14" s="32"/>
      <c r="H14" s="32"/>
      <c r="I14" s="32"/>
    </row>
    <row r="15" spans="1:9" ht="14.25" x14ac:dyDescent="0.45">
      <c r="A15" s="54" t="s">
        <v>164</v>
      </c>
      <c r="B15" s="51">
        <v>43266</v>
      </c>
      <c r="C15" s="52"/>
      <c r="D15" s="32"/>
      <c r="E15" s="32"/>
      <c r="F15" s="32"/>
      <c r="G15" s="32"/>
      <c r="H15" s="32"/>
      <c r="I15" s="32"/>
    </row>
    <row r="16" spans="1:9" ht="14.25" x14ac:dyDescent="0.45">
      <c r="A16" s="43"/>
      <c r="B16" s="51"/>
      <c r="C16" s="52"/>
      <c r="D16" s="32"/>
      <c r="E16" s="32"/>
      <c r="F16" s="32"/>
      <c r="G16" s="32"/>
      <c r="H16" s="32"/>
      <c r="I16" s="32"/>
    </row>
    <row r="17" spans="1:9" ht="14.25" x14ac:dyDescent="0.45">
      <c r="A17" s="50"/>
      <c r="B17" s="50"/>
      <c r="C17" s="53"/>
      <c r="D17" s="32"/>
      <c r="E17" s="32"/>
      <c r="F17" s="32"/>
      <c r="G17" s="32"/>
      <c r="H17" s="32"/>
      <c r="I17" s="32"/>
    </row>
    <row r="18" spans="1:9" ht="14.25" x14ac:dyDescent="0.45">
      <c r="A18" s="50"/>
      <c r="B18" s="50"/>
      <c r="C18" s="50"/>
      <c r="D18" s="32"/>
      <c r="E18" s="32"/>
      <c r="F18" s="32"/>
      <c r="G18" s="32"/>
      <c r="H18" s="32"/>
      <c r="I18" s="32"/>
    </row>
    <row r="19" spans="1:9" ht="14.25" x14ac:dyDescent="0.45">
      <c r="A19" s="50"/>
      <c r="B19" s="51"/>
      <c r="C19" s="53"/>
      <c r="D19" s="32"/>
      <c r="E19" s="32"/>
      <c r="F19" s="32"/>
      <c r="G19" s="32"/>
      <c r="H19" s="32"/>
      <c r="I19" s="32"/>
    </row>
    <row r="20" spans="1:9" ht="14.25" x14ac:dyDescent="0.45">
      <c r="A20" s="50"/>
      <c r="B20" s="50"/>
      <c r="C20" s="53"/>
      <c r="D20" s="32"/>
      <c r="E20" s="32"/>
      <c r="F20" s="32"/>
      <c r="G20" s="32"/>
      <c r="H20" s="32"/>
      <c r="I20" s="32"/>
    </row>
    <row r="21" spans="1:9" ht="14.25" x14ac:dyDescent="0.45">
      <c r="A21" s="50"/>
      <c r="B21" s="50"/>
      <c r="C21" s="53"/>
      <c r="D21" s="32"/>
      <c r="E21" s="32"/>
      <c r="F21" s="32"/>
      <c r="G21" s="32"/>
      <c r="H21" s="32"/>
      <c r="I21" s="32"/>
    </row>
    <row r="22" spans="1:9" ht="14.25" x14ac:dyDescent="0.45">
      <c r="A22" s="50"/>
      <c r="B22" s="50"/>
      <c r="C22" s="53"/>
      <c r="D22" s="32"/>
      <c r="E22" s="32"/>
      <c r="F22" s="32"/>
      <c r="G22" s="32"/>
      <c r="H22" s="32"/>
      <c r="I22" s="32"/>
    </row>
    <row r="23" spans="1:9" ht="14.25" x14ac:dyDescent="0.45">
      <c r="A23" s="32"/>
      <c r="B23" s="32"/>
      <c r="C23" s="32"/>
      <c r="D23" s="32"/>
      <c r="E23" s="32"/>
      <c r="F23" s="32"/>
      <c r="G23" s="32"/>
      <c r="H23" s="32"/>
      <c r="I23" s="32"/>
    </row>
    <row r="24" spans="1:9" ht="14.25" x14ac:dyDescent="0.45">
      <c r="A24" s="32"/>
      <c r="B24" s="32"/>
      <c r="C24" s="32"/>
      <c r="D24" s="32"/>
      <c r="E24" s="32"/>
      <c r="F24" s="32"/>
      <c r="G24" s="32"/>
      <c r="H24" s="32"/>
      <c r="I24" s="32"/>
    </row>
    <row r="25" spans="1:9" ht="14.25" x14ac:dyDescent="0.45">
      <c r="A25" s="32"/>
      <c r="B25" s="32"/>
      <c r="C25" s="32"/>
      <c r="D25" s="32"/>
      <c r="E25" s="32"/>
      <c r="F25" s="32"/>
      <c r="G25" s="32"/>
      <c r="H25" s="32"/>
      <c r="I25" s="32"/>
    </row>
    <row r="26" spans="1:9" ht="14.25" x14ac:dyDescent="0.45">
      <c r="A26" s="32"/>
      <c r="B26" s="32"/>
      <c r="C26" s="32"/>
      <c r="D26" s="32"/>
      <c r="E26" s="32"/>
      <c r="F26" s="32"/>
      <c r="G26" s="32"/>
      <c r="H26" s="32"/>
      <c r="I26" s="32"/>
    </row>
    <row r="27" spans="1:9" ht="14.25" x14ac:dyDescent="0.45">
      <c r="A27" s="32"/>
      <c r="B27" s="32"/>
      <c r="C27" s="32"/>
      <c r="D27" s="32"/>
      <c r="E27" s="32"/>
      <c r="F27" s="32"/>
      <c r="G27" s="32"/>
      <c r="H27" s="32"/>
      <c r="I27" s="32"/>
    </row>
    <row r="28" spans="1:9" ht="14.25" x14ac:dyDescent="0.45">
      <c r="A28" s="32"/>
      <c r="B28" s="32"/>
      <c r="C28" s="32"/>
      <c r="D28" s="32"/>
      <c r="E28" s="32"/>
      <c r="F28" s="32"/>
      <c r="G28" s="32"/>
      <c r="H28" s="32"/>
      <c r="I28" s="32"/>
    </row>
    <row r="29" spans="1:9" ht="14.25" x14ac:dyDescent="0.45">
      <c r="A29" s="32"/>
      <c r="B29" s="32"/>
      <c r="C29" s="32"/>
      <c r="D29" s="32"/>
      <c r="E29" s="32"/>
      <c r="F29" s="32"/>
      <c r="G29" s="32"/>
      <c r="H29" s="32"/>
      <c r="I29" s="32"/>
    </row>
    <row r="30" spans="1:9" ht="14.25" x14ac:dyDescent="0.45">
      <c r="A30" s="32"/>
      <c r="B30" s="32"/>
      <c r="C30" s="32"/>
      <c r="D30" s="32"/>
      <c r="E30" s="32"/>
      <c r="F30" s="32"/>
      <c r="G30" s="32"/>
      <c r="H30" s="32"/>
      <c r="I30" s="32"/>
    </row>
    <row r="31" spans="1:9" ht="14.25" x14ac:dyDescent="0.45">
      <c r="A31" s="32"/>
      <c r="B31" s="32"/>
      <c r="C31" s="32"/>
      <c r="D31" s="32"/>
      <c r="E31" s="32"/>
      <c r="F31" s="32"/>
      <c r="G31" s="32"/>
      <c r="H31" s="32"/>
      <c r="I31" s="32"/>
    </row>
    <row r="32" spans="1:9" ht="14.25" x14ac:dyDescent="0.45">
      <c r="A32" s="32"/>
      <c r="B32" s="32"/>
      <c r="C32" s="32"/>
      <c r="D32" s="32"/>
      <c r="E32" s="32"/>
      <c r="F32" s="32"/>
      <c r="G32" s="32"/>
      <c r="H32" s="32"/>
      <c r="I32" s="32"/>
    </row>
    <row r="33" x14ac:dyDescent="0.3"/>
  </sheetData>
  <mergeCells count="1">
    <mergeCell ref="A10:C10"/>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30"/>
  <sheetViews>
    <sheetView workbookViewId="0">
      <selection activeCell="B32" sqref="B32"/>
    </sheetView>
  </sheetViews>
  <sheetFormatPr defaultRowHeight="12.4" x14ac:dyDescent="0.3"/>
  <cols>
    <col min="1" max="1" width="2.64453125" customWidth="1"/>
    <col min="2" max="2" width="20" customWidth="1"/>
    <col min="3" max="3" width="11.1171875" customWidth="1"/>
    <col min="4" max="4" width="45.703125" customWidth="1"/>
  </cols>
  <sheetData>
    <row r="2" spans="1:4" s="117" customFormat="1" x14ac:dyDescent="0.3">
      <c r="B2" s="118" t="s">
        <v>24</v>
      </c>
    </row>
    <row r="4" spans="1:4" x14ac:dyDescent="0.3">
      <c r="B4" t="s">
        <v>120</v>
      </c>
    </row>
    <row r="6" spans="1:4" x14ac:dyDescent="0.3">
      <c r="B6" t="s">
        <v>76</v>
      </c>
    </row>
    <row r="8" spans="1:4" x14ac:dyDescent="0.3">
      <c r="B8" t="s">
        <v>121</v>
      </c>
    </row>
    <row r="10" spans="1:4" x14ac:dyDescent="0.3">
      <c r="B10" t="s">
        <v>77</v>
      </c>
    </row>
    <row r="12" spans="1:4" s="6" customFormat="1" ht="13.15" x14ac:dyDescent="0.4">
      <c r="A12" s="38"/>
      <c r="B12" t="s">
        <v>82</v>
      </c>
      <c r="C12" s="38"/>
      <c r="D12" s="38"/>
    </row>
    <row r="13" spans="1:4" s="6" customFormat="1" ht="13.15" x14ac:dyDescent="0.4">
      <c r="C13" s="39"/>
      <c r="D13" s="38"/>
    </row>
    <row r="14" spans="1:4" s="6" customFormat="1" x14ac:dyDescent="0.3">
      <c r="A14" s="133" t="s">
        <v>88</v>
      </c>
      <c r="B14" s="133" t="s">
        <v>83</v>
      </c>
      <c r="C14" s="133" t="s">
        <v>89</v>
      </c>
      <c r="D14" s="133" t="s">
        <v>24</v>
      </c>
    </row>
    <row r="15" spans="1:4" s="6" customFormat="1" x14ac:dyDescent="0.3">
      <c r="A15" s="37">
        <v>1</v>
      </c>
      <c r="B15" s="134" t="s">
        <v>84</v>
      </c>
      <c r="C15" s="134" t="s">
        <v>91</v>
      </c>
      <c r="D15" s="46" t="s">
        <v>85</v>
      </c>
    </row>
    <row r="16" spans="1:4" s="6" customFormat="1" ht="19.350000000000001" customHeight="1" x14ac:dyDescent="0.3">
      <c r="A16" s="37">
        <v>2</v>
      </c>
      <c r="B16" s="134" t="s">
        <v>90</v>
      </c>
      <c r="C16" s="134" t="s">
        <v>91</v>
      </c>
      <c r="D16" s="46" t="s">
        <v>86</v>
      </c>
    </row>
    <row r="17" spans="1:4" s="6" customFormat="1" ht="22.5" customHeight="1" x14ac:dyDescent="0.3">
      <c r="A17" s="37">
        <v>3</v>
      </c>
      <c r="B17" s="134" t="s">
        <v>109</v>
      </c>
      <c r="C17" s="134" t="s">
        <v>87</v>
      </c>
      <c r="D17" s="46" t="s">
        <v>93</v>
      </c>
    </row>
    <row r="18" spans="1:4" s="6" customFormat="1" ht="22.5" x14ac:dyDescent="0.3">
      <c r="A18" s="37">
        <v>4</v>
      </c>
      <c r="B18" s="134" t="s">
        <v>12</v>
      </c>
      <c r="C18" s="134" t="s">
        <v>110</v>
      </c>
      <c r="D18" s="46" t="s">
        <v>141</v>
      </c>
    </row>
    <row r="19" spans="1:4" s="6" customFormat="1" ht="34.35" customHeight="1" x14ac:dyDescent="0.3">
      <c r="A19" s="37">
        <v>5</v>
      </c>
      <c r="B19" s="134" t="s">
        <v>17</v>
      </c>
      <c r="C19" s="134" t="s">
        <v>110</v>
      </c>
      <c r="D19" s="46" t="s">
        <v>142</v>
      </c>
    </row>
    <row r="20" spans="1:4" s="6" customFormat="1" ht="32.85" customHeight="1" x14ac:dyDescent="0.3">
      <c r="A20" s="37">
        <v>6</v>
      </c>
      <c r="B20" s="134" t="s">
        <v>14</v>
      </c>
      <c r="C20" s="134" t="s">
        <v>110</v>
      </c>
      <c r="D20" s="46" t="s">
        <v>143</v>
      </c>
    </row>
    <row r="21" spans="1:4" s="6" customFormat="1" ht="26.25" customHeight="1" x14ac:dyDescent="0.3">
      <c r="A21" s="37">
        <v>7</v>
      </c>
      <c r="B21" s="134" t="s">
        <v>16</v>
      </c>
      <c r="C21" s="134" t="s">
        <v>110</v>
      </c>
      <c r="D21" s="46" t="s">
        <v>144</v>
      </c>
    </row>
    <row r="22" spans="1:4" s="6" customFormat="1" ht="22.5" x14ac:dyDescent="0.3">
      <c r="A22" s="37">
        <v>8</v>
      </c>
      <c r="B22" s="134" t="s">
        <v>15</v>
      </c>
      <c r="C22" s="134" t="s">
        <v>110</v>
      </c>
      <c r="D22" s="46" t="s">
        <v>145</v>
      </c>
    </row>
    <row r="23" spans="1:4" s="6" customFormat="1" ht="22.5" x14ac:dyDescent="0.3">
      <c r="A23" s="37">
        <v>9</v>
      </c>
      <c r="B23" s="134" t="s">
        <v>13</v>
      </c>
      <c r="C23" s="134" t="s">
        <v>110</v>
      </c>
      <c r="D23" s="46" t="s">
        <v>146</v>
      </c>
    </row>
    <row r="24" spans="1:4" s="6" customFormat="1" ht="12.75" x14ac:dyDescent="0.35">
      <c r="A24" s="130"/>
      <c r="B24" s="131"/>
      <c r="C24" s="131"/>
      <c r="D24" s="131"/>
    </row>
    <row r="25" spans="1:4" s="6" customFormat="1" ht="12.75" x14ac:dyDescent="0.35">
      <c r="A25" s="114"/>
      <c r="B25" s="132" t="s">
        <v>140</v>
      </c>
      <c r="C25" s="114"/>
      <c r="D25" s="114"/>
    </row>
    <row r="26" spans="1:4" s="6" customFormat="1" x14ac:dyDescent="0.3">
      <c r="B26" s="115"/>
      <c r="C26" s="11" t="s">
        <v>154</v>
      </c>
    </row>
    <row r="27" spans="1:4" s="6" customFormat="1" x14ac:dyDescent="0.3">
      <c r="B27" s="56"/>
      <c r="C27" s="11" t="s">
        <v>113</v>
      </c>
    </row>
    <row r="28" spans="1:4" s="6" customFormat="1" x14ac:dyDescent="0.3">
      <c r="B28" s="126"/>
      <c r="C28" s="11" t="s">
        <v>155</v>
      </c>
    </row>
    <row r="29" spans="1:4" s="6" customFormat="1" x14ac:dyDescent="0.3">
      <c r="B29" s="80"/>
      <c r="C29" s="11" t="s">
        <v>156</v>
      </c>
    </row>
    <row r="30" spans="1:4" s="6" customFormat="1" x14ac:dyDescent="0.3">
      <c r="B30" s="44"/>
      <c r="C30" s="130" t="s">
        <v>157</v>
      </c>
    </row>
    <row r="31" spans="1:4" s="6" customFormat="1" ht="12.6" customHeight="1" x14ac:dyDescent="0.3">
      <c r="B31" s="119"/>
      <c r="C31" s="130" t="s">
        <v>158</v>
      </c>
      <c r="D31" s="79"/>
    </row>
    <row r="32" spans="1:4" s="6" customFormat="1" x14ac:dyDescent="0.3">
      <c r="C32" s="120"/>
    </row>
    <row r="33" spans="2:2" s="6" customFormat="1" x14ac:dyDescent="0.3">
      <c r="B33"/>
    </row>
    <row r="34" spans="2:2" s="6" customFormat="1" x14ac:dyDescent="0.3"/>
    <row r="35" spans="2:2" s="6" customFormat="1" x14ac:dyDescent="0.3"/>
    <row r="36" spans="2:2" s="6" customFormat="1" x14ac:dyDescent="0.3"/>
    <row r="37" spans="2:2" s="6" customFormat="1" x14ac:dyDescent="0.3"/>
    <row r="38" spans="2:2" s="6" customFormat="1" x14ac:dyDescent="0.3"/>
    <row r="39" spans="2:2" s="6" customFormat="1" x14ac:dyDescent="0.3"/>
    <row r="40" spans="2:2" s="6" customFormat="1" x14ac:dyDescent="0.3"/>
    <row r="41" spans="2:2" s="6" customFormat="1" x14ac:dyDescent="0.3"/>
    <row r="42" spans="2:2" s="6" customFormat="1" x14ac:dyDescent="0.3"/>
    <row r="43" spans="2:2" s="6" customFormat="1" x14ac:dyDescent="0.3"/>
    <row r="44" spans="2:2" s="6" customFormat="1" x14ac:dyDescent="0.3"/>
    <row r="45" spans="2:2" s="6" customFormat="1" x14ac:dyDescent="0.3"/>
    <row r="46" spans="2:2" s="6" customFormat="1" x14ac:dyDescent="0.3"/>
    <row r="47" spans="2:2" s="6" customFormat="1" x14ac:dyDescent="0.3"/>
    <row r="48" spans="2:2" s="6" customFormat="1" x14ac:dyDescent="0.3"/>
    <row r="49" s="6" customFormat="1" x14ac:dyDescent="0.3"/>
    <row r="50" s="6" customFormat="1" x14ac:dyDescent="0.3"/>
    <row r="51" s="6" customFormat="1" x14ac:dyDescent="0.3"/>
    <row r="52" s="6" customFormat="1" x14ac:dyDescent="0.3"/>
    <row r="53" s="6" customFormat="1" x14ac:dyDescent="0.3"/>
    <row r="54" s="6" customFormat="1" x14ac:dyDescent="0.3"/>
    <row r="55" s="6" customFormat="1" x14ac:dyDescent="0.3"/>
    <row r="56" s="6" customFormat="1" x14ac:dyDescent="0.3"/>
    <row r="57" s="6" customFormat="1" x14ac:dyDescent="0.3"/>
    <row r="58" s="6" customFormat="1" x14ac:dyDescent="0.3"/>
    <row r="59" s="6" customFormat="1" x14ac:dyDescent="0.3"/>
    <row r="60" s="6" customFormat="1" x14ac:dyDescent="0.3"/>
    <row r="61" s="6" customFormat="1" x14ac:dyDescent="0.3"/>
    <row r="62" s="6" customFormat="1" x14ac:dyDescent="0.3"/>
    <row r="63" s="6" customFormat="1" x14ac:dyDescent="0.3"/>
    <row r="64"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2:W31"/>
  <sheetViews>
    <sheetView zoomScale="70" zoomScaleNormal="70" workbookViewId="0">
      <selection activeCell="J61" sqref="J61"/>
    </sheetView>
  </sheetViews>
  <sheetFormatPr defaultRowHeight="12.4" x14ac:dyDescent="0.3"/>
  <cols>
    <col min="1" max="1" width="2.46875" customWidth="1"/>
    <col min="2" max="2" width="22" customWidth="1"/>
    <col min="3" max="3" width="33.46875" customWidth="1"/>
    <col min="4" max="4" width="9.1171875" customWidth="1"/>
    <col min="5" max="5" width="12.87890625" customWidth="1"/>
    <col min="6" max="6" width="3.3515625" customWidth="1"/>
    <col min="7" max="7" width="30.64453125" customWidth="1"/>
    <col min="8" max="8" width="3.1171875" customWidth="1"/>
    <col min="9" max="9" width="16.3515625" customWidth="1"/>
    <col min="10" max="11" width="15.64453125" customWidth="1"/>
    <col min="12" max="12" width="5.1171875" style="22" customWidth="1"/>
    <col min="13" max="13" width="16.3515625" customWidth="1"/>
    <col min="14" max="23" width="15.64453125" customWidth="1"/>
  </cols>
  <sheetData>
    <row r="2" spans="2:23" s="3" customFormat="1" x14ac:dyDescent="0.3">
      <c r="B2" s="12" t="s">
        <v>56</v>
      </c>
      <c r="C2" s="12"/>
      <c r="L2" s="22"/>
    </row>
    <row r="3" spans="2:23" s="7" customFormat="1" x14ac:dyDescent="0.3">
      <c r="B3" s="13"/>
      <c r="C3" s="13"/>
      <c r="L3" s="22"/>
    </row>
    <row r="4" spans="2:23" s="7" customFormat="1" x14ac:dyDescent="0.3">
      <c r="B4" s="13"/>
      <c r="C4" s="13"/>
      <c r="L4" s="22"/>
    </row>
    <row r="5" spans="2:23" x14ac:dyDescent="0.3">
      <c r="B5" s="162" t="s">
        <v>54</v>
      </c>
      <c r="C5" s="164" t="s">
        <v>0</v>
      </c>
      <c r="D5" s="165"/>
      <c r="E5" s="162" t="s">
        <v>28</v>
      </c>
      <c r="F5" s="1"/>
      <c r="G5" s="161" t="s">
        <v>159</v>
      </c>
      <c r="I5" s="159" t="s">
        <v>75</v>
      </c>
      <c r="J5" s="159"/>
      <c r="K5" s="159"/>
      <c r="L5" s="106"/>
      <c r="M5" s="158" t="s">
        <v>123</v>
      </c>
      <c r="N5" s="158"/>
      <c r="O5" s="158"/>
      <c r="P5" s="158"/>
      <c r="Q5" s="158"/>
      <c r="R5" s="158"/>
      <c r="S5" s="158"/>
      <c r="T5" s="158"/>
      <c r="U5" s="158"/>
      <c r="V5" s="158"/>
      <c r="W5" s="158"/>
    </row>
    <row r="6" spans="2:23" s="6" customFormat="1" ht="30.6" customHeight="1" x14ac:dyDescent="0.3">
      <c r="B6" s="162"/>
      <c r="C6" s="166"/>
      <c r="D6" s="167"/>
      <c r="E6" s="162"/>
      <c r="F6" s="5"/>
      <c r="G6" s="161"/>
      <c r="I6" s="14" t="s">
        <v>58</v>
      </c>
      <c r="J6" s="14" t="s">
        <v>57</v>
      </c>
      <c r="K6" s="14" t="s">
        <v>59</v>
      </c>
      <c r="L6" s="107"/>
      <c r="M6" s="14" t="s">
        <v>1</v>
      </c>
      <c r="N6" s="14" t="s">
        <v>2</v>
      </c>
      <c r="O6" s="14" t="s">
        <v>3</v>
      </c>
      <c r="P6" s="14" t="s">
        <v>4</v>
      </c>
      <c r="Q6" s="14" t="s">
        <v>5</v>
      </c>
      <c r="R6" s="14" t="s">
        <v>6</v>
      </c>
      <c r="S6" s="14" t="s">
        <v>7</v>
      </c>
      <c r="T6" s="14" t="s">
        <v>8</v>
      </c>
      <c r="U6" s="14" t="s">
        <v>9</v>
      </c>
      <c r="V6" s="14" t="s">
        <v>10</v>
      </c>
      <c r="W6" s="14" t="s">
        <v>11</v>
      </c>
    </row>
    <row r="7" spans="2:23" x14ac:dyDescent="0.3">
      <c r="B7" s="18"/>
      <c r="C7" s="157"/>
      <c r="D7" s="157"/>
      <c r="E7" s="18"/>
    </row>
    <row r="8" spans="2:23" ht="12.6" customHeight="1" x14ac:dyDescent="0.3">
      <c r="B8" s="163" t="s">
        <v>55</v>
      </c>
      <c r="C8" s="150" t="s">
        <v>12</v>
      </c>
      <c r="D8" s="151"/>
      <c r="E8" s="47" t="s">
        <v>45</v>
      </c>
      <c r="G8" s="119"/>
      <c r="I8" s="139">
        <f>RO!G14</f>
        <v>18.640526740000002</v>
      </c>
      <c r="J8" s="139">
        <f>RO!H14</f>
        <v>18.642219999999998</v>
      </c>
      <c r="K8" s="139">
        <f>RO!I14</f>
        <v>22.102678517046183</v>
      </c>
      <c r="L8" s="108"/>
      <c r="M8" s="139"/>
      <c r="N8" s="139"/>
      <c r="O8" s="139"/>
      <c r="P8" s="139"/>
      <c r="Q8" s="139"/>
      <c r="R8" s="139"/>
      <c r="S8" s="139"/>
      <c r="T8" s="139"/>
      <c r="U8" s="139"/>
      <c r="V8" s="139"/>
      <c r="W8" s="139"/>
    </row>
    <row r="9" spans="2:23" x14ac:dyDescent="0.3">
      <c r="B9" s="163"/>
      <c r="C9" s="150" t="s">
        <v>13</v>
      </c>
      <c r="D9" s="151"/>
      <c r="E9" s="128" t="s">
        <v>45</v>
      </c>
      <c r="G9" s="119"/>
      <c r="I9" s="139">
        <f>CfD!G19</f>
        <v>1.4844484155734397</v>
      </c>
      <c r="J9" s="139">
        <f>CfD!H19</f>
        <v>2.966181166562559</v>
      </c>
      <c r="K9" s="139">
        <f>CfD!I19</f>
        <v>4.043667030210492</v>
      </c>
      <c r="L9" s="108"/>
      <c r="M9" s="139"/>
      <c r="N9" s="139"/>
      <c r="O9" s="139"/>
      <c r="P9" s="139"/>
      <c r="Q9" s="139"/>
      <c r="R9" s="139"/>
      <c r="S9" s="139"/>
      <c r="T9" s="139"/>
      <c r="U9" s="139"/>
      <c r="V9" s="139"/>
      <c r="W9" s="139"/>
    </row>
    <row r="10" spans="2:23" x14ac:dyDescent="0.3">
      <c r="B10" s="163"/>
      <c r="C10" s="150" t="s">
        <v>14</v>
      </c>
      <c r="D10" s="151"/>
      <c r="E10" s="128" t="s">
        <v>45</v>
      </c>
      <c r="G10" s="119"/>
      <c r="I10" s="139">
        <f>FiT!G15</f>
        <v>5.0667136945046636</v>
      </c>
      <c r="J10" s="139">
        <f>FiT!H15</f>
        <v>4.6868844010376698</v>
      </c>
      <c r="K10" s="139">
        <f>FiT!I15</f>
        <v>5.3125820560931691</v>
      </c>
      <c r="L10" s="108"/>
      <c r="M10" s="139"/>
      <c r="N10" s="139"/>
      <c r="O10" s="139"/>
      <c r="P10" s="139"/>
      <c r="Q10" s="139"/>
      <c r="R10" s="139"/>
      <c r="S10" s="139"/>
      <c r="T10" s="139"/>
      <c r="U10" s="139"/>
      <c r="V10" s="139"/>
      <c r="W10" s="139"/>
    </row>
    <row r="11" spans="2:23" x14ac:dyDescent="0.3">
      <c r="B11" s="163"/>
      <c r="C11" s="150" t="s">
        <v>15</v>
      </c>
      <c r="D11" s="151"/>
      <c r="E11" s="128" t="s">
        <v>45</v>
      </c>
      <c r="G11" s="119"/>
      <c r="I11" s="139">
        <f>ECO!G15</f>
        <v>0</v>
      </c>
      <c r="J11" s="139">
        <f>ECO!H15</f>
        <v>0</v>
      </c>
      <c r="K11" s="139">
        <f>ECO!I15</f>
        <v>0</v>
      </c>
      <c r="L11" s="108"/>
      <c r="M11" s="139"/>
      <c r="N11" s="139"/>
      <c r="O11" s="139"/>
      <c r="P11" s="139"/>
      <c r="Q11" s="139"/>
      <c r="R11" s="139"/>
      <c r="S11" s="139"/>
      <c r="T11" s="139"/>
      <c r="U11" s="139"/>
      <c r="V11" s="139"/>
      <c r="W11" s="139"/>
    </row>
    <row r="12" spans="2:23" x14ac:dyDescent="0.3">
      <c r="B12" s="163"/>
      <c r="C12" s="150" t="s">
        <v>16</v>
      </c>
      <c r="D12" s="151"/>
      <c r="E12" s="47" t="s">
        <v>103</v>
      </c>
      <c r="G12" s="119"/>
      <c r="I12" s="139">
        <f>WHD!G12</f>
        <v>0</v>
      </c>
      <c r="J12" s="139">
        <f>WHD!H12</f>
        <v>0</v>
      </c>
      <c r="K12" s="139">
        <f>WHD!I12</f>
        <v>0</v>
      </c>
      <c r="L12" s="108"/>
      <c r="M12" s="139"/>
      <c r="N12" s="139"/>
      <c r="O12" s="139"/>
      <c r="P12" s="139"/>
      <c r="Q12" s="139"/>
      <c r="R12" s="139"/>
      <c r="S12" s="139"/>
      <c r="T12" s="139"/>
      <c r="U12" s="139"/>
      <c r="V12" s="139"/>
      <c r="W12" s="139"/>
    </row>
    <row r="13" spans="2:23" x14ac:dyDescent="0.3">
      <c r="B13" s="163"/>
      <c r="C13" s="150" t="s">
        <v>17</v>
      </c>
      <c r="D13" s="151"/>
      <c r="E13" s="47" t="s">
        <v>45</v>
      </c>
      <c r="G13" s="119"/>
      <c r="I13" s="139">
        <f>AAHEDC!G13</f>
        <v>0.23637838</v>
      </c>
      <c r="J13" s="139">
        <f>AAHEDC!H13</f>
        <v>0.23116</v>
      </c>
      <c r="K13" s="139">
        <f>AAHEDC!I13</f>
        <v>0.23999288745076519</v>
      </c>
      <c r="L13" s="108"/>
      <c r="M13" s="139"/>
      <c r="N13" s="139"/>
      <c r="O13" s="139"/>
      <c r="P13" s="139"/>
      <c r="Q13" s="139"/>
      <c r="R13" s="139"/>
      <c r="S13" s="139"/>
      <c r="T13" s="139"/>
      <c r="U13" s="139"/>
      <c r="V13" s="139"/>
      <c r="W13" s="139"/>
    </row>
    <row r="14" spans="2:23" x14ac:dyDescent="0.3">
      <c r="B14" s="163" t="s">
        <v>53</v>
      </c>
      <c r="C14" s="150" t="s">
        <v>15</v>
      </c>
      <c r="D14" s="151"/>
      <c r="E14" s="128" t="s">
        <v>45</v>
      </c>
      <c r="G14" s="119"/>
      <c r="I14" s="139">
        <f>ECO!G14</f>
        <v>0</v>
      </c>
      <c r="J14" s="139">
        <f>ECO!H14</f>
        <v>0</v>
      </c>
      <c r="K14" s="139">
        <f>ECO!I14</f>
        <v>0</v>
      </c>
      <c r="L14" s="108"/>
      <c r="M14" s="139"/>
      <c r="N14" s="139"/>
      <c r="O14" s="139"/>
      <c r="P14" s="139"/>
      <c r="Q14" s="139"/>
      <c r="R14" s="139"/>
      <c r="S14" s="139"/>
      <c r="T14" s="139"/>
      <c r="U14" s="139"/>
      <c r="V14" s="139"/>
      <c r="W14" s="139"/>
    </row>
    <row r="15" spans="2:23" x14ac:dyDescent="0.3">
      <c r="B15" s="163"/>
      <c r="C15" s="150" t="s">
        <v>16</v>
      </c>
      <c r="D15" s="151"/>
      <c r="E15" s="128" t="s">
        <v>103</v>
      </c>
      <c r="G15" s="119"/>
      <c r="I15" s="139">
        <f>WHD!G12</f>
        <v>0</v>
      </c>
      <c r="J15" s="139">
        <f>WHD!H12</f>
        <v>0</v>
      </c>
      <c r="K15" s="139">
        <f>WHD!I12</f>
        <v>0</v>
      </c>
      <c r="L15" s="108"/>
      <c r="M15" s="139"/>
      <c r="N15" s="139"/>
      <c r="O15" s="139"/>
      <c r="P15" s="139"/>
      <c r="Q15" s="139"/>
      <c r="R15" s="139"/>
      <c r="S15" s="139"/>
      <c r="T15" s="139"/>
      <c r="U15" s="139"/>
      <c r="V15" s="139"/>
      <c r="W15" s="139"/>
    </row>
    <row r="19" spans="2:23" s="3" customFormat="1" x14ac:dyDescent="0.3">
      <c r="B19" s="12" t="s">
        <v>122</v>
      </c>
      <c r="C19" s="12"/>
      <c r="L19" s="22"/>
    </row>
    <row r="20" spans="2:23" x14ac:dyDescent="0.3">
      <c r="B20" s="4"/>
      <c r="C20" s="4"/>
    </row>
    <row r="21" spans="2:23" ht="12.5" customHeight="1" x14ac:dyDescent="0.3">
      <c r="B21" s="152" t="s">
        <v>126</v>
      </c>
      <c r="C21" s="153" t="s">
        <v>124</v>
      </c>
      <c r="D21" s="154"/>
      <c r="E21" s="152" t="s">
        <v>28</v>
      </c>
      <c r="G21" s="161" t="s">
        <v>159</v>
      </c>
      <c r="I21" s="158" t="s">
        <v>75</v>
      </c>
      <c r="J21" s="158"/>
      <c r="K21" s="158"/>
      <c r="L21" s="109"/>
      <c r="M21" s="158" t="s">
        <v>123</v>
      </c>
      <c r="N21" s="158"/>
      <c r="O21" s="158"/>
      <c r="P21" s="158"/>
      <c r="Q21" s="158"/>
      <c r="R21" s="158"/>
      <c r="S21" s="158"/>
      <c r="T21" s="158"/>
      <c r="U21" s="158"/>
      <c r="V21" s="158"/>
      <c r="W21" s="158"/>
    </row>
    <row r="22" spans="2:23" ht="26.1" customHeight="1" x14ac:dyDescent="0.3">
      <c r="B22" s="152"/>
      <c r="C22" s="155"/>
      <c r="D22" s="156"/>
      <c r="E22" s="152"/>
      <c r="G22" s="161"/>
      <c r="H22" s="6"/>
      <c r="I22" s="14" t="s">
        <v>58</v>
      </c>
      <c r="J22" s="14" t="s">
        <v>57</v>
      </c>
      <c r="K22" s="14" t="s">
        <v>59</v>
      </c>
      <c r="L22" s="110"/>
      <c r="M22" s="105" t="s">
        <v>1</v>
      </c>
      <c r="N22" s="105" t="s">
        <v>2</v>
      </c>
      <c r="O22" s="105" t="s">
        <v>3</v>
      </c>
      <c r="P22" s="105" t="s">
        <v>4</v>
      </c>
      <c r="Q22" s="105" t="s">
        <v>5</v>
      </c>
      <c r="R22" s="105" t="s">
        <v>6</v>
      </c>
      <c r="S22" s="105" t="s">
        <v>7</v>
      </c>
      <c r="T22" s="105" t="s">
        <v>8</v>
      </c>
      <c r="U22" s="105" t="s">
        <v>9</v>
      </c>
      <c r="V22" s="105" t="s">
        <v>10</v>
      </c>
      <c r="W22" s="105" t="s">
        <v>11</v>
      </c>
    </row>
    <row r="23" spans="2:23" x14ac:dyDescent="0.3">
      <c r="B23" s="18"/>
      <c r="C23" s="18"/>
      <c r="D23" s="18"/>
      <c r="E23" s="18"/>
    </row>
    <row r="24" spans="2:23" x14ac:dyDescent="0.3">
      <c r="B24" s="160" t="s">
        <v>51</v>
      </c>
      <c r="C24" s="136" t="s">
        <v>152</v>
      </c>
      <c r="D24" s="19">
        <v>0</v>
      </c>
      <c r="E24" s="47" t="s">
        <v>94</v>
      </c>
      <c r="G24" s="119"/>
      <c r="I24" s="140">
        <f>IFERROR(I12,"-")</f>
        <v>0</v>
      </c>
      <c r="J24" s="140">
        <f t="shared" ref="J24:K24" si="0">IFERROR(J12,"-")</f>
        <v>0</v>
      </c>
      <c r="K24" s="140">
        <f t="shared" si="0"/>
        <v>0</v>
      </c>
      <c r="L24" s="111"/>
      <c r="M24" s="140" t="str">
        <f>IF(M12="","-",M12)</f>
        <v>-</v>
      </c>
      <c r="N24" s="140" t="str">
        <f t="shared" ref="N24:W24" si="1">IF(N12="","-",N12)</f>
        <v>-</v>
      </c>
      <c r="O24" s="140" t="str">
        <f t="shared" si="1"/>
        <v>-</v>
      </c>
      <c r="P24" s="140" t="str">
        <f t="shared" si="1"/>
        <v>-</v>
      </c>
      <c r="Q24" s="140" t="str">
        <f t="shared" si="1"/>
        <v>-</v>
      </c>
      <c r="R24" s="140" t="str">
        <f t="shared" si="1"/>
        <v>-</v>
      </c>
      <c r="S24" s="140" t="str">
        <f t="shared" si="1"/>
        <v>-</v>
      </c>
      <c r="T24" s="140" t="str">
        <f t="shared" si="1"/>
        <v>-</v>
      </c>
      <c r="U24" s="140" t="str">
        <f t="shared" si="1"/>
        <v>-</v>
      </c>
      <c r="V24" s="140" t="str">
        <f t="shared" si="1"/>
        <v>-</v>
      </c>
      <c r="W24" s="140" t="str">
        <f t="shared" si="1"/>
        <v>-</v>
      </c>
    </row>
    <row r="25" spans="2:23" ht="15.6" customHeight="1" x14ac:dyDescent="0.3">
      <c r="B25" s="160"/>
      <c r="C25" s="136" t="s">
        <v>153</v>
      </c>
      <c r="D25" s="19">
        <v>3.1</v>
      </c>
      <c r="E25" s="47" t="s">
        <v>94</v>
      </c>
      <c r="G25" s="119"/>
      <c r="I25" s="140">
        <f>IFERROR(SUM(I8:I11,I13)*$D25+I12,"-")</f>
        <v>78.827008413242126</v>
      </c>
      <c r="J25" s="140">
        <f t="shared" ref="J25:K25" si="2">IFERROR(SUM(J8:J11,J13)*$D25+J12,"-")</f>
        <v>82.231981259560712</v>
      </c>
      <c r="K25" s="140">
        <f t="shared" si="2"/>
        <v>98.266653521481899</v>
      </c>
      <c r="L25" s="111"/>
      <c r="M25" s="140" t="str">
        <f>IF((SUM(M8:M11,M13)*$D25+M12)=0,"-",(SUM(M8:M11,M13)*$D25+M12))</f>
        <v>-</v>
      </c>
      <c r="N25" s="140" t="str">
        <f t="shared" ref="N25:W25" si="3">IF((SUM(N8:N11,N13)*$D25+N12)=0,"-",(SUM(N8:N11,N13)*$D25+N12))</f>
        <v>-</v>
      </c>
      <c r="O25" s="140" t="str">
        <f t="shared" si="3"/>
        <v>-</v>
      </c>
      <c r="P25" s="140" t="str">
        <f t="shared" si="3"/>
        <v>-</v>
      </c>
      <c r="Q25" s="140" t="str">
        <f t="shared" si="3"/>
        <v>-</v>
      </c>
      <c r="R25" s="140" t="str">
        <f t="shared" si="3"/>
        <v>-</v>
      </c>
      <c r="S25" s="140" t="str">
        <f t="shared" si="3"/>
        <v>-</v>
      </c>
      <c r="T25" s="140" t="str">
        <f t="shared" si="3"/>
        <v>-</v>
      </c>
      <c r="U25" s="140" t="str">
        <f t="shared" si="3"/>
        <v>-</v>
      </c>
      <c r="V25" s="140" t="str">
        <f t="shared" si="3"/>
        <v>-</v>
      </c>
      <c r="W25" s="140" t="str">
        <f t="shared" si="3"/>
        <v>-</v>
      </c>
    </row>
    <row r="26" spans="2:23" x14ac:dyDescent="0.3">
      <c r="B26" s="160" t="s">
        <v>52</v>
      </c>
      <c r="C26" s="136" t="s">
        <v>152</v>
      </c>
      <c r="D26" s="19">
        <v>0</v>
      </c>
      <c r="E26" s="47" t="s">
        <v>94</v>
      </c>
      <c r="G26" s="119"/>
      <c r="I26" s="140">
        <f>IFERROR(I12,"-")</f>
        <v>0</v>
      </c>
      <c r="J26" s="140">
        <f t="shared" ref="J26:K26" si="4">IFERROR(J12,"-")</f>
        <v>0</v>
      </c>
      <c r="K26" s="140">
        <f t="shared" si="4"/>
        <v>0</v>
      </c>
      <c r="L26" s="111"/>
      <c r="M26" s="140" t="str">
        <f>IF(M15="","-",M15)</f>
        <v>-</v>
      </c>
      <c r="N26" s="140" t="str">
        <f t="shared" ref="N26:W26" si="5">IF(N15="","-",N15)</f>
        <v>-</v>
      </c>
      <c r="O26" s="140" t="str">
        <f t="shared" si="5"/>
        <v>-</v>
      </c>
      <c r="P26" s="140" t="str">
        <f t="shared" si="5"/>
        <v>-</v>
      </c>
      <c r="Q26" s="140" t="str">
        <f t="shared" si="5"/>
        <v>-</v>
      </c>
      <c r="R26" s="140" t="str">
        <f t="shared" si="5"/>
        <v>-</v>
      </c>
      <c r="S26" s="140" t="str">
        <f t="shared" si="5"/>
        <v>-</v>
      </c>
      <c r="T26" s="140" t="str">
        <f t="shared" si="5"/>
        <v>-</v>
      </c>
      <c r="U26" s="140" t="str">
        <f t="shared" si="5"/>
        <v>-</v>
      </c>
      <c r="V26" s="140" t="str">
        <f t="shared" si="5"/>
        <v>-</v>
      </c>
      <c r="W26" s="140" t="str">
        <f t="shared" si="5"/>
        <v>-</v>
      </c>
    </row>
    <row r="27" spans="2:23" ht="14.1" customHeight="1" x14ac:dyDescent="0.3">
      <c r="B27" s="160"/>
      <c r="C27" s="136" t="s">
        <v>153</v>
      </c>
      <c r="D27" s="19">
        <v>4.2</v>
      </c>
      <c r="E27" s="47" t="s">
        <v>94</v>
      </c>
      <c r="G27" s="119"/>
      <c r="I27" s="140">
        <f>IFERROR(SUM(I8:I11,I13)*$D27+I12,"-")</f>
        <v>106.79788236632805</v>
      </c>
      <c r="J27" s="140">
        <f t="shared" ref="J27:K27" si="6">IFERROR(SUM(J8:J11,J13)*$D27+J12,"-")</f>
        <v>111.41107138392096</v>
      </c>
      <c r="K27" s="140">
        <f t="shared" si="6"/>
        <v>133.13546606136256</v>
      </c>
      <c r="L27" s="111"/>
      <c r="M27" s="140" t="str">
        <f>IF((SUM(M8:M11,M13)*$D27+M12)=0,"-",(SUM(M8:M11,M13)*$D27+M12))</f>
        <v>-</v>
      </c>
      <c r="N27" s="140" t="str">
        <f t="shared" ref="N27:W27" si="7">IF((SUM(N8:N11,N13)*$D27+N12)=0,"-",(SUM(N8:N11,N13)*$D27+N12))</f>
        <v>-</v>
      </c>
      <c r="O27" s="140" t="str">
        <f t="shared" si="7"/>
        <v>-</v>
      </c>
      <c r="P27" s="140" t="str">
        <f t="shared" si="7"/>
        <v>-</v>
      </c>
      <c r="Q27" s="140" t="str">
        <f t="shared" si="7"/>
        <v>-</v>
      </c>
      <c r="R27" s="140" t="str">
        <f t="shared" si="7"/>
        <v>-</v>
      </c>
      <c r="S27" s="140" t="str">
        <f t="shared" si="7"/>
        <v>-</v>
      </c>
      <c r="T27" s="140" t="str">
        <f t="shared" si="7"/>
        <v>-</v>
      </c>
      <c r="U27" s="140" t="str">
        <f t="shared" si="7"/>
        <v>-</v>
      </c>
      <c r="V27" s="140" t="str">
        <f t="shared" si="7"/>
        <v>-</v>
      </c>
      <c r="W27" s="140" t="str">
        <f t="shared" si="7"/>
        <v>-</v>
      </c>
    </row>
    <row r="28" spans="2:23" x14ac:dyDescent="0.3">
      <c r="B28" s="160" t="s">
        <v>53</v>
      </c>
      <c r="C28" s="136" t="s">
        <v>152</v>
      </c>
      <c r="D28" s="19">
        <v>0</v>
      </c>
      <c r="E28" s="47" t="s">
        <v>94</v>
      </c>
      <c r="G28" s="119"/>
      <c r="I28" s="140">
        <f>IFERROR(I15,"-")</f>
        <v>0</v>
      </c>
      <c r="J28" s="140">
        <f t="shared" ref="J28:K28" si="8">IFERROR(J15,"-")</f>
        <v>0</v>
      </c>
      <c r="K28" s="140">
        <f t="shared" si="8"/>
        <v>0</v>
      </c>
      <c r="L28" s="111"/>
      <c r="M28" s="140" t="str">
        <f>IF(M15="","-",M15)</f>
        <v>-</v>
      </c>
      <c r="N28" s="140" t="str">
        <f t="shared" ref="N28:W28" si="9">IF(N15="","-",N15)</f>
        <v>-</v>
      </c>
      <c r="O28" s="140" t="str">
        <f t="shared" si="9"/>
        <v>-</v>
      </c>
      <c r="P28" s="140" t="str">
        <f t="shared" si="9"/>
        <v>-</v>
      </c>
      <c r="Q28" s="140" t="str">
        <f t="shared" si="9"/>
        <v>-</v>
      </c>
      <c r="R28" s="140" t="str">
        <f t="shared" si="9"/>
        <v>-</v>
      </c>
      <c r="S28" s="140" t="str">
        <f t="shared" si="9"/>
        <v>-</v>
      </c>
      <c r="T28" s="140" t="str">
        <f t="shared" si="9"/>
        <v>-</v>
      </c>
      <c r="U28" s="140" t="str">
        <f t="shared" si="9"/>
        <v>-</v>
      </c>
      <c r="V28" s="140" t="str">
        <f t="shared" si="9"/>
        <v>-</v>
      </c>
      <c r="W28" s="140" t="str">
        <f t="shared" si="9"/>
        <v>-</v>
      </c>
    </row>
    <row r="29" spans="2:23" ht="17.45" customHeight="1" x14ac:dyDescent="0.3">
      <c r="B29" s="160"/>
      <c r="C29" s="136" t="s">
        <v>153</v>
      </c>
      <c r="D29" s="19">
        <v>12</v>
      </c>
      <c r="E29" s="47" t="s">
        <v>94</v>
      </c>
      <c r="G29" s="119"/>
      <c r="I29" s="140">
        <f>IFERROR(I14*$D29+I15,"-")</f>
        <v>0</v>
      </c>
      <c r="J29" s="140">
        <f t="shared" ref="J29:K29" si="10">IFERROR(J14*$D29+J15,"-")</f>
        <v>0</v>
      </c>
      <c r="K29" s="140">
        <f t="shared" si="10"/>
        <v>0</v>
      </c>
      <c r="L29" s="111"/>
      <c r="M29" s="140" t="str">
        <f>IF(M14*$D29+M15=0,"-",M14*$D29+M15)</f>
        <v>-</v>
      </c>
      <c r="N29" s="140" t="str">
        <f t="shared" ref="N29:W29" si="11">IF(N14*$D29+N15=0,"-",N14*$D29+N15)</f>
        <v>-</v>
      </c>
      <c r="O29" s="140" t="str">
        <f t="shared" si="11"/>
        <v>-</v>
      </c>
      <c r="P29" s="140" t="str">
        <f t="shared" si="11"/>
        <v>-</v>
      </c>
      <c r="Q29" s="140" t="str">
        <f t="shared" si="11"/>
        <v>-</v>
      </c>
      <c r="R29" s="140" t="str">
        <f t="shared" si="11"/>
        <v>-</v>
      </c>
      <c r="S29" s="140" t="str">
        <f t="shared" si="11"/>
        <v>-</v>
      </c>
      <c r="T29" s="140" t="str">
        <f t="shared" si="11"/>
        <v>-</v>
      </c>
      <c r="U29" s="140" t="str">
        <f t="shared" si="11"/>
        <v>-</v>
      </c>
      <c r="V29" s="140" t="str">
        <f t="shared" si="11"/>
        <v>-</v>
      </c>
      <c r="W29" s="140" t="str">
        <f t="shared" si="11"/>
        <v>-</v>
      </c>
    </row>
    <row r="30" spans="2:23" x14ac:dyDescent="0.3">
      <c r="E30" s="85"/>
    </row>
    <row r="31" spans="2:23" x14ac:dyDescent="0.3">
      <c r="E31" s="85"/>
    </row>
  </sheetData>
  <mergeCells count="26">
    <mergeCell ref="M5:W5"/>
    <mergeCell ref="M21:W21"/>
    <mergeCell ref="I5:K5"/>
    <mergeCell ref="I21:K21"/>
    <mergeCell ref="B28:B29"/>
    <mergeCell ref="B26:B27"/>
    <mergeCell ref="B24:B25"/>
    <mergeCell ref="G21:G22"/>
    <mergeCell ref="G5:G6"/>
    <mergeCell ref="B5:B6"/>
    <mergeCell ref="B21:B22"/>
    <mergeCell ref="B8:B13"/>
    <mergeCell ref="B14:B15"/>
    <mergeCell ref="E5:E6"/>
    <mergeCell ref="C5:D6"/>
    <mergeCell ref="C8:D8"/>
    <mergeCell ref="C9:D9"/>
    <mergeCell ref="C10:D10"/>
    <mergeCell ref="E21:E22"/>
    <mergeCell ref="C21:D22"/>
    <mergeCell ref="C7:D7"/>
    <mergeCell ref="C11:D11"/>
    <mergeCell ref="C12:D12"/>
    <mergeCell ref="C13:D13"/>
    <mergeCell ref="C14:D14"/>
    <mergeCell ref="C15:D15"/>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V15"/>
  <sheetViews>
    <sheetView zoomScale="85" zoomScaleNormal="85" workbookViewId="0">
      <pane xSplit="5" topLeftCell="F1" activePane="topRight" state="frozen"/>
      <selection activeCell="B12" sqref="B12:C12"/>
      <selection pane="topRight" activeCell="E34" sqref="E34"/>
    </sheetView>
  </sheetViews>
  <sheetFormatPr defaultRowHeight="12.4" x14ac:dyDescent="0.3"/>
  <cols>
    <col min="1" max="1" width="3.64453125" customWidth="1"/>
    <col min="2" max="2" width="32.1171875" customWidth="1"/>
    <col min="3" max="3" width="34.41015625" style="2" customWidth="1"/>
    <col min="4" max="4" width="9.46875" customWidth="1"/>
    <col min="5" max="5" width="30.87890625" customWidth="1"/>
    <col min="6" max="6" width="3.3515625" style="22" customWidth="1"/>
    <col min="7" max="9" width="15.64453125" customWidth="1"/>
    <col min="10" max="10" width="3.1171875" style="22" customWidth="1"/>
    <col min="11" max="21" width="15.64453125" customWidth="1"/>
    <col min="22" max="22" width="9.1171875" style="7"/>
  </cols>
  <sheetData>
    <row r="2" spans="2:22" x14ac:dyDescent="0.3">
      <c r="B2" s="4" t="s">
        <v>127</v>
      </c>
      <c r="G2" s="30" t="s">
        <v>64</v>
      </c>
      <c r="K2" s="30" t="s">
        <v>134</v>
      </c>
    </row>
    <row r="3" spans="2:22" ht="9" customHeight="1" x14ac:dyDescent="0.3">
      <c r="G3" s="30"/>
      <c r="K3" s="30"/>
    </row>
    <row r="4" spans="2:22" ht="26.1" customHeight="1" x14ac:dyDescent="0.3">
      <c r="G4" s="169" t="s">
        <v>65</v>
      </c>
      <c r="H4" s="169"/>
      <c r="I4" s="169"/>
      <c r="K4" s="31" t="s">
        <v>133</v>
      </c>
    </row>
    <row r="6" spans="2:22" ht="22.5" x14ac:dyDescent="0.3">
      <c r="B6" s="170" t="s">
        <v>26</v>
      </c>
      <c r="C6" s="171" t="s">
        <v>25</v>
      </c>
      <c r="D6" s="170" t="s">
        <v>28</v>
      </c>
      <c r="E6" s="28" t="s">
        <v>104</v>
      </c>
      <c r="F6" s="25"/>
      <c r="G6" s="15" t="s">
        <v>58</v>
      </c>
      <c r="H6" s="24" t="s">
        <v>57</v>
      </c>
      <c r="I6" s="84" t="s">
        <v>59</v>
      </c>
      <c r="J6" s="86"/>
      <c r="K6" s="15" t="s">
        <v>1</v>
      </c>
      <c r="L6" s="15" t="s">
        <v>2</v>
      </c>
      <c r="M6" s="15" t="s">
        <v>3</v>
      </c>
      <c r="N6" s="20" t="s">
        <v>4</v>
      </c>
      <c r="O6" s="15" t="s">
        <v>5</v>
      </c>
      <c r="P6" s="15" t="s">
        <v>6</v>
      </c>
      <c r="Q6" s="15" t="s">
        <v>7</v>
      </c>
      <c r="R6" s="15" t="s">
        <v>8</v>
      </c>
      <c r="S6" s="15" t="s">
        <v>9</v>
      </c>
      <c r="T6" s="15" t="s">
        <v>10</v>
      </c>
      <c r="U6" s="15" t="s">
        <v>11</v>
      </c>
    </row>
    <row r="7" spans="2:22" ht="12.75" customHeight="1" x14ac:dyDescent="0.3">
      <c r="B7" s="170"/>
      <c r="C7" s="171"/>
      <c r="D7" s="170"/>
      <c r="E7" s="28" t="s">
        <v>60</v>
      </c>
      <c r="F7" s="25"/>
      <c r="G7" s="16" t="s">
        <v>61</v>
      </c>
      <c r="H7" s="58" t="s">
        <v>62</v>
      </c>
      <c r="I7" s="89" t="s">
        <v>18</v>
      </c>
      <c r="J7" s="87"/>
      <c r="K7" s="16" t="s">
        <v>125</v>
      </c>
      <c r="L7" s="16" t="s">
        <v>19</v>
      </c>
      <c r="M7" s="16" t="s">
        <v>46</v>
      </c>
      <c r="N7" s="21" t="s">
        <v>20</v>
      </c>
      <c r="O7" s="16" t="s">
        <v>47</v>
      </c>
      <c r="P7" s="16" t="s">
        <v>21</v>
      </c>
      <c r="Q7" s="16" t="s">
        <v>48</v>
      </c>
      <c r="R7" s="16" t="s">
        <v>22</v>
      </c>
      <c r="S7" s="16" t="s">
        <v>49</v>
      </c>
      <c r="T7" s="16" t="s">
        <v>23</v>
      </c>
      <c r="U7" s="16" t="s">
        <v>50</v>
      </c>
    </row>
    <row r="8" spans="2:22" x14ac:dyDescent="0.3">
      <c r="B8" s="170"/>
      <c r="C8" s="171"/>
      <c r="D8" s="170"/>
      <c r="E8" s="29" t="s">
        <v>44</v>
      </c>
      <c r="F8" s="26"/>
      <c r="G8" s="15" t="s">
        <v>63</v>
      </c>
      <c r="H8" s="24" t="s">
        <v>63</v>
      </c>
      <c r="I8" s="84" t="s">
        <v>37</v>
      </c>
      <c r="J8" s="86"/>
      <c r="K8" s="15" t="s">
        <v>160</v>
      </c>
      <c r="L8" s="15" t="s">
        <v>38</v>
      </c>
      <c r="M8" s="15" t="s">
        <v>38</v>
      </c>
      <c r="N8" s="20" t="s">
        <v>39</v>
      </c>
      <c r="O8" s="15" t="s">
        <v>39</v>
      </c>
      <c r="P8" s="15" t="s">
        <v>40</v>
      </c>
      <c r="Q8" s="15" t="s">
        <v>40</v>
      </c>
      <c r="R8" s="15" t="s">
        <v>41</v>
      </c>
      <c r="S8" s="15" t="s">
        <v>41</v>
      </c>
      <c r="T8" s="15" t="s">
        <v>42</v>
      </c>
      <c r="U8" s="15" t="s">
        <v>42</v>
      </c>
    </row>
    <row r="9" spans="2:22" ht="35.1" customHeight="1" x14ac:dyDescent="0.3">
      <c r="B9" s="9" t="s">
        <v>67</v>
      </c>
      <c r="C9" s="129" t="s">
        <v>35</v>
      </c>
      <c r="D9" s="10" t="s">
        <v>34</v>
      </c>
      <c r="E9" s="55"/>
      <c r="F9" s="27"/>
      <c r="G9" s="8">
        <v>0.40899999999999997</v>
      </c>
      <c r="H9" s="8">
        <v>0.40899999999999997</v>
      </c>
      <c r="I9" s="8">
        <v>0.46800000000000003</v>
      </c>
      <c r="J9" s="71"/>
      <c r="K9" s="112"/>
      <c r="L9" s="112"/>
      <c r="M9" s="112"/>
      <c r="N9" s="112"/>
      <c r="O9" s="112"/>
      <c r="P9" s="112"/>
      <c r="Q9" s="112"/>
      <c r="R9" s="112"/>
      <c r="S9" s="112"/>
      <c r="T9" s="112"/>
      <c r="U9" s="112"/>
    </row>
    <row r="10" spans="2:22" x14ac:dyDescent="0.3">
      <c r="B10" s="9" t="s">
        <v>68</v>
      </c>
      <c r="C10" s="129" t="s">
        <v>27</v>
      </c>
      <c r="D10" s="10" t="s">
        <v>31</v>
      </c>
      <c r="E10" s="55"/>
      <c r="F10" s="27"/>
      <c r="G10" s="68"/>
      <c r="H10" s="8">
        <v>45.58</v>
      </c>
      <c r="I10" s="68"/>
      <c r="J10" s="71"/>
      <c r="K10" s="68"/>
      <c r="L10" s="112"/>
      <c r="M10" s="68"/>
      <c r="N10" s="68"/>
      <c r="O10" s="112"/>
      <c r="P10" s="68"/>
      <c r="Q10" s="68"/>
      <c r="R10" s="112"/>
      <c r="S10" s="68"/>
      <c r="T10" s="112"/>
      <c r="U10" s="68"/>
    </row>
    <row r="11" spans="2:22" ht="23.45" customHeight="1" x14ac:dyDescent="0.3">
      <c r="B11" s="9" t="s">
        <v>29</v>
      </c>
      <c r="C11" s="129" t="s">
        <v>27</v>
      </c>
      <c r="D11" s="10" t="s">
        <v>31</v>
      </c>
      <c r="E11" s="55"/>
      <c r="F11" s="27"/>
      <c r="G11" s="8">
        <v>44.77</v>
      </c>
      <c r="H11" s="168"/>
      <c r="I11" s="8">
        <v>45.58</v>
      </c>
      <c r="J11" s="71"/>
      <c r="K11" s="112"/>
      <c r="L11" s="168"/>
      <c r="M11" s="112"/>
      <c r="N11" s="112"/>
      <c r="O11" s="168"/>
      <c r="P11" s="112"/>
      <c r="Q11" s="112"/>
      <c r="R11" s="168"/>
      <c r="S11" s="112"/>
      <c r="T11" s="168"/>
      <c r="U11" s="112"/>
    </row>
    <row r="12" spans="2:22" ht="35" customHeight="1" x14ac:dyDescent="0.3">
      <c r="B12" s="9" t="s">
        <v>30</v>
      </c>
      <c r="C12" s="129" t="s">
        <v>33</v>
      </c>
      <c r="D12" s="10" t="s">
        <v>32</v>
      </c>
      <c r="E12" s="55"/>
      <c r="F12" s="27"/>
      <c r="G12" s="8">
        <v>1.8</v>
      </c>
      <c r="H12" s="168"/>
      <c r="I12" s="8">
        <v>3.61550142440539</v>
      </c>
      <c r="J12" s="71"/>
      <c r="K12" s="115"/>
      <c r="L12" s="168"/>
      <c r="M12" s="115"/>
      <c r="N12" s="115"/>
      <c r="O12" s="168"/>
      <c r="P12" s="115"/>
      <c r="Q12" s="115"/>
      <c r="R12" s="168"/>
      <c r="S12" s="115"/>
      <c r="T12" s="168"/>
      <c r="U12" s="115"/>
    </row>
    <row r="13" spans="2:22" s="22" customFormat="1" ht="14.25" customHeight="1" x14ac:dyDescent="0.3">
      <c r="B13" s="69"/>
      <c r="C13" s="69"/>
      <c r="D13" s="70"/>
      <c r="E13" s="88"/>
      <c r="F13" s="27"/>
      <c r="G13" s="71"/>
      <c r="H13" s="71"/>
      <c r="I13" s="71"/>
      <c r="J13" s="71"/>
      <c r="K13" s="71"/>
      <c r="L13" s="71"/>
      <c r="M13" s="71"/>
      <c r="N13" s="71"/>
      <c r="O13" s="71"/>
      <c r="P13" s="71"/>
      <c r="Q13" s="71"/>
      <c r="R13" s="71"/>
      <c r="S13" s="71"/>
      <c r="T13" s="71"/>
      <c r="U13" s="71"/>
    </row>
    <row r="14" spans="2:22" s="11" customFormat="1" ht="11.25" x14ac:dyDescent="0.3">
      <c r="B14" s="172" t="s">
        <v>43</v>
      </c>
      <c r="C14" s="172"/>
      <c r="D14" s="55" t="s">
        <v>45</v>
      </c>
      <c r="E14" s="55"/>
      <c r="F14" s="64"/>
      <c r="G14" s="17">
        <f>IF(G9="","-",G11*(1+(G12/100))*G9)</f>
        <v>18.640526740000002</v>
      </c>
      <c r="H14" s="17">
        <f>IF(H9="","-",H10*H9)</f>
        <v>18.642219999999998</v>
      </c>
      <c r="I14" s="17">
        <f>IF(I9="","-",I11*(1+(I12/100))*I9)</f>
        <v>22.102678517046183</v>
      </c>
      <c r="J14" s="23"/>
      <c r="K14" s="17" t="str">
        <f>IF(K9="","-",K11*(1+(K12/100))*K9)</f>
        <v>-</v>
      </c>
      <c r="L14" s="17" t="str">
        <f>IF(L9="","-",L10*L9)</f>
        <v>-</v>
      </c>
      <c r="M14" s="17" t="str">
        <f>IF(M9="","-",M11*(1+(M12/100))*M9)</f>
        <v>-</v>
      </c>
      <c r="N14" s="17" t="str">
        <f t="shared" ref="N14" si="0">IF(N9="","-",N11*(1+(N12/100))*N9)</f>
        <v>-</v>
      </c>
      <c r="O14" s="17" t="str">
        <f t="shared" ref="O14" si="1">IF(O9="","-",O10*O9)</f>
        <v>-</v>
      </c>
      <c r="P14" s="17" t="str">
        <f t="shared" ref="P14:Q14" si="2">IF(P9="","-",P11*(1+(P12/100))*P9)</f>
        <v>-</v>
      </c>
      <c r="Q14" s="17" t="str">
        <f t="shared" si="2"/>
        <v>-</v>
      </c>
      <c r="R14" s="17" t="str">
        <f t="shared" ref="R14" si="3">IF(R9="","-",R10*R9)</f>
        <v>-</v>
      </c>
      <c r="S14" s="17" t="str">
        <f t="shared" ref="S14:T14" si="4">IF(S9="","-",S11*(1+(S12/100))*S9)</f>
        <v>-</v>
      </c>
      <c r="T14" s="17" t="str">
        <f t="shared" si="4"/>
        <v>-</v>
      </c>
      <c r="U14" s="17" t="str">
        <f t="shared" ref="U14" si="5">IF(U9="","-",U10*U9)</f>
        <v>-</v>
      </c>
      <c r="V14" s="23"/>
    </row>
    <row r="15" spans="2:22" x14ac:dyDescent="0.3">
      <c r="B15" s="2"/>
    </row>
  </sheetData>
  <mergeCells count="10">
    <mergeCell ref="B6:B8"/>
    <mergeCell ref="C6:C8"/>
    <mergeCell ref="D6:D8"/>
    <mergeCell ref="H11:H12"/>
    <mergeCell ref="B14:C14"/>
    <mergeCell ref="O11:O12"/>
    <mergeCell ref="L11:L12"/>
    <mergeCell ref="R11:R12"/>
    <mergeCell ref="T11:T12"/>
    <mergeCell ref="G4:I4"/>
  </mergeCells>
  <hyperlinks>
    <hyperlink ref="C10" r:id="rId1"/>
    <hyperlink ref="C11" r:id="rId2"/>
    <hyperlink ref="C9" r:id="rId3"/>
    <hyperlink ref="C12" r:id="rId4"/>
  </hyperlinks>
  <pageMargins left="0.7" right="0.7" top="0.75" bottom="0.75" header="0.3" footer="0.3"/>
  <pageSetup orientation="portrait" r:id="rId5"/>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V20"/>
  <sheetViews>
    <sheetView topLeftCell="A7" zoomScale="85" zoomScaleNormal="85" workbookViewId="0">
      <pane xSplit="5" topLeftCell="S1" activePane="topRight" state="frozen"/>
      <selection activeCell="B12" sqref="B12:C12"/>
      <selection pane="topRight" activeCell="X19" sqref="X19"/>
    </sheetView>
  </sheetViews>
  <sheetFormatPr defaultRowHeight="12.4" x14ac:dyDescent="0.3"/>
  <cols>
    <col min="1" max="1" width="1.87890625" customWidth="1"/>
    <col min="2" max="2" width="44.64453125" customWidth="1"/>
    <col min="3" max="3" width="20.87890625" customWidth="1"/>
    <col min="4" max="4" width="6.64453125" customWidth="1"/>
    <col min="5" max="5" width="23" customWidth="1"/>
    <col min="6" max="6" width="3.3515625" style="22" customWidth="1"/>
    <col min="7" max="9" width="15.64453125" customWidth="1"/>
    <col min="10" max="10" width="4.46875" style="22" customWidth="1"/>
    <col min="11" max="21" width="15.64453125" customWidth="1"/>
    <col min="22" max="22" width="8.87890625" style="7"/>
  </cols>
  <sheetData>
    <row r="2" spans="2:22" x14ac:dyDescent="0.3">
      <c r="B2" s="4" t="s">
        <v>128</v>
      </c>
      <c r="C2" s="4"/>
      <c r="G2" s="30" t="s">
        <v>64</v>
      </c>
      <c r="H2" s="6"/>
      <c r="I2" s="6"/>
      <c r="J2" s="93"/>
      <c r="K2" s="30" t="s">
        <v>134</v>
      </c>
    </row>
    <row r="3" spans="2:22" ht="9" customHeight="1" x14ac:dyDescent="0.3">
      <c r="G3" s="30"/>
      <c r="H3" s="6"/>
      <c r="I3" s="6"/>
      <c r="J3" s="93"/>
      <c r="K3" s="30"/>
    </row>
    <row r="4" spans="2:22" ht="26.1" customHeight="1" x14ac:dyDescent="0.3">
      <c r="G4" s="169" t="s">
        <v>65</v>
      </c>
      <c r="H4" s="169"/>
      <c r="I4" s="169"/>
      <c r="J4" s="94"/>
      <c r="K4" s="31" t="s">
        <v>66</v>
      </c>
    </row>
    <row r="5" spans="2:22" x14ac:dyDescent="0.3">
      <c r="G5" s="6"/>
      <c r="H5" s="6"/>
      <c r="I5" s="6"/>
      <c r="J5" s="93"/>
    </row>
    <row r="6" spans="2:22" ht="22.5" x14ac:dyDescent="0.3">
      <c r="B6" s="178" t="s">
        <v>26</v>
      </c>
      <c r="C6" s="179" t="s">
        <v>25</v>
      </c>
      <c r="D6" s="178" t="s">
        <v>28</v>
      </c>
      <c r="E6" s="28" t="s">
        <v>104</v>
      </c>
      <c r="F6" s="25"/>
      <c r="G6" s="15" t="s">
        <v>58</v>
      </c>
      <c r="H6" s="15" t="s">
        <v>57</v>
      </c>
      <c r="I6" s="15" t="s">
        <v>59</v>
      </c>
      <c r="J6" s="91"/>
      <c r="K6" s="15" t="s">
        <v>1</v>
      </c>
      <c r="L6" s="15" t="s">
        <v>2</v>
      </c>
      <c r="M6" s="15" t="s">
        <v>3</v>
      </c>
      <c r="N6" s="15" t="s">
        <v>4</v>
      </c>
      <c r="O6" s="15" t="s">
        <v>5</v>
      </c>
      <c r="P6" s="15" t="s">
        <v>6</v>
      </c>
      <c r="Q6" s="15" t="s">
        <v>7</v>
      </c>
      <c r="R6" s="15" t="s">
        <v>8</v>
      </c>
      <c r="S6" s="15" t="s">
        <v>9</v>
      </c>
      <c r="T6" s="15" t="s">
        <v>10</v>
      </c>
      <c r="U6" s="15" t="s">
        <v>11</v>
      </c>
    </row>
    <row r="7" spans="2:22" ht="31.35" customHeight="1" x14ac:dyDescent="0.3">
      <c r="B7" s="178"/>
      <c r="C7" s="180"/>
      <c r="D7" s="178"/>
      <c r="E7" s="28" t="s">
        <v>60</v>
      </c>
      <c r="F7" s="25"/>
      <c r="G7" s="16" t="s">
        <v>61</v>
      </c>
      <c r="H7" s="16" t="s">
        <v>62</v>
      </c>
      <c r="I7" s="16" t="s">
        <v>18</v>
      </c>
      <c r="J7" s="92"/>
      <c r="K7" s="16" t="s">
        <v>125</v>
      </c>
      <c r="L7" s="16" t="s">
        <v>19</v>
      </c>
      <c r="M7" s="16" t="s">
        <v>46</v>
      </c>
      <c r="N7" s="16" t="s">
        <v>20</v>
      </c>
      <c r="O7" s="16" t="s">
        <v>47</v>
      </c>
      <c r="P7" s="16" t="s">
        <v>21</v>
      </c>
      <c r="Q7" s="16" t="s">
        <v>48</v>
      </c>
      <c r="R7" s="16" t="s">
        <v>22</v>
      </c>
      <c r="S7" s="16" t="s">
        <v>49</v>
      </c>
      <c r="T7" s="16" t="s">
        <v>23</v>
      </c>
      <c r="U7" s="16" t="s">
        <v>50</v>
      </c>
    </row>
    <row r="8" spans="2:22" ht="24.6" customHeight="1" x14ac:dyDescent="0.3">
      <c r="B8" s="178"/>
      <c r="C8" s="181"/>
      <c r="D8" s="178"/>
      <c r="E8" s="28" t="s">
        <v>147</v>
      </c>
      <c r="F8" s="25"/>
      <c r="G8" s="15" t="s">
        <v>63</v>
      </c>
      <c r="H8" s="15" t="s">
        <v>63</v>
      </c>
      <c r="I8" s="15" t="s">
        <v>37</v>
      </c>
      <c r="J8" s="91"/>
      <c r="K8" s="15" t="s">
        <v>160</v>
      </c>
      <c r="L8" s="15" t="s">
        <v>38</v>
      </c>
      <c r="M8" s="15" t="s">
        <v>38</v>
      </c>
      <c r="N8" s="15" t="s">
        <v>39</v>
      </c>
      <c r="O8" s="15" t="s">
        <v>39</v>
      </c>
      <c r="P8" s="15" t="s">
        <v>40</v>
      </c>
      <c r="Q8" s="15" t="s">
        <v>40</v>
      </c>
      <c r="R8" s="15" t="s">
        <v>41</v>
      </c>
      <c r="S8" s="15" t="s">
        <v>41</v>
      </c>
      <c r="T8" s="15" t="s">
        <v>42</v>
      </c>
      <c r="U8" s="15" t="s">
        <v>42</v>
      </c>
    </row>
    <row r="9" spans="2:22" ht="22.5" x14ac:dyDescent="0.3">
      <c r="B9" s="9" t="s">
        <v>80</v>
      </c>
      <c r="C9" s="129" t="s">
        <v>107</v>
      </c>
      <c r="D9" s="10" t="s">
        <v>45</v>
      </c>
      <c r="E9" s="173"/>
      <c r="F9" s="27"/>
      <c r="G9" s="137">
        <v>1.51</v>
      </c>
      <c r="H9" s="138"/>
      <c r="I9" s="137">
        <v>3.82</v>
      </c>
      <c r="J9" s="73"/>
      <c r="K9" s="82"/>
      <c r="L9" s="81"/>
      <c r="M9" s="82"/>
      <c r="N9" s="81"/>
      <c r="O9" s="82"/>
      <c r="P9" s="81"/>
      <c r="Q9" s="82"/>
      <c r="R9" s="81"/>
      <c r="S9" s="82"/>
      <c r="T9" s="81"/>
      <c r="U9" s="82"/>
      <c r="V9" s="73"/>
    </row>
    <row r="10" spans="2:22" ht="22.5" x14ac:dyDescent="0.3">
      <c r="B10" s="9" t="s">
        <v>78</v>
      </c>
      <c r="C10" s="129" t="s">
        <v>107</v>
      </c>
      <c r="D10" s="10" t="s">
        <v>45</v>
      </c>
      <c r="E10" s="174"/>
      <c r="F10" s="27"/>
      <c r="G10" s="137">
        <v>1.347</v>
      </c>
      <c r="H10" s="138"/>
      <c r="I10" s="137">
        <v>4.17</v>
      </c>
      <c r="J10" s="73"/>
      <c r="K10" s="82"/>
      <c r="L10" s="81"/>
      <c r="M10" s="82"/>
      <c r="N10" s="81"/>
      <c r="O10" s="82"/>
      <c r="P10" s="81"/>
      <c r="Q10" s="82"/>
      <c r="R10" s="81"/>
      <c r="S10" s="82"/>
      <c r="T10" s="81"/>
      <c r="U10" s="82"/>
      <c r="V10" s="73"/>
    </row>
    <row r="11" spans="2:22" ht="40.35" customHeight="1" x14ac:dyDescent="0.3">
      <c r="B11" s="9" t="s">
        <v>79</v>
      </c>
      <c r="C11" s="129" t="s">
        <v>107</v>
      </c>
      <c r="D11" s="10" t="s">
        <v>45</v>
      </c>
      <c r="E11" s="174"/>
      <c r="F11" s="27"/>
      <c r="G11" s="138"/>
      <c r="H11" s="137">
        <v>2.5169999999999999</v>
      </c>
      <c r="I11" s="138"/>
      <c r="J11" s="73"/>
      <c r="K11" s="81"/>
      <c r="L11" s="82"/>
      <c r="M11" s="81"/>
      <c r="N11" s="82"/>
      <c r="O11" s="81"/>
      <c r="P11" s="82"/>
      <c r="Q11" s="81"/>
      <c r="R11" s="82"/>
      <c r="S11" s="81"/>
      <c r="T11" s="82"/>
      <c r="U11" s="81"/>
      <c r="V11" s="73"/>
    </row>
    <row r="12" spans="2:22" ht="36" customHeight="1" x14ac:dyDescent="0.3">
      <c r="B12" s="9" t="s">
        <v>81</v>
      </c>
      <c r="C12" s="129" t="s">
        <v>107</v>
      </c>
      <c r="D12" s="10" t="s">
        <v>45</v>
      </c>
      <c r="E12" s="174"/>
      <c r="F12" s="27"/>
      <c r="G12" s="138"/>
      <c r="H12" s="137">
        <v>3.302</v>
      </c>
      <c r="I12" s="138"/>
      <c r="J12" s="73"/>
      <c r="K12" s="81"/>
      <c r="L12" s="82"/>
      <c r="M12" s="81"/>
      <c r="N12" s="82"/>
      <c r="O12" s="81"/>
      <c r="P12" s="82"/>
      <c r="Q12" s="81"/>
      <c r="R12" s="82"/>
      <c r="S12" s="81"/>
      <c r="T12" s="82"/>
      <c r="U12" s="81"/>
      <c r="V12" s="73"/>
    </row>
    <row r="13" spans="2:22" ht="32.25" customHeight="1" x14ac:dyDescent="0.3">
      <c r="B13" s="9" t="s">
        <v>111</v>
      </c>
      <c r="C13" s="129" t="s">
        <v>112</v>
      </c>
      <c r="D13" s="10" t="s">
        <v>45</v>
      </c>
      <c r="E13" s="174"/>
      <c r="F13" s="27"/>
      <c r="G13" s="137">
        <v>5.2365439093484421E-2</v>
      </c>
      <c r="H13" s="137">
        <v>5.2365439093484421E-2</v>
      </c>
      <c r="I13" s="137">
        <v>5.7000000000000002E-2</v>
      </c>
      <c r="J13" s="73"/>
      <c r="K13" s="102"/>
      <c r="L13" s="102"/>
      <c r="M13" s="102"/>
      <c r="N13" s="102"/>
      <c r="O13" s="102"/>
      <c r="P13" s="102"/>
      <c r="Q13" s="102"/>
      <c r="R13" s="102"/>
      <c r="S13" s="102"/>
      <c r="T13" s="102"/>
      <c r="U13" s="102"/>
      <c r="V13" s="104"/>
    </row>
    <row r="14" spans="2:22" ht="38" customHeight="1" x14ac:dyDescent="0.3">
      <c r="B14" s="9" t="s">
        <v>151</v>
      </c>
      <c r="C14" s="129" t="s">
        <v>138</v>
      </c>
      <c r="D14" s="10" t="s">
        <v>92</v>
      </c>
      <c r="E14" s="174"/>
      <c r="F14" s="27"/>
      <c r="G14" s="116">
        <v>24257000</v>
      </c>
      <c r="H14" s="135"/>
      <c r="I14" s="116">
        <v>24014000</v>
      </c>
      <c r="J14" s="67"/>
      <c r="K14" s="90"/>
      <c r="L14" s="103"/>
      <c r="M14" s="90"/>
      <c r="N14" s="103"/>
      <c r="O14" s="90"/>
      <c r="P14" s="103"/>
      <c r="Q14" s="90"/>
      <c r="R14" s="103"/>
      <c r="S14" s="90"/>
      <c r="T14" s="103"/>
      <c r="U14" s="90"/>
      <c r="V14" s="67"/>
    </row>
    <row r="15" spans="2:22" ht="36" customHeight="1" x14ac:dyDescent="0.3">
      <c r="B15" s="9" t="s">
        <v>149</v>
      </c>
      <c r="C15" s="129" t="s">
        <v>138</v>
      </c>
      <c r="D15" s="10" t="s">
        <v>92</v>
      </c>
      <c r="E15" s="174"/>
      <c r="F15" s="27"/>
      <c r="G15" s="116">
        <v>22214000</v>
      </c>
      <c r="H15" s="135"/>
      <c r="I15" s="116">
        <v>21831000</v>
      </c>
      <c r="J15" s="67"/>
      <c r="K15" s="90"/>
      <c r="L15" s="103"/>
      <c r="M15" s="90"/>
      <c r="N15" s="103"/>
      <c r="O15" s="90"/>
      <c r="P15" s="103"/>
      <c r="Q15" s="90"/>
      <c r="R15" s="103"/>
      <c r="S15" s="90"/>
      <c r="T15" s="103"/>
      <c r="U15" s="90"/>
      <c r="V15" s="67"/>
    </row>
    <row r="16" spans="2:22" ht="43.25" customHeight="1" x14ac:dyDescent="0.3">
      <c r="B16" s="9" t="s">
        <v>150</v>
      </c>
      <c r="C16" s="129" t="s">
        <v>138</v>
      </c>
      <c r="D16" s="10" t="s">
        <v>92</v>
      </c>
      <c r="E16" s="174"/>
      <c r="F16" s="27"/>
      <c r="G16" s="135"/>
      <c r="H16" s="116">
        <v>30222000</v>
      </c>
      <c r="I16" s="135"/>
      <c r="J16" s="67"/>
      <c r="K16" s="103"/>
      <c r="L16" s="90"/>
      <c r="M16" s="103"/>
      <c r="N16" s="90"/>
      <c r="O16" s="103"/>
      <c r="P16" s="90"/>
      <c r="Q16" s="103"/>
      <c r="R16" s="90"/>
      <c r="S16" s="103"/>
      <c r="T16" s="90"/>
      <c r="U16" s="103"/>
      <c r="V16" s="67"/>
    </row>
    <row r="17" spans="2:22" ht="35" customHeight="1" x14ac:dyDescent="0.3">
      <c r="B17" s="9" t="s">
        <v>148</v>
      </c>
      <c r="C17" s="129" t="s">
        <v>138</v>
      </c>
      <c r="D17" s="10" t="s">
        <v>92</v>
      </c>
      <c r="E17" s="175"/>
      <c r="F17" s="27"/>
      <c r="G17" s="135"/>
      <c r="H17" s="116">
        <v>30894000</v>
      </c>
      <c r="I17" s="135"/>
      <c r="J17" s="67"/>
      <c r="K17" s="103"/>
      <c r="L17" s="90"/>
      <c r="M17" s="103"/>
      <c r="N17" s="90"/>
      <c r="O17" s="103"/>
      <c r="P17" s="90"/>
      <c r="Q17" s="103"/>
      <c r="R17" s="90"/>
      <c r="S17" s="103"/>
      <c r="T17" s="90"/>
      <c r="U17" s="103"/>
      <c r="V17" s="67"/>
    </row>
    <row r="18" spans="2:22" s="22" customFormat="1" ht="14.1" customHeight="1" x14ac:dyDescent="0.3">
      <c r="B18" s="69"/>
      <c r="C18" s="69"/>
      <c r="D18" s="70"/>
      <c r="E18" s="45"/>
      <c r="F18" s="27"/>
      <c r="G18" s="67"/>
      <c r="H18" s="73"/>
      <c r="I18" s="73"/>
      <c r="J18" s="73"/>
      <c r="K18" s="73"/>
      <c r="L18" s="71"/>
      <c r="M18" s="71"/>
      <c r="N18" s="71"/>
      <c r="O18" s="71"/>
      <c r="P18" s="71"/>
      <c r="Q18" s="71"/>
      <c r="R18" s="71"/>
      <c r="S18" s="71"/>
      <c r="T18" s="71"/>
      <c r="U18" s="71"/>
    </row>
    <row r="19" spans="2:22" s="11" customFormat="1" ht="11.25" customHeight="1" x14ac:dyDescent="0.3">
      <c r="B19" s="176" t="s">
        <v>43</v>
      </c>
      <c r="C19" s="177"/>
      <c r="D19" s="59" t="s">
        <v>45</v>
      </c>
      <c r="E19" s="74"/>
      <c r="F19" s="27"/>
      <c r="G19" s="83">
        <f>IF(G9="","-",((G9+G13)*G14+(G10+G13)*G15)/SUM(G14:G15))</f>
        <v>1.4844484155734397</v>
      </c>
      <c r="H19" s="83">
        <f>IF(H11="","-",((H11+H13)*H16+(H12+H13)*H17)/SUM(H16:H17))</f>
        <v>2.966181166562559</v>
      </c>
      <c r="I19" s="83">
        <f>IF(I9="","-",((I9+I13)*I14+(I10+I13)*I15)/SUM(I14:I15))</f>
        <v>4.043667030210492</v>
      </c>
      <c r="J19" s="95"/>
      <c r="K19" s="83" t="str">
        <f>IF(K11="","-",((K11+K13)*K16+(K12+K13)*K17)/SUM(K16:K17))</f>
        <v>-</v>
      </c>
      <c r="L19" s="83" t="str">
        <f>IF(L9="","-",((L9+L13)*L14+(L10+L13)*L15)/SUM(L14:L15))</f>
        <v>-</v>
      </c>
      <c r="M19" s="83" t="str">
        <f>IF(M11="","-",((M11+M13)*M16+(M12+M13)*M17)/SUM(M16:M17))</f>
        <v>-</v>
      </c>
      <c r="N19" s="83" t="str">
        <f>IF(N9="","-",((N9+N13)*N14+(N10+N13)*N15)/SUM(N14:N15))</f>
        <v>-</v>
      </c>
      <c r="O19" s="83" t="str">
        <f>IF(O11="","-",((O11+O13)*O16+(O12+O13)*O17)/SUM(O16:O17))</f>
        <v>-</v>
      </c>
      <c r="P19" s="83" t="str">
        <f>IF(P9="","-",((P9+P13)*P14+(P10+P13)*P15)/SUM(P14:P15))</f>
        <v>-</v>
      </c>
      <c r="Q19" s="83" t="str">
        <f t="shared" ref="Q19" si="0">IF(Q11="","-",((Q11+Q13)*Q16+(Q12+Q13)*Q17)/SUM(Q16:Q17))</f>
        <v>-</v>
      </c>
      <c r="R19" s="83" t="str">
        <f>IF(R9="","-",((R9+R13)*R14+(R10+R13)*R15)/SUM(R14:R15))</f>
        <v>-</v>
      </c>
      <c r="S19" s="83" t="str">
        <f t="shared" ref="S19" si="1">IF(S11="","-",((S11+S13)*S16+(S12+S13)*S17)/SUM(S16:S17))</f>
        <v>-</v>
      </c>
      <c r="T19" s="83" t="str">
        <f t="shared" ref="T19" si="2">IF(T9="","-",((T9+T13)*T14+(T10+T13)*T15)/SUM(T14:T15))</f>
        <v>-</v>
      </c>
      <c r="U19" s="83" t="str">
        <f t="shared" ref="U19" si="3">IF(U11="","-",((U11+U13)*U16+(U12+U13)*U17)/SUM(U16:U17))</f>
        <v>-</v>
      </c>
      <c r="V19" s="23"/>
    </row>
    <row r="20" spans="2:22" x14ac:dyDescent="0.3">
      <c r="B20" s="2"/>
      <c r="C20" s="2"/>
    </row>
  </sheetData>
  <mergeCells count="6">
    <mergeCell ref="E9:E17"/>
    <mergeCell ref="B19:C19"/>
    <mergeCell ref="G4:I4"/>
    <mergeCell ref="D6:D8"/>
    <mergeCell ref="B6:B8"/>
    <mergeCell ref="C6:C8"/>
  </mergeCells>
  <hyperlinks>
    <hyperlink ref="C9" r:id="rId1"/>
    <hyperlink ref="C10:C12" r:id="rId2" display="LCC Transparency Tool "/>
    <hyperlink ref="C13" r:id="rId3"/>
    <hyperlink ref="C14" r:id="rId4"/>
    <hyperlink ref="C15:C17" r:id="rId5" display="BEIS, Table 5.2 Energy Trends "/>
  </hyperlinks>
  <pageMargins left="0.7" right="0.7" top="0.75" bottom="0.75" header="0.3" footer="0.3"/>
  <pageSetup orientation="portrait" r:id="rId6"/>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B2:V16"/>
  <sheetViews>
    <sheetView zoomScale="85" zoomScaleNormal="85" workbookViewId="0">
      <pane xSplit="5" topLeftCell="F1" activePane="topRight" state="frozen"/>
      <selection activeCell="B12" sqref="B12:C12"/>
      <selection pane="topRight" activeCell="I20" sqref="I20"/>
    </sheetView>
  </sheetViews>
  <sheetFormatPr defaultRowHeight="12.4" x14ac:dyDescent="0.3"/>
  <cols>
    <col min="1" max="1" width="3" customWidth="1"/>
    <col min="2" max="2" width="30.46875" customWidth="1"/>
    <col min="3" max="3" width="36.05859375" customWidth="1"/>
    <col min="4" max="4" width="5.703125" customWidth="1"/>
    <col min="5" max="5" width="20.46875" customWidth="1"/>
    <col min="6" max="6" width="1.46875" style="22" customWidth="1"/>
    <col min="7" max="9" width="15.64453125" customWidth="1"/>
    <col min="10" max="10" width="4.3515625" style="22" customWidth="1"/>
    <col min="11" max="21" width="15.64453125" customWidth="1"/>
    <col min="22" max="22" width="8.87890625" style="7"/>
  </cols>
  <sheetData>
    <row r="2" spans="2:22" x14ac:dyDescent="0.3">
      <c r="B2" s="4" t="s">
        <v>129</v>
      </c>
      <c r="C2" s="4"/>
      <c r="G2" s="30" t="s">
        <v>64</v>
      </c>
      <c r="K2" s="30" t="s">
        <v>134</v>
      </c>
    </row>
    <row r="3" spans="2:22" ht="9" customHeight="1" x14ac:dyDescent="0.3">
      <c r="G3" s="30"/>
      <c r="K3" s="30"/>
    </row>
    <row r="4" spans="2:22" ht="26.1" customHeight="1" x14ac:dyDescent="0.3">
      <c r="G4" s="169" t="s">
        <v>65</v>
      </c>
      <c r="H4" s="169"/>
      <c r="I4" s="169"/>
      <c r="J4" s="94"/>
      <c r="K4" s="31" t="s">
        <v>133</v>
      </c>
    </row>
    <row r="5" spans="2:22" x14ac:dyDescent="0.3">
      <c r="G5" s="6"/>
      <c r="H5" s="6"/>
      <c r="I5" s="6"/>
      <c r="J5" s="93"/>
    </row>
    <row r="6" spans="2:22" ht="22.5" x14ac:dyDescent="0.3">
      <c r="B6" s="179" t="s">
        <v>26</v>
      </c>
      <c r="C6" s="179" t="s">
        <v>25</v>
      </c>
      <c r="D6" s="179" t="s">
        <v>28</v>
      </c>
      <c r="E6" s="28" t="s">
        <v>104</v>
      </c>
      <c r="F6" s="25"/>
      <c r="G6" s="15" t="s">
        <v>58</v>
      </c>
      <c r="H6" s="15" t="s">
        <v>57</v>
      </c>
      <c r="I6" s="15" t="s">
        <v>59</v>
      </c>
      <c r="J6" s="91"/>
      <c r="K6" s="15" t="s">
        <v>1</v>
      </c>
      <c r="L6" s="15" t="s">
        <v>2</v>
      </c>
      <c r="M6" s="15" t="s">
        <v>3</v>
      </c>
      <c r="N6" s="15" t="s">
        <v>4</v>
      </c>
      <c r="O6" s="15" t="s">
        <v>5</v>
      </c>
      <c r="P6" s="15" t="s">
        <v>6</v>
      </c>
      <c r="Q6" s="15" t="s">
        <v>7</v>
      </c>
      <c r="R6" s="15" t="s">
        <v>8</v>
      </c>
      <c r="S6" s="15" t="s">
        <v>9</v>
      </c>
      <c r="T6" s="15" t="s">
        <v>10</v>
      </c>
      <c r="U6" s="15" t="s">
        <v>11</v>
      </c>
    </row>
    <row r="7" spans="2:22" ht="25.25" customHeight="1" x14ac:dyDescent="0.3">
      <c r="B7" s="180"/>
      <c r="C7" s="180"/>
      <c r="D7" s="180"/>
      <c r="E7" s="28" t="s">
        <v>60</v>
      </c>
      <c r="F7" s="25"/>
      <c r="G7" s="15" t="s">
        <v>61</v>
      </c>
      <c r="H7" s="15" t="s">
        <v>62</v>
      </c>
      <c r="I7" s="15" t="s">
        <v>18</v>
      </c>
      <c r="J7" s="91"/>
      <c r="K7" s="16" t="s">
        <v>125</v>
      </c>
      <c r="L7" s="16" t="s">
        <v>19</v>
      </c>
      <c r="M7" s="16" t="s">
        <v>46</v>
      </c>
      <c r="N7" s="16" t="s">
        <v>20</v>
      </c>
      <c r="O7" s="16" t="s">
        <v>47</v>
      </c>
      <c r="P7" s="16" t="s">
        <v>21</v>
      </c>
      <c r="Q7" s="16" t="s">
        <v>48</v>
      </c>
      <c r="R7" s="16" t="s">
        <v>22</v>
      </c>
      <c r="S7" s="16" t="s">
        <v>49</v>
      </c>
      <c r="T7" s="16" t="s">
        <v>23</v>
      </c>
      <c r="U7" s="16" t="s">
        <v>50</v>
      </c>
    </row>
    <row r="8" spans="2:22" x14ac:dyDescent="0.3">
      <c r="B8" s="181"/>
      <c r="C8" s="181"/>
      <c r="D8" s="181"/>
      <c r="E8" s="29" t="s">
        <v>98</v>
      </c>
      <c r="F8" s="26"/>
      <c r="G8" s="15" t="s">
        <v>63</v>
      </c>
      <c r="H8" s="15" t="s">
        <v>63</v>
      </c>
      <c r="I8" s="15" t="s">
        <v>37</v>
      </c>
      <c r="J8" s="86"/>
      <c r="K8" s="15" t="s">
        <v>160</v>
      </c>
      <c r="L8" s="15" t="s">
        <v>38</v>
      </c>
      <c r="M8" s="15" t="s">
        <v>38</v>
      </c>
      <c r="N8" s="15" t="s">
        <v>39</v>
      </c>
      <c r="O8" s="15" t="s">
        <v>39</v>
      </c>
      <c r="P8" s="15" t="s">
        <v>40</v>
      </c>
      <c r="Q8" s="15" t="s">
        <v>40</v>
      </c>
      <c r="R8" s="15" t="s">
        <v>41</v>
      </c>
      <c r="S8" s="15" t="s">
        <v>41</v>
      </c>
      <c r="T8" s="15" t="s">
        <v>42</v>
      </c>
      <c r="U8" s="15" t="s">
        <v>42</v>
      </c>
    </row>
    <row r="9" spans="2:22" ht="40.25" customHeight="1" x14ac:dyDescent="0.3">
      <c r="B9" s="9" t="s">
        <v>114</v>
      </c>
      <c r="C9" s="129" t="s">
        <v>161</v>
      </c>
      <c r="D9" s="10" t="s">
        <v>94</v>
      </c>
      <c r="E9" s="184"/>
      <c r="F9" s="27"/>
      <c r="G9" s="143">
        <v>1454000000</v>
      </c>
      <c r="H9" s="143">
        <v>1345000000</v>
      </c>
      <c r="I9" s="143">
        <v>1455000000</v>
      </c>
      <c r="J9" s="75"/>
      <c r="K9" s="81"/>
      <c r="L9" s="81"/>
      <c r="M9" s="81"/>
      <c r="N9" s="81"/>
      <c r="O9" s="81"/>
      <c r="P9" s="81"/>
      <c r="Q9" s="81"/>
      <c r="R9" s="81"/>
      <c r="S9" s="81"/>
      <c r="T9" s="81"/>
      <c r="U9" s="81"/>
    </row>
    <row r="10" spans="2:22" ht="27.6" customHeight="1" x14ac:dyDescent="0.3">
      <c r="B10" s="9" t="s">
        <v>115</v>
      </c>
      <c r="C10" s="129" t="s">
        <v>139</v>
      </c>
      <c r="D10" s="10" t="s">
        <v>92</v>
      </c>
      <c r="E10" s="185"/>
      <c r="F10" s="27"/>
      <c r="G10" s="143">
        <v>8928979.4000000004</v>
      </c>
      <c r="H10" s="143">
        <v>8928979.4000000004</v>
      </c>
      <c r="I10" s="144"/>
      <c r="J10" s="75"/>
      <c r="K10" s="121"/>
      <c r="L10" s="96"/>
      <c r="M10" s="96"/>
      <c r="N10" s="96"/>
      <c r="O10" s="96"/>
      <c r="P10" s="96"/>
      <c r="Q10" s="96"/>
      <c r="R10" s="96"/>
      <c r="S10" s="96"/>
      <c r="T10" s="96"/>
      <c r="U10" s="96"/>
    </row>
    <row r="11" spans="2:22" ht="24.75" x14ac:dyDescent="0.3">
      <c r="B11" s="9" t="s">
        <v>96</v>
      </c>
      <c r="C11" s="129" t="s">
        <v>162</v>
      </c>
      <c r="D11" s="10" t="s">
        <v>92</v>
      </c>
      <c r="E11" s="185"/>
      <c r="F11" s="27"/>
      <c r="G11" s="40"/>
      <c r="H11" s="41"/>
      <c r="I11" s="141">
        <v>0.1</v>
      </c>
      <c r="J11" s="97"/>
      <c r="K11" s="81" t="str">
        <f>IF(K9="","-",$I$11)</f>
        <v>-</v>
      </c>
      <c r="L11" s="81" t="str">
        <f t="shared" ref="L11:U11" si="0">IF(L9="","-",$I$11)</f>
        <v>-</v>
      </c>
      <c r="M11" s="81" t="str">
        <f t="shared" si="0"/>
        <v>-</v>
      </c>
      <c r="N11" s="81" t="str">
        <f t="shared" si="0"/>
        <v>-</v>
      </c>
      <c r="O11" s="81" t="str">
        <f t="shared" si="0"/>
        <v>-</v>
      </c>
      <c r="P11" s="81" t="str">
        <f t="shared" si="0"/>
        <v>-</v>
      </c>
      <c r="Q11" s="81" t="str">
        <f t="shared" si="0"/>
        <v>-</v>
      </c>
      <c r="R11" s="81" t="str">
        <f t="shared" si="0"/>
        <v>-</v>
      </c>
      <c r="S11" s="81" t="str">
        <f t="shared" si="0"/>
        <v>-</v>
      </c>
      <c r="T11" s="81" t="str">
        <f t="shared" si="0"/>
        <v>-</v>
      </c>
      <c r="U11" s="81" t="str">
        <f t="shared" si="0"/>
        <v>-</v>
      </c>
    </row>
    <row r="12" spans="2:22" ht="47.35" customHeight="1" x14ac:dyDescent="0.3">
      <c r="B12" s="9" t="s">
        <v>116</v>
      </c>
      <c r="C12" s="129" t="s">
        <v>117</v>
      </c>
      <c r="D12" s="10" t="s">
        <v>92</v>
      </c>
      <c r="E12" s="186"/>
      <c r="F12" s="27"/>
      <c r="G12" s="143">
        <v>295900000</v>
      </c>
      <c r="H12" s="143">
        <v>295900000</v>
      </c>
      <c r="I12" s="143">
        <v>283700000</v>
      </c>
      <c r="J12" s="75"/>
      <c r="K12" s="81"/>
      <c r="L12" s="81"/>
      <c r="M12" s="81"/>
      <c r="N12" s="81"/>
      <c r="O12" s="81"/>
      <c r="P12" s="81"/>
      <c r="Q12" s="81"/>
      <c r="R12" s="81"/>
      <c r="S12" s="81"/>
      <c r="T12" s="81"/>
      <c r="U12" s="81"/>
    </row>
    <row r="13" spans="2:22" s="22" customFormat="1" ht="14" customHeight="1" x14ac:dyDescent="0.3">
      <c r="B13" s="69"/>
      <c r="C13" s="69"/>
      <c r="D13" s="70"/>
      <c r="E13" s="66"/>
      <c r="F13" s="27"/>
      <c r="G13" s="75"/>
      <c r="H13" s="75"/>
      <c r="I13" s="75"/>
      <c r="J13" s="75"/>
      <c r="K13" s="75"/>
      <c r="L13" s="71"/>
      <c r="M13" s="71"/>
      <c r="N13" s="71"/>
      <c r="O13" s="71"/>
      <c r="P13" s="71"/>
      <c r="Q13" s="71"/>
      <c r="R13" s="71"/>
      <c r="S13" s="71"/>
      <c r="T13" s="71"/>
      <c r="U13" s="71"/>
    </row>
    <row r="14" spans="2:22" s="22" customFormat="1" ht="11.25" customHeight="1" x14ac:dyDescent="0.3">
      <c r="B14" s="182" t="s">
        <v>95</v>
      </c>
      <c r="C14" s="183"/>
      <c r="D14" s="55" t="s">
        <v>92</v>
      </c>
      <c r="E14" s="55"/>
      <c r="F14" s="27"/>
      <c r="G14" s="142"/>
      <c r="H14" s="142"/>
      <c r="I14" s="145">
        <f>H10*(1+I11)</f>
        <v>9821877.3400000017</v>
      </c>
      <c r="J14" s="75"/>
      <c r="K14" s="127" t="str">
        <f>IF(K9="","-",I14*(1+K11))</f>
        <v>-</v>
      </c>
      <c r="L14" s="127" t="str">
        <f>IF(L9="","-",K14*(1+L11))</f>
        <v>-</v>
      </c>
      <c r="M14" s="127" t="str">
        <f>IF(M9="","-",L14*(1+M11))</f>
        <v>-</v>
      </c>
      <c r="N14" s="127" t="str">
        <f t="shared" ref="N14:U14" si="1">IF(N9="","-",M14*(1+N11))</f>
        <v>-</v>
      </c>
      <c r="O14" s="127" t="str">
        <f t="shared" si="1"/>
        <v>-</v>
      </c>
      <c r="P14" s="127" t="str">
        <f t="shared" si="1"/>
        <v>-</v>
      </c>
      <c r="Q14" s="127" t="str">
        <f t="shared" si="1"/>
        <v>-</v>
      </c>
      <c r="R14" s="127" t="str">
        <f t="shared" si="1"/>
        <v>-</v>
      </c>
      <c r="S14" s="127" t="str">
        <f t="shared" si="1"/>
        <v>-</v>
      </c>
      <c r="T14" s="127" t="str">
        <f t="shared" si="1"/>
        <v>-</v>
      </c>
      <c r="U14" s="127" t="str">
        <f t="shared" si="1"/>
        <v>-</v>
      </c>
    </row>
    <row r="15" spans="2:22" s="11" customFormat="1" ht="11.25" x14ac:dyDescent="0.3">
      <c r="B15" s="182" t="s">
        <v>43</v>
      </c>
      <c r="C15" s="183"/>
      <c r="D15" s="55" t="s">
        <v>45</v>
      </c>
      <c r="E15" s="55"/>
      <c r="F15" s="27"/>
      <c r="G15" s="17">
        <f>IF(G12="","-",G9/(G12-G10))</f>
        <v>5.0667136945046636</v>
      </c>
      <c r="H15" s="17">
        <f>IF(H12="","-",H9/(H12-H10))</f>
        <v>4.6868844010376698</v>
      </c>
      <c r="I15" s="17">
        <f>IF(I12="","-",(I9/(I12-I14)))</f>
        <v>5.3125820560931691</v>
      </c>
      <c r="J15" s="23"/>
      <c r="K15" s="17" t="str">
        <f>IF(K12="","-",K9/(K12-K14))</f>
        <v>-</v>
      </c>
      <c r="L15" s="17" t="str">
        <f>IF(L12="","-",L9/(L12-L14))</f>
        <v>-</v>
      </c>
      <c r="M15" s="17" t="str">
        <f t="shared" ref="M15:U15" si="2">IF(M12="","-",M9/(M12-M14))</f>
        <v>-</v>
      </c>
      <c r="N15" s="17" t="str">
        <f>IF(N12="","-",N9/(N12-N14))</f>
        <v>-</v>
      </c>
      <c r="O15" s="17" t="str">
        <f t="shared" si="2"/>
        <v>-</v>
      </c>
      <c r="P15" s="17" t="str">
        <f t="shared" si="2"/>
        <v>-</v>
      </c>
      <c r="Q15" s="17" t="str">
        <f t="shared" si="2"/>
        <v>-</v>
      </c>
      <c r="R15" s="17" t="str">
        <f t="shared" si="2"/>
        <v>-</v>
      </c>
      <c r="S15" s="17" t="str">
        <f t="shared" si="2"/>
        <v>-</v>
      </c>
      <c r="T15" s="17" t="str">
        <f t="shared" si="2"/>
        <v>-</v>
      </c>
      <c r="U15" s="17" t="str">
        <f t="shared" si="2"/>
        <v>-</v>
      </c>
      <c r="V15" s="23"/>
    </row>
    <row r="16" spans="2:22" x14ac:dyDescent="0.3">
      <c r="B16" s="2"/>
      <c r="C16" s="2"/>
    </row>
  </sheetData>
  <mergeCells count="7">
    <mergeCell ref="B15:C15"/>
    <mergeCell ref="G4:I4"/>
    <mergeCell ref="B6:B8"/>
    <mergeCell ref="D6:D8"/>
    <mergeCell ref="E9:E12"/>
    <mergeCell ref="C6:C8"/>
    <mergeCell ref="B14:C14"/>
  </mergeCells>
  <hyperlinks>
    <hyperlink ref="C10" r:id="rId1"/>
    <hyperlink ref="C9" r:id="rId2"/>
    <hyperlink ref="C12" r:id="rId3" display="https://www.gov.uk/government/collections/annual-renewables-obligation-level-calculations"/>
    <hyperlink ref="C11" r:id="rId4"/>
  </hyperlinks>
  <pageMargins left="0.7" right="0.7" top="0.75" bottom="0.75" header="0.3" footer="0.3"/>
  <pageSetup orientation="portrait" r:id="rId5"/>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B2:V18"/>
  <sheetViews>
    <sheetView zoomScale="85" zoomScaleNormal="85" workbookViewId="0">
      <pane xSplit="5" topLeftCell="F1" activePane="topRight" state="frozen"/>
      <selection activeCell="B12" sqref="B12:C12"/>
      <selection pane="topRight" activeCell="B12" sqref="B12:C12"/>
    </sheetView>
  </sheetViews>
  <sheetFormatPr defaultRowHeight="12.4" x14ac:dyDescent="0.3"/>
  <cols>
    <col min="1" max="1" width="3" customWidth="1"/>
    <col min="2" max="2" width="36" customWidth="1"/>
    <col min="3" max="3" width="14.64453125" customWidth="1"/>
    <col min="4" max="4" width="9.1171875" customWidth="1"/>
    <col min="5" max="5" width="20.46875" customWidth="1"/>
    <col min="6" max="6" width="1.46875" style="22" customWidth="1"/>
    <col min="7" max="9" width="15.64453125" customWidth="1"/>
    <col min="10" max="10" width="3.87890625" style="22" customWidth="1"/>
    <col min="11" max="21" width="15.64453125" customWidth="1"/>
    <col min="22" max="22" width="8.703125" style="7"/>
  </cols>
  <sheetData>
    <row r="2" spans="2:22" x14ac:dyDescent="0.3">
      <c r="B2" s="4" t="s">
        <v>130</v>
      </c>
      <c r="C2" s="4"/>
      <c r="G2" s="30" t="s">
        <v>64</v>
      </c>
      <c r="K2" s="30" t="s">
        <v>134</v>
      </c>
    </row>
    <row r="3" spans="2:22" ht="9" customHeight="1" x14ac:dyDescent="0.3">
      <c r="G3" s="30"/>
      <c r="K3" s="30"/>
    </row>
    <row r="4" spans="2:22" ht="26.1" customHeight="1" x14ac:dyDescent="0.3">
      <c r="G4" s="188" t="s">
        <v>65</v>
      </c>
      <c r="H4" s="188"/>
      <c r="I4" s="188"/>
      <c r="J4" s="94"/>
      <c r="K4" s="31" t="s">
        <v>133</v>
      </c>
    </row>
    <row r="5" spans="2:22" x14ac:dyDescent="0.3">
      <c r="G5" s="123"/>
      <c r="H5" s="123"/>
      <c r="I5" s="123"/>
      <c r="J5" s="93"/>
    </row>
    <row r="6" spans="2:22" ht="22.5" x14ac:dyDescent="0.3">
      <c r="B6" s="170" t="s">
        <v>26</v>
      </c>
      <c r="C6" s="179" t="s">
        <v>25</v>
      </c>
      <c r="D6" s="170" t="s">
        <v>28</v>
      </c>
      <c r="E6" s="28" t="s">
        <v>104</v>
      </c>
      <c r="F6" s="25"/>
      <c r="G6" s="124" t="s">
        <v>58</v>
      </c>
      <c r="H6" s="124" t="s">
        <v>57</v>
      </c>
      <c r="I6" s="124" t="s">
        <v>59</v>
      </c>
      <c r="J6" s="91"/>
      <c r="K6" s="15" t="s">
        <v>1</v>
      </c>
      <c r="L6" s="15" t="s">
        <v>2</v>
      </c>
      <c r="M6" s="15" t="s">
        <v>3</v>
      </c>
      <c r="N6" s="15" t="s">
        <v>4</v>
      </c>
      <c r="O6" s="15" t="s">
        <v>5</v>
      </c>
      <c r="P6" s="15" t="s">
        <v>6</v>
      </c>
      <c r="Q6" s="15" t="s">
        <v>7</v>
      </c>
      <c r="R6" s="15" t="s">
        <v>8</v>
      </c>
      <c r="S6" s="15" t="s">
        <v>9</v>
      </c>
      <c r="T6" s="15" t="s">
        <v>10</v>
      </c>
      <c r="U6" s="15" t="s">
        <v>11</v>
      </c>
    </row>
    <row r="7" spans="2:22" ht="21.6" customHeight="1" x14ac:dyDescent="0.3">
      <c r="B7" s="170"/>
      <c r="C7" s="180"/>
      <c r="D7" s="170"/>
      <c r="E7" s="28" t="s">
        <v>60</v>
      </c>
      <c r="F7" s="25"/>
      <c r="G7" s="124" t="s">
        <v>61</v>
      </c>
      <c r="H7" s="124" t="s">
        <v>62</v>
      </c>
      <c r="I7" s="124" t="s">
        <v>18</v>
      </c>
      <c r="J7" s="91"/>
      <c r="K7" s="16" t="s">
        <v>125</v>
      </c>
      <c r="L7" s="16" t="s">
        <v>19</v>
      </c>
      <c r="M7" s="16" t="s">
        <v>46</v>
      </c>
      <c r="N7" s="16" t="s">
        <v>20</v>
      </c>
      <c r="O7" s="16" t="s">
        <v>47</v>
      </c>
      <c r="P7" s="16" t="s">
        <v>21</v>
      </c>
      <c r="Q7" s="16" t="s">
        <v>48</v>
      </c>
      <c r="R7" s="16" t="s">
        <v>22</v>
      </c>
      <c r="S7" s="16" t="s">
        <v>49</v>
      </c>
      <c r="T7" s="16" t="s">
        <v>23</v>
      </c>
      <c r="U7" s="16" t="s">
        <v>50</v>
      </c>
    </row>
    <row r="8" spans="2:22" x14ac:dyDescent="0.3">
      <c r="B8" s="170"/>
      <c r="C8" s="181"/>
      <c r="D8" s="170"/>
      <c r="E8" s="29" t="s">
        <v>102</v>
      </c>
      <c r="F8" s="26"/>
      <c r="G8" s="124" t="s">
        <v>63</v>
      </c>
      <c r="H8" s="124" t="s">
        <v>63</v>
      </c>
      <c r="I8" s="124" t="s">
        <v>37</v>
      </c>
      <c r="J8" s="91"/>
      <c r="K8" s="15" t="s">
        <v>160</v>
      </c>
      <c r="L8" s="15" t="s">
        <v>38</v>
      </c>
      <c r="M8" s="15" t="s">
        <v>38</v>
      </c>
      <c r="N8" s="15" t="s">
        <v>39</v>
      </c>
      <c r="O8" s="15" t="s">
        <v>39</v>
      </c>
      <c r="P8" s="15" t="s">
        <v>40</v>
      </c>
      <c r="Q8" s="15" t="s">
        <v>40</v>
      </c>
      <c r="R8" s="15" t="s">
        <v>41</v>
      </c>
      <c r="S8" s="15" t="s">
        <v>41</v>
      </c>
      <c r="T8" s="15" t="s">
        <v>42</v>
      </c>
      <c r="U8" s="15" t="s">
        <v>42</v>
      </c>
    </row>
    <row r="9" spans="2:22" x14ac:dyDescent="0.3">
      <c r="B9" s="9" t="s">
        <v>101</v>
      </c>
      <c r="C9" s="9" t="s">
        <v>97</v>
      </c>
      <c r="D9" s="10" t="s">
        <v>94</v>
      </c>
      <c r="E9" s="189"/>
      <c r="F9" s="27"/>
      <c r="G9" s="116">
        <v>329000000</v>
      </c>
      <c r="H9" s="116">
        <v>329000000</v>
      </c>
      <c r="I9" s="116">
        <v>340000000</v>
      </c>
      <c r="J9" s="77"/>
      <c r="K9" s="81"/>
      <c r="L9" s="81"/>
      <c r="M9" s="81"/>
      <c r="N9" s="81"/>
      <c r="O9" s="81"/>
      <c r="P9" s="81"/>
      <c r="Q9" s="81"/>
      <c r="R9" s="81"/>
      <c r="S9" s="81"/>
      <c r="T9" s="81"/>
      <c r="U9" s="81"/>
    </row>
    <row r="10" spans="2:22" ht="31.5" customHeight="1" x14ac:dyDescent="0.3">
      <c r="B10" s="182" t="s">
        <v>118</v>
      </c>
      <c r="C10" s="187"/>
      <c r="D10" s="183"/>
      <c r="E10" s="189"/>
      <c r="F10" s="27"/>
      <c r="G10" s="116"/>
      <c r="H10" s="116"/>
      <c r="I10" s="116"/>
      <c r="J10" s="77"/>
      <c r="K10" s="81"/>
      <c r="L10" s="81"/>
      <c r="M10" s="81"/>
      <c r="N10" s="81"/>
      <c r="O10" s="81"/>
      <c r="P10" s="81"/>
      <c r="Q10" s="81"/>
      <c r="R10" s="81"/>
      <c r="S10" s="81"/>
      <c r="T10" s="81"/>
      <c r="U10" s="81"/>
    </row>
    <row r="11" spans="2:22" s="62" customFormat="1" ht="11" customHeight="1" x14ac:dyDescent="0.3">
      <c r="B11" s="60"/>
      <c r="C11" s="60"/>
      <c r="D11" s="61"/>
      <c r="E11" s="66"/>
      <c r="F11" s="27"/>
      <c r="G11" s="76"/>
      <c r="H11" s="76"/>
      <c r="I11" s="76"/>
      <c r="J11" s="77"/>
      <c r="K11" s="76"/>
      <c r="L11" s="72"/>
      <c r="M11" s="72"/>
      <c r="N11" s="72"/>
      <c r="O11" s="72"/>
      <c r="P11" s="72"/>
      <c r="Q11" s="72"/>
      <c r="R11" s="72"/>
      <c r="S11" s="72"/>
      <c r="T11" s="72"/>
      <c r="U11" s="72"/>
      <c r="V11" s="22"/>
    </row>
    <row r="12" spans="2:22" s="11" customFormat="1" ht="11.25" x14ac:dyDescent="0.3">
      <c r="B12" s="182" t="s">
        <v>43</v>
      </c>
      <c r="C12" s="183"/>
      <c r="D12" s="55" t="s">
        <v>103</v>
      </c>
      <c r="E12" s="55"/>
      <c r="F12" s="27"/>
      <c r="G12" s="57"/>
      <c r="H12" s="57"/>
      <c r="I12" s="57"/>
      <c r="J12" s="98"/>
      <c r="K12" s="57"/>
      <c r="L12" s="57"/>
      <c r="M12" s="57"/>
      <c r="N12" s="57"/>
      <c r="O12" s="57"/>
      <c r="P12" s="57"/>
      <c r="Q12" s="57"/>
      <c r="R12" s="57"/>
      <c r="S12" s="57"/>
      <c r="T12" s="57"/>
      <c r="U12" s="57"/>
      <c r="V12" s="23"/>
    </row>
    <row r="13" spans="2:22" x14ac:dyDescent="0.3">
      <c r="B13" s="2"/>
      <c r="C13" s="2"/>
    </row>
    <row r="18" spans="7:7" x14ac:dyDescent="0.3">
      <c r="G18" s="122"/>
    </row>
  </sheetData>
  <mergeCells count="7">
    <mergeCell ref="B12:C12"/>
    <mergeCell ref="B10:D10"/>
    <mergeCell ref="G4:I4"/>
    <mergeCell ref="B6:B8"/>
    <mergeCell ref="D6:D8"/>
    <mergeCell ref="E9:E10"/>
    <mergeCell ref="C6:C8"/>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V15"/>
  <sheetViews>
    <sheetView zoomScale="85" zoomScaleNormal="85" workbookViewId="0">
      <pane xSplit="5" topLeftCell="F1" activePane="topRight" state="frozen"/>
      <selection activeCell="B12" sqref="B12:C12"/>
      <selection pane="topRight" activeCell="C40" sqref="C40"/>
    </sheetView>
  </sheetViews>
  <sheetFormatPr defaultRowHeight="12.4" x14ac:dyDescent="0.3"/>
  <cols>
    <col min="1" max="1" width="2.87890625" customWidth="1"/>
    <col min="2" max="2" width="36.1171875" customWidth="1"/>
    <col min="3" max="3" width="31.703125" style="2" customWidth="1"/>
    <col min="4" max="4" width="8.46875" customWidth="1"/>
    <col min="5" max="5" width="26.64453125" customWidth="1"/>
    <col min="6" max="6" width="3.3515625" style="22" customWidth="1"/>
    <col min="7" max="9" width="15.64453125" customWidth="1"/>
    <col min="10" max="10" width="3.1171875" style="22" customWidth="1"/>
    <col min="11" max="21" width="15.64453125" customWidth="1"/>
    <col min="22" max="22" width="9.1171875" style="7"/>
  </cols>
  <sheetData>
    <row r="2" spans="2:22" ht="42" customHeight="1" x14ac:dyDescent="0.3">
      <c r="B2" s="125" t="s">
        <v>131</v>
      </c>
      <c r="G2" s="30" t="s">
        <v>64</v>
      </c>
      <c r="K2" s="30" t="s">
        <v>134</v>
      </c>
    </row>
    <row r="3" spans="2:22" ht="9" customHeight="1" x14ac:dyDescent="0.3">
      <c r="G3" s="30"/>
      <c r="K3" s="30"/>
    </row>
    <row r="4" spans="2:22" ht="26.1" customHeight="1" x14ac:dyDescent="0.3">
      <c r="G4" s="169" t="s">
        <v>65</v>
      </c>
      <c r="H4" s="169"/>
      <c r="I4" s="169"/>
      <c r="K4" s="31" t="s">
        <v>133</v>
      </c>
    </row>
    <row r="6" spans="2:22" ht="22.5" x14ac:dyDescent="0.3">
      <c r="B6" s="170" t="s">
        <v>26</v>
      </c>
      <c r="C6" s="171" t="s">
        <v>25</v>
      </c>
      <c r="D6" s="170" t="s">
        <v>28</v>
      </c>
      <c r="E6" s="28" t="s">
        <v>36</v>
      </c>
      <c r="F6" s="25"/>
      <c r="G6" s="15" t="s">
        <v>58</v>
      </c>
      <c r="H6" s="24" t="s">
        <v>57</v>
      </c>
      <c r="I6" s="15" t="s">
        <v>59</v>
      </c>
      <c r="J6" s="86"/>
      <c r="K6" s="15" t="s">
        <v>1</v>
      </c>
      <c r="L6" s="15" t="s">
        <v>2</v>
      </c>
      <c r="M6" s="15" t="s">
        <v>3</v>
      </c>
      <c r="N6" s="20" t="s">
        <v>4</v>
      </c>
      <c r="O6" s="15" t="s">
        <v>5</v>
      </c>
      <c r="P6" s="15" t="s">
        <v>6</v>
      </c>
      <c r="Q6" s="15" t="s">
        <v>7</v>
      </c>
      <c r="R6" s="15" t="s">
        <v>8</v>
      </c>
      <c r="S6" s="15" t="s">
        <v>9</v>
      </c>
      <c r="T6" s="15" t="s">
        <v>10</v>
      </c>
      <c r="U6" s="15" t="s">
        <v>11</v>
      </c>
    </row>
    <row r="7" spans="2:22" ht="12.75" customHeight="1" x14ac:dyDescent="0.3">
      <c r="B7" s="170"/>
      <c r="C7" s="171"/>
      <c r="D7" s="170"/>
      <c r="E7" s="28" t="s">
        <v>60</v>
      </c>
      <c r="F7" s="25"/>
      <c r="G7" s="16" t="s">
        <v>61</v>
      </c>
      <c r="H7" s="58" t="s">
        <v>62</v>
      </c>
      <c r="I7" s="16" t="s">
        <v>18</v>
      </c>
      <c r="J7" s="87"/>
      <c r="K7" s="16" t="s">
        <v>125</v>
      </c>
      <c r="L7" s="16" t="s">
        <v>19</v>
      </c>
      <c r="M7" s="16" t="s">
        <v>46</v>
      </c>
      <c r="N7" s="21" t="s">
        <v>20</v>
      </c>
      <c r="O7" s="16" t="s">
        <v>47</v>
      </c>
      <c r="P7" s="16" t="s">
        <v>21</v>
      </c>
      <c r="Q7" s="16" t="s">
        <v>48</v>
      </c>
      <c r="R7" s="16" t="s">
        <v>22</v>
      </c>
      <c r="S7" s="16" t="s">
        <v>49</v>
      </c>
      <c r="T7" s="16" t="s">
        <v>23</v>
      </c>
      <c r="U7" s="16" t="s">
        <v>50</v>
      </c>
    </row>
    <row r="8" spans="2:22" x14ac:dyDescent="0.3">
      <c r="B8" s="170"/>
      <c r="C8" s="171"/>
      <c r="D8" s="170"/>
      <c r="E8" s="29" t="s">
        <v>71</v>
      </c>
      <c r="F8" s="26"/>
      <c r="G8" s="15" t="s">
        <v>63</v>
      </c>
      <c r="H8" s="24" t="s">
        <v>63</v>
      </c>
      <c r="I8" s="15" t="s">
        <v>37</v>
      </c>
      <c r="J8" s="86"/>
      <c r="K8" s="15" t="s">
        <v>160</v>
      </c>
      <c r="L8" s="15" t="s">
        <v>38</v>
      </c>
      <c r="M8" s="15" t="s">
        <v>38</v>
      </c>
      <c r="N8" s="20" t="s">
        <v>39</v>
      </c>
      <c r="O8" s="15" t="s">
        <v>39</v>
      </c>
      <c r="P8" s="15" t="s">
        <v>40</v>
      </c>
      <c r="Q8" s="15" t="s">
        <v>40</v>
      </c>
      <c r="R8" s="15" t="s">
        <v>41</v>
      </c>
      <c r="S8" s="15" t="s">
        <v>41</v>
      </c>
      <c r="T8" s="15" t="s">
        <v>42</v>
      </c>
      <c r="U8" s="15" t="s">
        <v>42</v>
      </c>
    </row>
    <row r="9" spans="2:22" x14ac:dyDescent="0.3">
      <c r="B9" s="9" t="s">
        <v>73</v>
      </c>
      <c r="C9" s="129" t="s">
        <v>72</v>
      </c>
      <c r="D9" s="10" t="s">
        <v>70</v>
      </c>
      <c r="E9" s="190"/>
      <c r="F9" s="27"/>
      <c r="G9" s="68"/>
      <c r="H9" s="56">
        <v>2.3116000000000001E-2</v>
      </c>
      <c r="I9" s="68"/>
      <c r="J9" s="71"/>
      <c r="K9" s="68"/>
      <c r="L9" s="48"/>
      <c r="M9" s="68"/>
      <c r="N9" s="48"/>
      <c r="O9" s="68"/>
      <c r="P9" s="48"/>
      <c r="Q9" s="68"/>
      <c r="R9" s="48"/>
      <c r="S9" s="68"/>
      <c r="T9" s="48"/>
      <c r="U9" s="68"/>
    </row>
    <row r="10" spans="2:22" x14ac:dyDescent="0.3">
      <c r="B10" s="9" t="s">
        <v>74</v>
      </c>
      <c r="C10" s="129" t="s">
        <v>72</v>
      </c>
      <c r="D10" s="10" t="s">
        <v>70</v>
      </c>
      <c r="E10" s="191"/>
      <c r="F10" s="27"/>
      <c r="G10" s="113">
        <v>2.3129E-2</v>
      </c>
      <c r="H10" s="68"/>
      <c r="I10" s="56">
        <v>2.3116000000000001E-2</v>
      </c>
      <c r="J10" s="71"/>
      <c r="K10" s="48"/>
      <c r="L10" s="68"/>
      <c r="M10" s="48"/>
      <c r="N10" s="68"/>
      <c r="O10" s="48"/>
      <c r="P10" s="68"/>
      <c r="Q10" s="48"/>
      <c r="R10" s="68"/>
      <c r="S10" s="48"/>
      <c r="T10" s="68"/>
      <c r="U10" s="48"/>
    </row>
    <row r="11" spans="2:22" ht="35.75" customHeight="1" x14ac:dyDescent="0.3">
      <c r="B11" s="9" t="s">
        <v>69</v>
      </c>
      <c r="C11" s="129" t="s">
        <v>33</v>
      </c>
      <c r="D11" s="10" t="s">
        <v>32</v>
      </c>
      <c r="E11" s="192"/>
      <c r="F11" s="27"/>
      <c r="G11" s="56">
        <v>2.2000000000000002</v>
      </c>
      <c r="H11" s="68"/>
      <c r="I11" s="56">
        <v>3.8211141420510399</v>
      </c>
      <c r="J11" s="71"/>
      <c r="K11" s="48"/>
      <c r="L11" s="68"/>
      <c r="M11" s="48"/>
      <c r="N11" s="68"/>
      <c r="O11" s="48"/>
      <c r="P11" s="68"/>
      <c r="Q11" s="48"/>
      <c r="R11" s="68"/>
      <c r="S11" s="48"/>
      <c r="T11" s="68"/>
      <c r="U11" s="48"/>
    </row>
    <row r="12" spans="2:22" s="22" customFormat="1" x14ac:dyDescent="0.3">
      <c r="B12" s="69"/>
      <c r="C12" s="69"/>
      <c r="D12" s="70"/>
      <c r="E12" s="65"/>
      <c r="F12" s="27"/>
      <c r="G12" s="71"/>
      <c r="H12" s="71"/>
      <c r="I12" s="71"/>
      <c r="J12" s="71"/>
      <c r="K12" s="71"/>
      <c r="L12" s="71"/>
      <c r="M12" s="71"/>
      <c r="N12" s="71"/>
      <c r="O12" s="71"/>
      <c r="P12" s="71"/>
      <c r="Q12" s="71"/>
      <c r="R12" s="71"/>
      <c r="S12" s="71"/>
      <c r="T12" s="71"/>
      <c r="U12" s="71"/>
    </row>
    <row r="13" spans="2:22" s="11" customFormat="1" ht="11.25" x14ac:dyDescent="0.3">
      <c r="B13" s="172" t="s">
        <v>43</v>
      </c>
      <c r="C13" s="172"/>
      <c r="D13" s="55" t="s">
        <v>45</v>
      </c>
      <c r="E13" s="46"/>
      <c r="F13" s="27"/>
      <c r="G13" s="17">
        <f>IF(G10="","-",G10*10*(1+(G11/100)))</f>
        <v>0.23637838</v>
      </c>
      <c r="H13" s="17">
        <f>IF(H9="","-",H9*10)</f>
        <v>0.23116</v>
      </c>
      <c r="I13" s="17">
        <f>IF(I10="","-",I10*10*(1+(I11/100)))</f>
        <v>0.23999288745076519</v>
      </c>
      <c r="J13" s="23"/>
      <c r="K13" s="17" t="str">
        <f>IF(K10="","-",K10*10*(1+(K11/100)))</f>
        <v>-</v>
      </c>
      <c r="L13" s="17" t="str">
        <f>IF(L9="","-",L9*10)</f>
        <v>-</v>
      </c>
      <c r="M13" s="17" t="str">
        <f>IF(M10="","-",M10*10*(1+(M11/100)))</f>
        <v>-</v>
      </c>
      <c r="N13" s="17" t="str">
        <f>IF(N9="","-",N9*10)</f>
        <v>-</v>
      </c>
      <c r="O13" s="17" t="str">
        <f>IF(O10="","-",O10*10*(1+(O11/100)))</f>
        <v>-</v>
      </c>
      <c r="P13" s="17" t="str">
        <f>IF(P9="","-",P9*10)</f>
        <v>-</v>
      </c>
      <c r="Q13" s="17" t="str">
        <f>IF(Q10="","-",Q10*10*(1+(Q11/100)))</f>
        <v>-</v>
      </c>
      <c r="R13" s="17" t="str">
        <f>IF(R9="","-",R9*10)</f>
        <v>-</v>
      </c>
      <c r="S13" s="17" t="str">
        <f>IF(S10="","-",S10*10*(1+(S11/100)))</f>
        <v>-</v>
      </c>
      <c r="T13" s="17" t="str">
        <f>IF(T9="","-",T9*10)</f>
        <v>-</v>
      </c>
      <c r="U13" s="17" t="str">
        <f>IF(U10="","-",U10*10*(1+(U11/100)))</f>
        <v>-</v>
      </c>
      <c r="V13" s="23"/>
    </row>
    <row r="14" spans="2:22" x14ac:dyDescent="0.3">
      <c r="B14" s="2"/>
      <c r="V14" s="22"/>
    </row>
    <row r="15" spans="2:22" x14ac:dyDescent="0.3">
      <c r="V15" s="22"/>
    </row>
  </sheetData>
  <mergeCells count="6">
    <mergeCell ref="G4:I4"/>
    <mergeCell ref="B6:B8"/>
    <mergeCell ref="C6:C8"/>
    <mergeCell ref="D6:D8"/>
    <mergeCell ref="B13:C13"/>
    <mergeCell ref="E9:E11"/>
  </mergeCells>
  <hyperlinks>
    <hyperlink ref="C9" r:id="rId1"/>
    <hyperlink ref="C10" r:id="rId2"/>
    <hyperlink ref="C11" r:id="rId3"/>
  </hyperlinks>
  <pageMargins left="0.7" right="0.7" top="0.75" bottom="0.75" header="0.3" footer="0.3"/>
  <pageSetup orientation="portrait" r:id="rId4"/>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B2:V15"/>
  <sheetViews>
    <sheetView zoomScale="85" zoomScaleNormal="85" workbookViewId="0">
      <pane xSplit="5" topLeftCell="F1" activePane="topRight" state="frozen"/>
      <selection activeCell="B12" sqref="B12:C12"/>
      <selection pane="topRight" activeCell="G38" sqref="G38"/>
    </sheetView>
  </sheetViews>
  <sheetFormatPr defaultRowHeight="12.4" x14ac:dyDescent="0.3"/>
  <cols>
    <col min="1" max="1" width="3" customWidth="1"/>
    <col min="2" max="2" width="38.87890625" customWidth="1"/>
    <col min="3" max="3" width="28.87890625" customWidth="1"/>
    <col min="4" max="4" width="6.3515625" customWidth="1"/>
    <col min="5" max="5" width="22.46875" customWidth="1"/>
    <col min="6" max="6" width="1.46875" style="22" customWidth="1"/>
    <col min="7" max="9" width="15.64453125" customWidth="1"/>
    <col min="10" max="10" width="4.64453125" style="22" customWidth="1"/>
    <col min="11" max="21" width="15.64453125" customWidth="1"/>
    <col min="22" max="22" width="8.703125" style="7"/>
  </cols>
  <sheetData>
    <row r="2" spans="2:22" ht="12.6" customHeight="1" x14ac:dyDescent="0.3">
      <c r="B2" s="4" t="s">
        <v>132</v>
      </c>
      <c r="C2" s="4"/>
      <c r="G2" s="30" t="s">
        <v>64</v>
      </c>
      <c r="K2" s="30" t="s">
        <v>134</v>
      </c>
    </row>
    <row r="3" spans="2:22" ht="9" customHeight="1" x14ac:dyDescent="0.3">
      <c r="G3" s="30"/>
      <c r="K3" s="30"/>
    </row>
    <row r="4" spans="2:22" ht="26.1" customHeight="1" x14ac:dyDescent="0.3">
      <c r="G4" s="169" t="s">
        <v>65</v>
      </c>
      <c r="H4" s="169"/>
      <c r="I4" s="169"/>
      <c r="J4" s="94"/>
      <c r="K4" s="31" t="s">
        <v>133</v>
      </c>
    </row>
    <row r="5" spans="2:22" x14ac:dyDescent="0.3">
      <c r="G5" s="6"/>
      <c r="H5" s="6"/>
      <c r="I5" s="6"/>
      <c r="J5" s="93"/>
    </row>
    <row r="6" spans="2:22" ht="22.5" x14ac:dyDescent="0.3">
      <c r="B6" s="170" t="s">
        <v>26</v>
      </c>
      <c r="C6" s="179" t="s">
        <v>25</v>
      </c>
      <c r="D6" s="170" t="s">
        <v>28</v>
      </c>
      <c r="E6" s="28" t="s">
        <v>104</v>
      </c>
      <c r="F6" s="25"/>
      <c r="G6" s="15" t="s">
        <v>58</v>
      </c>
      <c r="H6" s="15" t="s">
        <v>57</v>
      </c>
      <c r="I6" s="15" t="s">
        <v>59</v>
      </c>
      <c r="J6" s="91"/>
      <c r="K6" s="15" t="s">
        <v>1</v>
      </c>
      <c r="L6" s="15" t="s">
        <v>2</v>
      </c>
      <c r="M6" s="15" t="s">
        <v>3</v>
      </c>
      <c r="N6" s="15" t="s">
        <v>4</v>
      </c>
      <c r="O6" s="15" t="s">
        <v>5</v>
      </c>
      <c r="P6" s="15" t="s">
        <v>6</v>
      </c>
      <c r="Q6" s="15" t="s">
        <v>7</v>
      </c>
      <c r="R6" s="15" t="s">
        <v>8</v>
      </c>
      <c r="S6" s="15" t="s">
        <v>9</v>
      </c>
      <c r="T6" s="15" t="s">
        <v>10</v>
      </c>
      <c r="U6" s="15" t="s">
        <v>11</v>
      </c>
    </row>
    <row r="7" spans="2:22" ht="16.350000000000001" customHeight="1" x14ac:dyDescent="0.3">
      <c r="B7" s="170"/>
      <c r="C7" s="180"/>
      <c r="D7" s="170"/>
      <c r="E7" s="28" t="s">
        <v>60</v>
      </c>
      <c r="F7" s="25"/>
      <c r="G7" s="15" t="s">
        <v>61</v>
      </c>
      <c r="H7" s="15" t="s">
        <v>62</v>
      </c>
      <c r="I7" s="15" t="s">
        <v>18</v>
      </c>
      <c r="J7" s="91"/>
      <c r="K7" s="16" t="s">
        <v>125</v>
      </c>
      <c r="L7" s="16" t="s">
        <v>19</v>
      </c>
      <c r="M7" s="16" t="s">
        <v>46</v>
      </c>
      <c r="N7" s="16" t="s">
        <v>20</v>
      </c>
      <c r="O7" s="16" t="s">
        <v>47</v>
      </c>
      <c r="P7" s="16" t="s">
        <v>21</v>
      </c>
      <c r="Q7" s="16" t="s">
        <v>48</v>
      </c>
      <c r="R7" s="16" t="s">
        <v>22</v>
      </c>
      <c r="S7" s="16" t="s">
        <v>49</v>
      </c>
      <c r="T7" s="16" t="s">
        <v>23</v>
      </c>
      <c r="U7" s="16" t="s">
        <v>50</v>
      </c>
    </row>
    <row r="8" spans="2:22" x14ac:dyDescent="0.3">
      <c r="B8" s="170"/>
      <c r="C8" s="181"/>
      <c r="D8" s="170"/>
      <c r="E8" s="29" t="s">
        <v>119</v>
      </c>
      <c r="F8" s="26"/>
      <c r="G8" s="15" t="s">
        <v>63</v>
      </c>
      <c r="H8" s="15" t="s">
        <v>63</v>
      </c>
      <c r="I8" s="15" t="s">
        <v>37</v>
      </c>
      <c r="J8" s="91"/>
      <c r="K8" s="15" t="s">
        <v>160</v>
      </c>
      <c r="L8" s="15" t="s">
        <v>38</v>
      </c>
      <c r="M8" s="15" t="s">
        <v>38</v>
      </c>
      <c r="N8" s="15" t="s">
        <v>39</v>
      </c>
      <c r="O8" s="15" t="s">
        <v>39</v>
      </c>
      <c r="P8" s="15" t="s">
        <v>40</v>
      </c>
      <c r="Q8" s="15" t="s">
        <v>40</v>
      </c>
      <c r="R8" s="15" t="s">
        <v>41</v>
      </c>
      <c r="S8" s="15" t="s">
        <v>41</v>
      </c>
      <c r="T8" s="15" t="s">
        <v>42</v>
      </c>
      <c r="U8" s="15" t="s">
        <v>42</v>
      </c>
    </row>
    <row r="9" spans="2:22" ht="22.5" x14ac:dyDescent="0.3">
      <c r="B9" s="9" t="s">
        <v>136</v>
      </c>
      <c r="C9" s="9" t="s">
        <v>97</v>
      </c>
      <c r="D9" s="10" t="s">
        <v>94</v>
      </c>
      <c r="E9" s="189"/>
      <c r="F9" s="27"/>
      <c r="G9" s="116">
        <v>310000000</v>
      </c>
      <c r="H9" s="116">
        <v>310000000</v>
      </c>
      <c r="I9" s="116">
        <v>310000000</v>
      </c>
      <c r="J9" s="99"/>
      <c r="K9" s="48"/>
      <c r="L9" s="48"/>
      <c r="M9" s="48"/>
      <c r="N9" s="48"/>
      <c r="O9" s="48"/>
      <c r="P9" s="48"/>
      <c r="Q9" s="48"/>
      <c r="R9" s="48"/>
      <c r="S9" s="48"/>
      <c r="T9" s="48"/>
      <c r="U9" s="48"/>
    </row>
    <row r="10" spans="2:22" ht="24" customHeight="1" x14ac:dyDescent="0.3">
      <c r="B10" s="9" t="s">
        <v>137</v>
      </c>
      <c r="C10" s="9" t="s">
        <v>97</v>
      </c>
      <c r="D10" s="10" t="s">
        <v>94</v>
      </c>
      <c r="E10" s="189"/>
      <c r="F10" s="27"/>
      <c r="G10" s="116">
        <v>310000000</v>
      </c>
      <c r="H10" s="116">
        <v>310000000</v>
      </c>
      <c r="I10" s="116">
        <v>310000000</v>
      </c>
      <c r="J10" s="99"/>
      <c r="K10" s="48"/>
      <c r="L10" s="48"/>
      <c r="M10" s="48"/>
      <c r="N10" s="48"/>
      <c r="O10" s="48"/>
      <c r="P10" s="48"/>
      <c r="Q10" s="48"/>
      <c r="R10" s="48"/>
      <c r="S10" s="48"/>
      <c r="T10" s="48"/>
      <c r="U10" s="48"/>
    </row>
    <row r="11" spans="2:22" ht="44" customHeight="1" x14ac:dyDescent="0.3">
      <c r="B11" s="9" t="s">
        <v>163</v>
      </c>
      <c r="C11" s="147" t="s">
        <v>166</v>
      </c>
      <c r="D11" s="10"/>
      <c r="E11" s="189"/>
      <c r="F11" s="27"/>
      <c r="G11" s="116"/>
      <c r="H11" s="116"/>
      <c r="I11" s="116"/>
      <c r="J11" s="99"/>
      <c r="K11" s="48"/>
      <c r="L11" s="48"/>
      <c r="M11" s="48"/>
      <c r="N11" s="48"/>
      <c r="O11" s="48"/>
      <c r="P11" s="48"/>
      <c r="Q11" s="48"/>
      <c r="R11" s="48"/>
      <c r="S11" s="48"/>
      <c r="T11" s="48"/>
      <c r="U11" s="48"/>
    </row>
    <row r="12" spans="2:22" ht="22.35" customHeight="1" x14ac:dyDescent="0.3">
      <c r="B12" s="182" t="s">
        <v>135</v>
      </c>
      <c r="C12" s="187"/>
      <c r="D12" s="148"/>
      <c r="E12" s="189"/>
      <c r="F12" s="27"/>
      <c r="G12" s="116"/>
      <c r="H12" s="116"/>
      <c r="I12" s="116"/>
      <c r="J12" s="100"/>
      <c r="K12" s="48"/>
      <c r="L12" s="48"/>
      <c r="M12" s="48"/>
      <c r="N12" s="48"/>
      <c r="O12" s="48"/>
      <c r="P12" s="48"/>
      <c r="Q12" s="48"/>
      <c r="R12" s="48"/>
      <c r="S12" s="48"/>
      <c r="T12" s="48"/>
      <c r="U12" s="48"/>
    </row>
    <row r="13" spans="2:22" s="22" customFormat="1" ht="12" customHeight="1" x14ac:dyDescent="0.3">
      <c r="B13" s="69"/>
      <c r="C13" s="69"/>
      <c r="D13" s="70"/>
      <c r="E13" s="66"/>
      <c r="F13" s="27"/>
      <c r="G13" s="78"/>
      <c r="H13" s="78"/>
      <c r="I13" s="78"/>
      <c r="J13" s="78"/>
      <c r="K13" s="78"/>
      <c r="L13" s="72"/>
      <c r="M13" s="72"/>
      <c r="N13" s="72"/>
      <c r="O13" s="72"/>
      <c r="P13" s="72"/>
      <c r="Q13" s="72"/>
      <c r="R13" s="72"/>
      <c r="S13" s="72"/>
      <c r="T13" s="72"/>
      <c r="U13" s="72"/>
    </row>
    <row r="14" spans="2:22" s="11" customFormat="1" ht="11.25" x14ac:dyDescent="0.3">
      <c r="B14" s="182" t="s">
        <v>105</v>
      </c>
      <c r="C14" s="183"/>
      <c r="D14" s="55" t="s">
        <v>45</v>
      </c>
      <c r="E14" s="55"/>
      <c r="F14" s="27"/>
      <c r="G14" s="63"/>
      <c r="H14" s="63"/>
      <c r="I14" s="63"/>
      <c r="J14" s="101"/>
      <c r="K14" s="63"/>
      <c r="L14" s="63"/>
      <c r="M14" s="63"/>
      <c r="N14" s="63"/>
      <c r="O14" s="63"/>
      <c r="P14" s="63"/>
      <c r="Q14" s="63"/>
      <c r="R14" s="63"/>
      <c r="S14" s="63"/>
      <c r="T14" s="63"/>
      <c r="U14" s="63"/>
      <c r="V14" s="23"/>
    </row>
    <row r="15" spans="2:22" x14ac:dyDescent="0.3">
      <c r="B15" s="182" t="s">
        <v>106</v>
      </c>
      <c r="C15" s="183"/>
      <c r="D15" s="55" t="s">
        <v>45</v>
      </c>
      <c r="E15" s="55"/>
      <c r="G15" s="57"/>
      <c r="H15" s="57"/>
      <c r="I15" s="57"/>
      <c r="J15" s="98"/>
      <c r="K15" s="57"/>
      <c r="L15" s="57"/>
      <c r="M15" s="57"/>
      <c r="N15" s="57"/>
      <c r="O15" s="57"/>
      <c r="P15" s="57"/>
      <c r="Q15" s="57"/>
      <c r="R15" s="57"/>
      <c r="S15" s="57"/>
      <c r="T15" s="57"/>
      <c r="U15" s="57"/>
    </row>
  </sheetData>
  <mergeCells count="8">
    <mergeCell ref="B14:C14"/>
    <mergeCell ref="B15:C15"/>
    <mergeCell ref="G4:I4"/>
    <mergeCell ref="B6:B8"/>
    <mergeCell ref="D6:D8"/>
    <mergeCell ref="E9:E12"/>
    <mergeCell ref="C6:C8"/>
    <mergeCell ref="B12:C12"/>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Value>
    </TaxCatchAll>
    <Document_x0020_Type xmlns="2093c7c7-efcb-4260-b1c3-5ef81253e418">Economic model</Document_x0020_Type>
    <Workstream xmlns="cf20d3f0-95b6-4067-b251-c3aaec212817" xsi:nil="true"/>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Year xmlns="cf20d3f0-95b6-4067-b251-c3aaec212817" xsi:nil="true"/>
    <ka4dfca548794c049a78c2e39dd8b568 xmlns="cf20d3f0-95b6-4067-b251-c3aaec212817">
      <Terms xmlns="http://schemas.microsoft.com/office/infopath/2007/PartnerControls"/>
    </ka4dfca548794c049a78c2e39dd8b56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MA_Projects" ma:contentTypeID="0x0101006EEC18B0704C8046A47AF6EC5E8E5CAB0040899FEAA63D254FBB7A13887C665B7B" ma:contentTypeVersion="10" ma:contentTypeDescription="" ma:contentTypeScope="" ma:versionID="be6ab8983cd442803ff80f7523400c3e">
  <xsd:schema xmlns:xsd="http://www.w3.org/2001/XMLSchema" xmlns:xs="http://www.w3.org/2001/XMLSchema" xmlns:p="http://schemas.microsoft.com/office/2006/metadata/properties" xmlns:ns2="2093c7c7-efcb-4260-b1c3-5ef81253e418" xmlns:ns3="631298fc-6a88-4548-b7d9-3b164918c4a3" xmlns:ns4="cf20d3f0-95b6-4067-b251-c3aaec212817" targetNamespace="http://schemas.microsoft.com/office/2006/metadata/properties" ma:root="true" ma:fieldsID="3c7cd9eeb0246d0111b238a5d2ce5bfe" ns2:_="" ns3:_="" ns4:_="">
    <xsd:import namespace="2093c7c7-efcb-4260-b1c3-5ef81253e418"/>
    <xsd:import namespace="631298fc-6a88-4548-b7d9-3b164918c4a3"/>
    <xsd:import namespace="cf20d3f0-95b6-4067-b251-c3aaec212817"/>
    <xsd:element name="properties">
      <xsd:complexType>
        <xsd:sequence>
          <xsd:element name="documentManagement">
            <xsd:complexType>
              <xsd:all>
                <xsd:element ref="ns2:Document_x0020_Type" minOccurs="0"/>
                <xsd:element ref="ns2:mdac69383724431b843977f20a58bfe2" minOccurs="0"/>
                <xsd:element ref="ns3:TaxCatchAll" minOccurs="0"/>
                <xsd:element ref="ns3:TaxCatchAllLabel" minOccurs="0"/>
                <xsd:element ref="ns4:ka4dfca548794c049a78c2e39dd8b568" minOccurs="0"/>
                <xsd:element ref="ns4:Workstream" minOccurs="0"/>
                <xsd:element ref="ns4: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ma:readOnly="false">
      <xsd:simpleType>
        <xsd:restriction base="dms:Choice">
          <xsd:enumeration value="Administrative document"/>
          <xsd:enumeration value="Agenda"/>
          <xsd:enumeration value="Analysis"/>
          <xsd:enumeration value="Briefing note / internal paper"/>
          <xsd:enumeration value="Data"/>
          <xsd:enumeration value="Economic model"/>
          <xsd:enumeration value="Email correspondence"/>
          <xsd:enumeration value="Event"/>
          <xsd:enumeration value="FOI request"/>
          <xsd:enumeration value="Legal advice"/>
          <xsd:enumeration value="Letter"/>
          <xsd:enumeration value="Licence / code / legal text"/>
          <xsd:enumeration value="Management paper"/>
          <xsd:enumeration value="Minutes / meeting note"/>
          <xsd:enumeration value="Modelling results"/>
          <xsd:enumeration value="Policy Consultation drafting"/>
          <xsd:enumeration value="Presentation"/>
          <xsd:enumeration value="Project Management document"/>
          <xsd:enumeration value="Publication"/>
          <xsd:enumeration value="Response to Ofgem Information Request"/>
          <xsd:enumeration value="Response to Ofgem Consultation"/>
        </xsd:restriction>
      </xsd:simpleType>
    </xsd:element>
    <xsd:element name="mdac69383724431b843977f20a58bfe2" ma:index="9"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20d3f0-95b6-4067-b251-c3aaec212817" elementFormDefault="qualified">
    <xsd:import namespace="http://schemas.microsoft.com/office/2006/documentManagement/types"/>
    <xsd:import namespace="http://schemas.microsoft.com/office/infopath/2007/PartnerControls"/>
    <xsd:element name="ka4dfca548794c049a78c2e39dd8b568" ma:index="14" nillable="true" ma:taxonomy="true" ma:internalName="ka4dfca548794c049a78c2e39dd8b568" ma:taxonomyFieldName="Folksonomy_PR" ma:displayName="Folksonomy_PR" ma:default="" ma:fieldId="{4a4dfca5-4879-4c04-9a78-c2e39dd8b568}" ma:taxonomyMulti="true" ma:sspId="ca9306fc-8436-45f0-b931-e34f519be3a3" ma:termSetId="c8d3c48a-c62f-4ce4-95fe-9e602b1891d6" ma:anchorId="00000000-0000-0000-0000-000000000000" ma:open="true" ma:isKeyword="false">
      <xsd:complexType>
        <xsd:sequence>
          <xsd:element ref="pc:Terms" minOccurs="0" maxOccurs="1"/>
        </xsd:sequence>
      </xsd:complexType>
    </xsd:element>
    <xsd:element name="Workstream" ma:index="15" nillable="true" ma:displayName="Workstream" ma:format="Dropdown" ma:internalName="Workstream">
      <xsd:simpleType>
        <xsd:restriction base="dms:Choice">
          <xsd:enumeration value="Briefings"/>
          <xsd:enumeration value="Indicators"/>
          <xsd:enumeration value="Meetings"/>
          <xsd:enumeration value="Planning"/>
          <xsd:enumeration value="Reporting"/>
          <xsd:enumeration value="Stakeholder Engagement"/>
          <xsd:enumeration value="Headroom Evidence"/>
        </xsd:restriction>
      </xsd:simpleType>
    </xsd:element>
    <xsd:element name="Year" ma:index="16" nillable="true" ma:displayName="Year" ma:format="Dropdown" ma:internalName="Year">
      <xsd:simpleType>
        <xsd:restriction base="dms:Choice">
          <xsd:enumeration value="2018"/>
          <xsd:enumeration value="2017"/>
          <xsd:enumeration value="201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610EBF99-FC74-4ED9-A7C2-80A7F7125B34}">
  <ds:schemaRefs>
    <ds:schemaRef ds:uri="http://purl.org/dc/elements/1.1/"/>
    <ds:schemaRef ds:uri="http://schemas.microsoft.com/office/2006/metadata/properties"/>
    <ds:schemaRef ds:uri="631298fc-6a88-4548-b7d9-3b164918c4a3"/>
    <ds:schemaRef ds:uri="http://purl.org/dc/terms/"/>
    <ds:schemaRef ds:uri="http://schemas.microsoft.com/office/2006/documentManagement/types"/>
    <ds:schemaRef ds:uri="http://purl.org/dc/dcmitype/"/>
    <ds:schemaRef ds:uri="cf20d3f0-95b6-4067-b251-c3aaec212817"/>
    <ds:schemaRef ds:uri="http://schemas.microsoft.com/office/infopath/2007/PartnerControls"/>
    <ds:schemaRef ds:uri="http://schemas.openxmlformats.org/package/2006/metadata/core-properties"/>
    <ds:schemaRef ds:uri="2093c7c7-efcb-4260-b1c3-5ef81253e418"/>
    <ds:schemaRef ds:uri="http://www.w3.org/XML/1998/namespace"/>
  </ds:schemaRefs>
</ds:datastoreItem>
</file>

<file path=customXml/itemProps2.xml><?xml version="1.0" encoding="utf-8"?>
<ds:datastoreItem xmlns:ds="http://schemas.openxmlformats.org/officeDocument/2006/customXml" ds:itemID="{E9CB5DB5-E149-4E7E-A8BF-18FBE6DB4692}">
  <ds:schemaRefs>
    <ds:schemaRef ds:uri="http://schemas.microsoft.com/sharepoint/v3/contenttype/forms"/>
  </ds:schemaRefs>
</ds:datastoreItem>
</file>

<file path=customXml/itemProps3.xml><?xml version="1.0" encoding="utf-8"?>
<ds:datastoreItem xmlns:ds="http://schemas.openxmlformats.org/officeDocument/2006/customXml" ds:itemID="{A0E0D4A8-FA76-43F3-B3C5-ABA1940B98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cf20d3f0-95b6-4067-b251-c3aaec212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8FD159-DB84-47C5-B577-B49C7D2A68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Model explanation</vt:lpstr>
      <vt:lpstr>Outputs summary</vt:lpstr>
      <vt:lpstr>RO</vt:lpstr>
      <vt:lpstr>CfD</vt:lpstr>
      <vt:lpstr>FiT</vt:lpstr>
      <vt:lpstr>WHD</vt:lpstr>
      <vt:lpstr>AAHEDC</vt:lpstr>
      <vt:lpstr>ECO</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Graham Reeve</dc:creator>
  <cp:lastModifiedBy>Alys Garrett</cp:lastModifiedBy>
  <dcterms:created xsi:type="dcterms:W3CDTF">2018-05-30T12:29:20Z</dcterms:created>
  <dcterms:modified xsi:type="dcterms:W3CDTF">2018-06-15T07:28:34Z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55d22116-adfb-400d-b1a5-e123ba3c1ebe</vt:lpwstr>
  </property>
  <property fmtid="{D5CDD505-2E9C-101B-9397-08002B2CF9AE}" pid="3" name="bjSaver">
    <vt:lpwstr>nkzvQ1YyLXSl6BSffbUiT17vtnD26HfQ</vt:lpwstr>
  </property>
  <property fmtid="{D5CDD505-2E9C-101B-9397-08002B2CF9AE}" pid="4" name="ContentTypeId">
    <vt:lpwstr>0x0101006EEC18B0704C8046A47AF6EC5E8E5CAB0040899FEAA63D254FBB7A13887C665B7B</vt:lpwstr>
  </property>
  <property fmtid="{D5CDD505-2E9C-101B-9397-08002B2CF9AE}" pid="5" name="Folksonomy_PR">
    <vt:lpwstr/>
  </property>
  <property fmtid="{D5CDD505-2E9C-101B-9397-08002B2CF9AE}" pid="6" name="Organisation1">
    <vt:lpwstr>1;#Ofgem|8b4368c1-752b-461b-aa1f-79fb1ab95926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vt:lpwstr>
  </property>
  <property fmtid="{D5CDD505-2E9C-101B-9397-08002B2CF9AE}" pid="12" name="BJSC514bdf30-2227-4016_x">
    <vt:lpwstr/>
  </property>
  <property fmtid="{D5CDD505-2E9C-101B-9397-08002B2CF9AE}" pid="13"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4" name="bjDocumentLabelXML-0">
    <vt:lpwstr>nternal/label"&gt;&lt;element uid="id_classification_nonbusiness" value="" /&gt;&lt;element uid="eaadb568-f939-47e9-ab90-f00bdd47735e" value="" /&gt;&lt;/sisl&gt;</vt:lpwstr>
  </property>
  <property fmtid="{D5CDD505-2E9C-101B-9397-08002B2CF9AE}" pid="15" name="bjDocumentSecurityLabel">
    <vt:lpwstr>OFFICIAL Internal Only</vt:lpwstr>
  </property>
  <property fmtid="{D5CDD505-2E9C-101B-9397-08002B2CF9AE}" pid="16" name="bjCentreHeaderLabel">
    <vt:lpwstr>&amp;"Verdana,Regular"&amp;10&amp;K000000Internal Only</vt:lpwstr>
  </property>
  <property fmtid="{D5CDD505-2E9C-101B-9397-08002B2CF9AE}" pid="17" name="bjCentreFooterLabel">
    <vt:lpwstr>&amp;"Verdana,Regular"&amp;10&amp;K000000Internal Only</vt:lpwstr>
  </property>
</Properties>
</file>